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C:\Users\frank\Desktop\20-2\입시\표점계산기\"/>
    </mc:Choice>
  </mc:AlternateContent>
  <xr:revisionPtr revIDLastSave="0" documentId="8_{8658E59B-832A-4972-BAD7-96BFBEB20269}" xr6:coauthVersionLast="45" xr6:coauthVersionMax="45" xr10:uidLastSave="{00000000-0000-0000-0000-000000000000}"/>
  <bookViews>
    <workbookView xWindow="-120" yWindow="-120" windowWidth="29040" windowHeight="15840" activeTab="1" xr2:uid="{EB698FBA-2712-4130-8F6C-AF2D5776C885}"/>
  </bookViews>
  <sheets>
    <sheet name="설명 및 참고서" sheetId="4" r:id="rId1"/>
    <sheet name="표점 계산기" sheetId="1" r:id="rId2"/>
    <sheet name="변환표준점수"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P28" i="1" l="1"/>
  <c r="DR28" i="1"/>
  <c r="DQ28" i="1"/>
  <c r="DP27" i="1"/>
  <c r="BF13" i="1" l="1" a="1"/>
  <c r="BF13" i="1" s="1"/>
  <c r="BF14" i="1" a="1"/>
  <c r="BF14" i="1" s="1"/>
  <c r="BF15" i="1" a="1"/>
  <c r="BF15" i="1" s="1"/>
  <c r="BF16" i="1" a="1"/>
  <c r="BF16" i="1" s="1"/>
  <c r="BF17" i="1" a="1"/>
  <c r="BF17" i="1" s="1"/>
  <c r="BF18" i="1" a="1"/>
  <c r="BF18" i="1" s="1"/>
  <c r="BF19" i="1" a="1"/>
  <c r="BF19" i="1" s="1"/>
  <c r="BF20" i="1" a="1"/>
  <c r="BF20" i="1" s="1"/>
  <c r="BF21" i="1" a="1"/>
  <c r="BF21" i="1" s="1"/>
  <c r="BF22" i="1" a="1"/>
  <c r="BF22" i="1" s="1"/>
  <c r="BF23" i="1" a="1"/>
  <c r="BF23" i="1" s="1"/>
  <c r="BF24" i="1" a="1"/>
  <c r="BF24" i="1" s="1"/>
  <c r="BF25" i="1" a="1"/>
  <c r="BF25" i="1" s="1"/>
  <c r="BF26" i="1" a="1"/>
  <c r="BF26" i="1" s="1"/>
  <c r="BF27" i="1" a="1"/>
  <c r="BF27" i="1" s="1"/>
  <c r="BF28" i="1" a="1"/>
  <c r="BF28" i="1" s="1"/>
  <c r="BF29" i="1" a="1"/>
  <c r="BF29" i="1" s="1"/>
  <c r="BF30" i="1" a="1"/>
  <c r="BF30" i="1" s="1"/>
  <c r="BF31" i="1" a="1"/>
  <c r="BF31" i="1" s="1"/>
  <c r="BF32" i="1" a="1"/>
  <c r="BF32" i="1" s="1"/>
  <c r="BF33" i="1" a="1"/>
  <c r="BF33" i="1" s="1"/>
  <c r="BF34" i="1" a="1"/>
  <c r="BF34" i="1" s="1"/>
  <c r="BF35" i="1" a="1"/>
  <c r="BF35" i="1" s="1"/>
  <c r="BF36" i="1" a="1"/>
  <c r="BF36" i="1" s="1"/>
  <c r="BF37" i="1" a="1"/>
  <c r="BF37" i="1" s="1"/>
  <c r="BF38" i="1" a="1"/>
  <c r="BF38" i="1" s="1"/>
  <c r="BF39" i="1" a="1"/>
  <c r="BF39" i="1" s="1"/>
  <c r="BF40" i="1" a="1"/>
  <c r="BF40" i="1" s="1"/>
  <c r="BF41" i="1" a="1"/>
  <c r="BF41" i="1" s="1"/>
  <c r="BF42" i="1" a="1"/>
  <c r="BF42" i="1" s="1"/>
  <c r="BF43" i="1" a="1"/>
  <c r="BF43" i="1" s="1"/>
  <c r="BF44" i="1" a="1"/>
  <c r="BF44" i="1" s="1"/>
  <c r="BF45" i="1" a="1"/>
  <c r="BF45" i="1" s="1"/>
  <c r="BF46" i="1" a="1"/>
  <c r="BF46" i="1" s="1"/>
  <c r="BF47" i="1" a="1"/>
  <c r="BF47" i="1" s="1"/>
  <c r="BF48" i="1" a="1"/>
  <c r="BF48" i="1" s="1"/>
  <c r="BF49" i="1" a="1"/>
  <c r="BF49" i="1" s="1"/>
  <c r="BF50" i="1" a="1"/>
  <c r="BF50" i="1" s="1"/>
  <c r="BF51" i="1" a="1"/>
  <c r="BF51" i="1" s="1"/>
  <c r="BF52" i="1" a="1"/>
  <c r="BF52" i="1" s="1"/>
  <c r="BF53" i="1" a="1"/>
  <c r="BF53" i="1" s="1"/>
  <c r="BF54" i="1" a="1"/>
  <c r="BF54" i="1" s="1"/>
  <c r="BF55" i="1" a="1"/>
  <c r="BF55" i="1" s="1"/>
  <c r="BF56" i="1" a="1"/>
  <c r="BF56" i="1" s="1"/>
  <c r="BF57" i="1" a="1"/>
  <c r="BF57" i="1" s="1"/>
  <c r="BF58" i="1" a="1"/>
  <c r="BF58" i="1" s="1"/>
  <c r="BF59" i="1" a="1"/>
  <c r="BF59" i="1" s="1"/>
  <c r="BF60" i="1" a="1"/>
  <c r="BF60" i="1" s="1"/>
  <c r="BF61" i="1" a="1"/>
  <c r="BF61" i="1" s="1"/>
  <c r="BF62" i="1" a="1"/>
  <c r="BF62" i="1" s="1"/>
  <c r="BF63" i="1" a="1"/>
  <c r="BF63" i="1" s="1"/>
  <c r="BF64" i="1" a="1"/>
  <c r="BF64" i="1" s="1"/>
  <c r="BF65" i="1" a="1"/>
  <c r="BF65" i="1" s="1"/>
  <c r="BF66" i="1" a="1"/>
  <c r="BF66" i="1" s="1"/>
  <c r="BF67" i="1" a="1"/>
  <c r="BF67" i="1" s="1"/>
  <c r="BF68" i="1" a="1"/>
  <c r="BF68" i="1" s="1"/>
  <c r="BF69" i="1" a="1"/>
  <c r="BF69" i="1" s="1"/>
  <c r="BF70" i="1" a="1"/>
  <c r="BF70" i="1" s="1"/>
  <c r="BF71" i="1" a="1"/>
  <c r="BF71" i="1" s="1"/>
  <c r="BF72" i="1" a="1"/>
  <c r="BF72" i="1" s="1"/>
  <c r="BF73" i="1" a="1"/>
  <c r="BF73" i="1" s="1"/>
  <c r="BF74" i="1" a="1"/>
  <c r="BF74" i="1" s="1"/>
  <c r="BF75" i="1" a="1"/>
  <c r="BF75" i="1" s="1"/>
  <c r="BF76" i="1" a="1"/>
  <c r="BF76" i="1" s="1"/>
  <c r="BF77" i="1" a="1"/>
  <c r="BF77" i="1" s="1"/>
  <c r="BF78" i="1" a="1"/>
  <c r="BF78" i="1" s="1"/>
  <c r="BF79" i="1" a="1"/>
  <c r="BF79" i="1" s="1"/>
  <c r="BF80" i="1" a="1"/>
  <c r="BF80" i="1" s="1"/>
  <c r="BF81" i="1" a="1"/>
  <c r="BF81" i="1" s="1"/>
  <c r="BF82" i="1" a="1"/>
  <c r="BF82" i="1" s="1"/>
  <c r="BF83" i="1" a="1"/>
  <c r="BF83" i="1" s="1"/>
  <c r="BF84" i="1" a="1"/>
  <c r="BF84" i="1" s="1"/>
  <c r="BF85" i="1" a="1"/>
  <c r="BF85" i="1" s="1"/>
  <c r="BF86" i="1" a="1"/>
  <c r="BF86" i="1" s="1"/>
  <c r="BF87" i="1" a="1"/>
  <c r="BF87" i="1" s="1"/>
  <c r="BF88" i="1" a="1"/>
  <c r="BF88" i="1" s="1"/>
  <c r="BF89" i="1" a="1"/>
  <c r="BF89" i="1" s="1"/>
  <c r="BF90" i="1" a="1"/>
  <c r="BF90" i="1" s="1"/>
  <c r="BF91" i="1" a="1"/>
  <c r="BF91" i="1" s="1"/>
  <c r="BF92" i="1" a="1"/>
  <c r="BF92" i="1" s="1"/>
  <c r="BF93" i="1" a="1"/>
  <c r="BF93" i="1" s="1"/>
  <c r="BF94" i="1" a="1"/>
  <c r="BF94" i="1" s="1"/>
  <c r="BF95" i="1" a="1"/>
  <c r="BF95" i="1" s="1"/>
  <c r="BF96" i="1" a="1"/>
  <c r="BF96" i="1" s="1"/>
  <c r="BF97" i="1" a="1"/>
  <c r="BF97" i="1" s="1"/>
  <c r="BF98" i="1" a="1"/>
  <c r="BF98" i="1" s="1"/>
  <c r="BF99" i="1" a="1"/>
  <c r="BF99" i="1" s="1"/>
  <c r="BF100" i="1" a="1"/>
  <c r="BF100" i="1" s="1"/>
  <c r="BF101" i="1" a="1"/>
  <c r="BF101" i="1" s="1"/>
  <c r="BF102" i="1" a="1"/>
  <c r="BF102" i="1" s="1"/>
  <c r="BF103" i="1" a="1"/>
  <c r="BF103" i="1" s="1"/>
  <c r="BF104" i="1" a="1"/>
  <c r="BF104" i="1" s="1"/>
  <c r="BF105" i="1" a="1"/>
  <c r="BF105" i="1" s="1"/>
  <c r="BF106" i="1" a="1"/>
  <c r="BF106" i="1" s="1"/>
  <c r="BF107" i="1" a="1"/>
  <c r="BF107" i="1" s="1"/>
  <c r="BF108" i="1" a="1"/>
  <c r="BF108" i="1" s="1"/>
  <c r="BF109" i="1" a="1"/>
  <c r="BF109" i="1" s="1"/>
  <c r="BF110" i="1" a="1"/>
  <c r="BF110" i="1" s="1"/>
  <c r="BF111" i="1" a="1"/>
  <c r="BF111" i="1" s="1"/>
  <c r="BF112" i="1" a="1"/>
  <c r="BF112" i="1" s="1"/>
  <c r="BF113" i="1" a="1"/>
  <c r="BF113" i="1" s="1"/>
  <c r="BF114" i="1" a="1"/>
  <c r="BF114" i="1" s="1"/>
  <c r="BF115" i="1" a="1"/>
  <c r="BF115" i="1" s="1"/>
  <c r="BF116" i="1" a="1"/>
  <c r="BF116" i="1" s="1"/>
  <c r="BF117" i="1" a="1"/>
  <c r="BF117" i="1" s="1"/>
  <c r="BF118" i="1" a="1"/>
  <c r="BF118" i="1" s="1"/>
  <c r="BF119" i="1" a="1"/>
  <c r="BF119" i="1" s="1"/>
  <c r="BF120" i="1" a="1"/>
  <c r="BF120" i="1" s="1"/>
  <c r="BF121" i="1" a="1"/>
  <c r="BF121" i="1" s="1"/>
  <c r="BF122" i="1" a="1"/>
  <c r="BF122" i="1" s="1"/>
  <c r="BF123" i="1" a="1"/>
  <c r="BF123" i="1" s="1"/>
  <c r="BF124" i="1" a="1"/>
  <c r="BF124" i="1" s="1"/>
  <c r="BF125" i="1" a="1"/>
  <c r="BF125" i="1" s="1"/>
  <c r="BF126" i="1" a="1"/>
  <c r="BF126" i="1" s="1"/>
  <c r="BF127" i="1" a="1"/>
  <c r="BF127" i="1" s="1"/>
  <c r="BF128" i="1" a="1"/>
  <c r="BF128" i="1" s="1"/>
  <c r="BF129" i="1" a="1"/>
  <c r="BF129" i="1" s="1"/>
  <c r="BF130" i="1" a="1"/>
  <c r="BF130" i="1" s="1"/>
  <c r="BF131" i="1" a="1"/>
  <c r="BF131" i="1" s="1"/>
  <c r="BF132" i="1" a="1"/>
  <c r="BF132" i="1" s="1"/>
  <c r="BF133" i="1" a="1"/>
  <c r="BF133" i="1" s="1"/>
  <c r="BF134" i="1" a="1"/>
  <c r="BF134" i="1" s="1"/>
  <c r="BF135" i="1" a="1"/>
  <c r="BF135" i="1" s="1"/>
  <c r="BF136" i="1" a="1"/>
  <c r="BF136" i="1" s="1"/>
  <c r="BF137" i="1" a="1"/>
  <c r="BF137" i="1" s="1"/>
  <c r="BF138" i="1" a="1"/>
  <c r="BF138" i="1" s="1"/>
  <c r="BF139" i="1" a="1"/>
  <c r="BF139" i="1" s="1"/>
  <c r="BF140" i="1" a="1"/>
  <c r="BF140" i="1" s="1"/>
  <c r="BF141" i="1" a="1"/>
  <c r="BF141" i="1" s="1"/>
  <c r="BF142" i="1" a="1"/>
  <c r="BF142" i="1" s="1"/>
  <c r="BF143" i="1" a="1"/>
  <c r="BF143" i="1" s="1"/>
  <c r="BF144" i="1" a="1"/>
  <c r="BF144" i="1" s="1"/>
  <c r="BF145" i="1" a="1"/>
  <c r="BF145" i="1" s="1"/>
  <c r="BF146" i="1" a="1"/>
  <c r="BF146" i="1" s="1"/>
  <c r="BF147" i="1" a="1"/>
  <c r="BF147" i="1" s="1"/>
  <c r="BF148" i="1" a="1"/>
  <c r="BF148" i="1" s="1"/>
  <c r="BF149" i="1" a="1"/>
  <c r="BF149" i="1" s="1"/>
  <c r="BF150" i="1" a="1"/>
  <c r="BF150" i="1" s="1"/>
  <c r="BF151" i="1" a="1"/>
  <c r="BF151" i="1" s="1"/>
  <c r="BF152" i="1" a="1"/>
  <c r="BF152" i="1" s="1"/>
  <c r="BF153" i="1" a="1"/>
  <c r="BF153" i="1" s="1"/>
  <c r="BF154" i="1" a="1"/>
  <c r="BF154" i="1" s="1"/>
  <c r="BF155" i="1" a="1"/>
  <c r="BF155" i="1" s="1"/>
  <c r="BF156" i="1" a="1"/>
  <c r="BF156" i="1" s="1"/>
  <c r="BF157" i="1" a="1"/>
  <c r="BF157" i="1" s="1"/>
  <c r="BF158" i="1" a="1"/>
  <c r="BF158" i="1" s="1"/>
  <c r="BF159" i="1" a="1"/>
  <c r="BF159" i="1" s="1"/>
  <c r="BF160" i="1" a="1"/>
  <c r="BF160" i="1" s="1"/>
  <c r="BF161" i="1" a="1"/>
  <c r="BF161" i="1" s="1"/>
  <c r="BF162" i="1" a="1"/>
  <c r="BF162" i="1" s="1"/>
  <c r="BF163" i="1" a="1"/>
  <c r="BF163" i="1" s="1"/>
  <c r="BF164" i="1" a="1"/>
  <c r="BF164" i="1" s="1"/>
  <c r="BF165" i="1" a="1"/>
  <c r="BF165" i="1" s="1"/>
  <c r="BF166" i="1" a="1"/>
  <c r="BF166" i="1" s="1"/>
  <c r="BF167" i="1" a="1"/>
  <c r="BF167" i="1" s="1"/>
  <c r="BF168" i="1" a="1"/>
  <c r="BF168" i="1" s="1"/>
  <c r="BF169" i="1" a="1"/>
  <c r="BF169" i="1" s="1"/>
  <c r="BF170" i="1" a="1"/>
  <c r="BF170" i="1" s="1"/>
  <c r="BF171" i="1" a="1"/>
  <c r="BF171" i="1" s="1"/>
  <c r="BF172" i="1" a="1"/>
  <c r="BF172" i="1" s="1"/>
  <c r="BF173" i="1" a="1"/>
  <c r="BF173" i="1" s="1"/>
  <c r="BF174" i="1" a="1"/>
  <c r="BF174" i="1" s="1"/>
  <c r="BF175" i="1" a="1"/>
  <c r="BF175" i="1" s="1"/>
  <c r="BF176" i="1" a="1"/>
  <c r="BF176" i="1" s="1"/>
  <c r="BF177" i="1" a="1"/>
  <c r="BF177" i="1" s="1"/>
  <c r="BF178" i="1" a="1"/>
  <c r="BF178" i="1" s="1"/>
  <c r="BF179" i="1" a="1"/>
  <c r="BF179" i="1" s="1"/>
  <c r="BF180" i="1" a="1"/>
  <c r="BF180" i="1" s="1"/>
  <c r="BF181" i="1" a="1"/>
  <c r="BF181" i="1" s="1"/>
  <c r="BF182" i="1" a="1"/>
  <c r="BF182" i="1" s="1"/>
  <c r="BF183" i="1" a="1"/>
  <c r="BF183" i="1" s="1"/>
  <c r="BF184" i="1" a="1"/>
  <c r="BF184" i="1" s="1"/>
  <c r="BF185" i="1" a="1"/>
  <c r="BF185" i="1" s="1"/>
  <c r="BF186" i="1" a="1"/>
  <c r="BF186" i="1" s="1"/>
  <c r="BF187" i="1" a="1"/>
  <c r="BF187" i="1" s="1"/>
  <c r="BF188" i="1" a="1"/>
  <c r="BF188" i="1" s="1"/>
  <c r="BF189" i="1" a="1"/>
  <c r="BF189" i="1" s="1"/>
  <c r="BF190" i="1" a="1"/>
  <c r="BF190" i="1" s="1"/>
  <c r="BF191" i="1" a="1"/>
  <c r="BF191" i="1" s="1"/>
  <c r="BF192" i="1" a="1"/>
  <c r="BF192" i="1" s="1"/>
  <c r="BF193" i="1" a="1"/>
  <c r="BF193" i="1" s="1"/>
  <c r="BF194" i="1" a="1"/>
  <c r="BF194" i="1" s="1"/>
  <c r="BF195" i="1" a="1"/>
  <c r="BF195" i="1" s="1"/>
  <c r="BF196" i="1" a="1"/>
  <c r="BF196" i="1" s="1"/>
  <c r="BF197" i="1" a="1"/>
  <c r="BF197" i="1" s="1"/>
  <c r="BF198" i="1" a="1"/>
  <c r="BF198" i="1" s="1"/>
  <c r="BF199" i="1" a="1"/>
  <c r="BF199" i="1" s="1"/>
  <c r="BF200" i="1" a="1"/>
  <c r="BF200" i="1" s="1"/>
  <c r="BF201" i="1" a="1"/>
  <c r="BF201" i="1" s="1"/>
  <c r="BF202" i="1" a="1"/>
  <c r="BF202" i="1" s="1"/>
  <c r="BF203" i="1" a="1"/>
  <c r="BF203" i="1" s="1"/>
  <c r="BF204" i="1" a="1"/>
  <c r="BF204" i="1" s="1"/>
  <c r="BF205" i="1" a="1"/>
  <c r="BF205" i="1" s="1"/>
  <c r="BF206" i="1" a="1"/>
  <c r="BF206" i="1" s="1"/>
  <c r="BF207" i="1" a="1"/>
  <c r="BF207" i="1" s="1"/>
  <c r="BF208" i="1" a="1"/>
  <c r="BF208" i="1" s="1"/>
  <c r="BF209" i="1" a="1"/>
  <c r="BF209" i="1" s="1"/>
  <c r="BF210" i="1" a="1"/>
  <c r="BF210" i="1" s="1"/>
  <c r="BF211" i="1" a="1"/>
  <c r="BF211" i="1" s="1"/>
  <c r="BF212" i="1" a="1"/>
  <c r="BF212" i="1" s="1"/>
  <c r="BF213" i="1" a="1"/>
  <c r="BF213" i="1" s="1"/>
  <c r="BF214" i="1" a="1"/>
  <c r="BF214" i="1" s="1"/>
  <c r="BF215" i="1" a="1"/>
  <c r="BF215" i="1" s="1"/>
  <c r="BF216" i="1" a="1"/>
  <c r="BF216" i="1" s="1"/>
  <c r="BF217" i="1" a="1"/>
  <c r="BF217" i="1" s="1"/>
  <c r="BF218" i="1" a="1"/>
  <c r="BF218" i="1" s="1"/>
  <c r="BF219" i="1" a="1"/>
  <c r="BF219" i="1" s="1"/>
  <c r="BF220" i="1" a="1"/>
  <c r="BF220" i="1" s="1"/>
  <c r="BF221" i="1" a="1"/>
  <c r="BF221" i="1" s="1"/>
  <c r="BF222" i="1" a="1"/>
  <c r="BF222" i="1" s="1"/>
  <c r="BF223" i="1" a="1"/>
  <c r="BF223" i="1" s="1"/>
  <c r="BF224" i="1" a="1"/>
  <c r="BF224" i="1" s="1"/>
  <c r="BF225" i="1" a="1"/>
  <c r="BF225" i="1" s="1"/>
  <c r="BF226" i="1" a="1"/>
  <c r="BF226" i="1" s="1"/>
  <c r="BF227" i="1" a="1"/>
  <c r="BF227" i="1" s="1"/>
  <c r="BF228" i="1" a="1"/>
  <c r="BF228" i="1" s="1"/>
  <c r="BF229" i="1" a="1"/>
  <c r="BF229" i="1" s="1"/>
  <c r="BF230" i="1" a="1"/>
  <c r="BF230" i="1" s="1"/>
  <c r="BF231" i="1" a="1"/>
  <c r="BF231" i="1" s="1"/>
  <c r="BF232" i="1" a="1"/>
  <c r="BF232" i="1" s="1"/>
  <c r="BF233" i="1" a="1"/>
  <c r="BF233" i="1" s="1"/>
  <c r="BF234" i="1" a="1"/>
  <c r="BF234" i="1" s="1"/>
  <c r="BF235" i="1" a="1"/>
  <c r="BF235" i="1" s="1"/>
  <c r="BF236" i="1" a="1"/>
  <c r="BF236" i="1" s="1"/>
  <c r="BF237" i="1" a="1"/>
  <c r="BF237" i="1" s="1"/>
  <c r="BF238" i="1" a="1"/>
  <c r="BF238" i="1" s="1"/>
  <c r="BF239" i="1" a="1"/>
  <c r="BF239" i="1" s="1"/>
  <c r="BF240" i="1" a="1"/>
  <c r="BF240" i="1" s="1"/>
  <c r="BF241" i="1" a="1"/>
  <c r="BF241" i="1" s="1"/>
  <c r="BF242" i="1" a="1"/>
  <c r="BF242" i="1" s="1"/>
  <c r="BF243" i="1" a="1"/>
  <c r="BF243" i="1" s="1"/>
  <c r="BF244" i="1" a="1"/>
  <c r="BF244" i="1" s="1"/>
  <c r="BF245" i="1" a="1"/>
  <c r="BF245" i="1" s="1"/>
  <c r="BF246" i="1" a="1"/>
  <c r="BF246" i="1" s="1"/>
  <c r="BF247" i="1" a="1"/>
  <c r="BF247" i="1" s="1"/>
  <c r="BF248" i="1" a="1"/>
  <c r="BF248" i="1" s="1"/>
  <c r="BF249" i="1" a="1"/>
  <c r="BF249" i="1" s="1"/>
  <c r="BF250" i="1" a="1"/>
  <c r="BF250" i="1" s="1"/>
  <c r="BF251" i="1" a="1"/>
  <c r="BF251" i="1" s="1"/>
  <c r="BF252" i="1" a="1"/>
  <c r="BF252" i="1" s="1"/>
  <c r="BF253" i="1" a="1"/>
  <c r="BF253" i="1" s="1"/>
  <c r="BF254" i="1" a="1"/>
  <c r="BF254" i="1" s="1"/>
  <c r="BF255" i="1" a="1"/>
  <c r="BF255" i="1" s="1"/>
  <c r="BF256" i="1" a="1"/>
  <c r="BF256" i="1" s="1"/>
  <c r="BF257" i="1" a="1"/>
  <c r="BF257" i="1" s="1"/>
  <c r="BF258" i="1" a="1"/>
  <c r="BF258" i="1" s="1"/>
  <c r="BF259" i="1" a="1"/>
  <c r="BF259" i="1" s="1"/>
  <c r="BF260" i="1" a="1"/>
  <c r="BF260" i="1" s="1"/>
  <c r="BF261" i="1" a="1"/>
  <c r="BF261" i="1" s="1"/>
  <c r="BF262" i="1" a="1"/>
  <c r="BF262" i="1" s="1"/>
  <c r="BF263" i="1" a="1"/>
  <c r="BF263" i="1" s="1"/>
  <c r="BF264" i="1" a="1"/>
  <c r="BF264" i="1" s="1"/>
  <c r="BF265" i="1" a="1"/>
  <c r="BF265" i="1" s="1"/>
  <c r="BF266" i="1" a="1"/>
  <c r="BF266" i="1" s="1"/>
  <c r="BF267" i="1" a="1"/>
  <c r="BF267" i="1" s="1"/>
  <c r="BF268" i="1" a="1"/>
  <c r="BF268" i="1" s="1"/>
  <c r="BF269" i="1" a="1"/>
  <c r="BF269" i="1" s="1"/>
  <c r="BF270" i="1" a="1"/>
  <c r="BF270" i="1" s="1"/>
  <c r="BF271" i="1" a="1"/>
  <c r="BF271" i="1" s="1"/>
  <c r="BF272" i="1" a="1"/>
  <c r="BF272" i="1" s="1"/>
  <c r="BF273" i="1" a="1"/>
  <c r="BF273" i="1" s="1"/>
  <c r="BF274" i="1" a="1"/>
  <c r="BF274" i="1" s="1"/>
  <c r="BF275" i="1" a="1"/>
  <c r="BF275" i="1" s="1"/>
  <c r="BF276" i="1" a="1"/>
  <c r="BF276" i="1" s="1"/>
  <c r="BF277" i="1" a="1"/>
  <c r="BF277" i="1" s="1"/>
  <c r="BF278" i="1" a="1"/>
  <c r="BF278" i="1" s="1"/>
  <c r="BF279" i="1" a="1"/>
  <c r="BF279" i="1" s="1"/>
  <c r="BF280" i="1" a="1"/>
  <c r="BF280" i="1" s="1"/>
  <c r="BF281" i="1" a="1"/>
  <c r="BF281" i="1" s="1"/>
  <c r="BF282" i="1" a="1"/>
  <c r="BF282" i="1" s="1"/>
  <c r="BF283" i="1" a="1"/>
  <c r="BF283" i="1" s="1"/>
  <c r="BF284" i="1" a="1"/>
  <c r="BF284" i="1" s="1"/>
  <c r="BF285" i="1" a="1"/>
  <c r="BF285" i="1" s="1"/>
  <c r="BF286" i="1" a="1"/>
  <c r="BF286" i="1" s="1"/>
  <c r="BF287" i="1" a="1"/>
  <c r="BF287" i="1" s="1"/>
  <c r="BF288" i="1" a="1"/>
  <c r="BF288" i="1" s="1"/>
  <c r="BF289" i="1" a="1"/>
  <c r="BF289" i="1" s="1"/>
  <c r="BF290" i="1" a="1"/>
  <c r="BF290" i="1" s="1"/>
  <c r="BF291" i="1" a="1"/>
  <c r="BF291" i="1" s="1"/>
  <c r="BF292" i="1" a="1"/>
  <c r="BF292" i="1" s="1"/>
  <c r="BF293" i="1" a="1"/>
  <c r="BF293" i="1" s="1"/>
  <c r="BF294" i="1" a="1"/>
  <c r="BF294" i="1" s="1"/>
  <c r="BF295" i="1" a="1"/>
  <c r="BF295" i="1" s="1"/>
  <c r="BF296" i="1" a="1"/>
  <c r="BF296" i="1" s="1"/>
  <c r="BF297" i="1" a="1"/>
  <c r="BF297" i="1" s="1"/>
  <c r="BF298" i="1" a="1"/>
  <c r="BF298" i="1" s="1"/>
  <c r="BF299" i="1" a="1"/>
  <c r="BF299" i="1" s="1"/>
  <c r="BF300" i="1" a="1"/>
  <c r="BF300" i="1" s="1"/>
  <c r="BF301" i="1" a="1"/>
  <c r="BF301" i="1" s="1"/>
  <c r="BF302" i="1" a="1"/>
  <c r="BF302" i="1" s="1"/>
  <c r="BF303" i="1" a="1"/>
  <c r="BF303" i="1" s="1"/>
  <c r="BF304" i="1" a="1"/>
  <c r="BF304" i="1" s="1"/>
  <c r="BF305" i="1" a="1"/>
  <c r="BF305" i="1" s="1"/>
  <c r="BF306" i="1" a="1"/>
  <c r="BF306" i="1" s="1"/>
  <c r="BF307" i="1" a="1"/>
  <c r="BF307" i="1" s="1"/>
  <c r="BF308" i="1" a="1"/>
  <c r="BF308" i="1" s="1"/>
  <c r="BF309" i="1" a="1"/>
  <c r="BF309" i="1" s="1"/>
  <c r="BF310" i="1" a="1"/>
  <c r="BF310" i="1" s="1"/>
  <c r="BF311" i="1" a="1"/>
  <c r="BF311" i="1" s="1"/>
  <c r="BF312" i="1" a="1"/>
  <c r="BF312" i="1" s="1"/>
  <c r="BF313" i="1" a="1"/>
  <c r="BF313" i="1" s="1"/>
  <c r="BF314" i="1" a="1"/>
  <c r="BF314" i="1" s="1"/>
  <c r="BF315" i="1" a="1"/>
  <c r="BF315" i="1" s="1"/>
  <c r="BF316" i="1" a="1"/>
  <c r="BF316" i="1" s="1"/>
  <c r="BF317" i="1" a="1"/>
  <c r="BF317" i="1" s="1"/>
  <c r="BF318" i="1" a="1"/>
  <c r="BF318" i="1" s="1"/>
  <c r="BF319" i="1" a="1"/>
  <c r="BF319" i="1" s="1"/>
  <c r="BF320" i="1" a="1"/>
  <c r="BF320" i="1" s="1"/>
  <c r="BF321" i="1" a="1"/>
  <c r="BF321" i="1" s="1"/>
  <c r="BF322" i="1" a="1"/>
  <c r="BF322" i="1" s="1"/>
  <c r="BF323" i="1" a="1"/>
  <c r="BF323" i="1" s="1"/>
  <c r="BF324" i="1" a="1"/>
  <c r="BF324" i="1" s="1"/>
  <c r="BF325" i="1" a="1"/>
  <c r="BF325" i="1" s="1"/>
  <c r="BF326" i="1" a="1"/>
  <c r="BF326" i="1" s="1"/>
  <c r="BF327" i="1" a="1"/>
  <c r="BF327" i="1" s="1"/>
  <c r="BF328" i="1" a="1"/>
  <c r="BF328" i="1" s="1"/>
  <c r="BF329" i="1" a="1"/>
  <c r="BF329" i="1" s="1"/>
  <c r="BF330" i="1" a="1"/>
  <c r="BF330" i="1" s="1"/>
  <c r="BF331" i="1" a="1"/>
  <c r="BF331" i="1" s="1"/>
  <c r="BF332" i="1" a="1"/>
  <c r="BF332" i="1" s="1"/>
  <c r="BF333" i="1" a="1"/>
  <c r="BF333" i="1" s="1"/>
  <c r="BF334" i="1" a="1"/>
  <c r="BF334" i="1" s="1"/>
  <c r="BF335" i="1" a="1"/>
  <c r="BF335" i="1" s="1"/>
  <c r="BF336" i="1" a="1"/>
  <c r="BF336" i="1" s="1"/>
  <c r="BF337" i="1" a="1"/>
  <c r="BF337" i="1" s="1"/>
  <c r="BF338" i="1" a="1"/>
  <c r="BF338" i="1" s="1"/>
  <c r="BF339" i="1" a="1"/>
  <c r="BF339" i="1" s="1"/>
  <c r="BF340" i="1" a="1"/>
  <c r="BF340" i="1" s="1"/>
  <c r="BF341" i="1" a="1"/>
  <c r="BF341" i="1" s="1"/>
  <c r="BF342" i="1" a="1"/>
  <c r="BF342" i="1" s="1"/>
  <c r="BF343" i="1" a="1"/>
  <c r="BF343" i="1" s="1"/>
  <c r="BF344" i="1" a="1"/>
  <c r="BF344" i="1" s="1"/>
  <c r="BF345" i="1" a="1"/>
  <c r="BF345" i="1" s="1"/>
  <c r="BF346" i="1" a="1"/>
  <c r="BF346" i="1" s="1"/>
  <c r="BF347" i="1" a="1"/>
  <c r="BF347" i="1" s="1"/>
  <c r="BF348" i="1" a="1"/>
  <c r="BF348" i="1" s="1"/>
  <c r="BF349" i="1" a="1"/>
  <c r="BF349" i="1" s="1"/>
  <c r="BF350" i="1" a="1"/>
  <c r="BF350" i="1" s="1"/>
  <c r="BF351" i="1" a="1"/>
  <c r="BF351" i="1" s="1"/>
  <c r="BF352" i="1" a="1"/>
  <c r="BF352" i="1" s="1"/>
  <c r="BF353" i="1" a="1"/>
  <c r="BF353" i="1" s="1"/>
  <c r="BF354" i="1" a="1"/>
  <c r="BF354" i="1" s="1"/>
  <c r="BF355" i="1" a="1"/>
  <c r="BF355" i="1" s="1"/>
  <c r="BF356" i="1" a="1"/>
  <c r="BF356" i="1" s="1"/>
  <c r="BF357" i="1" a="1"/>
  <c r="BF357" i="1" s="1"/>
  <c r="BF358" i="1" a="1"/>
  <c r="BF358" i="1" s="1"/>
  <c r="BF359" i="1" a="1"/>
  <c r="BF359" i="1" s="1"/>
  <c r="BF360" i="1" a="1"/>
  <c r="BF360" i="1" s="1"/>
  <c r="BF361" i="1" a="1"/>
  <c r="BF361" i="1" s="1"/>
  <c r="BF362" i="1" a="1"/>
  <c r="BF362" i="1" s="1"/>
  <c r="BF363" i="1" a="1"/>
  <c r="BF363" i="1" s="1"/>
  <c r="BF364" i="1" a="1"/>
  <c r="BF364" i="1" s="1"/>
  <c r="BF365" i="1" a="1"/>
  <c r="BF365" i="1" s="1"/>
  <c r="BF366" i="1" a="1"/>
  <c r="BF366" i="1" s="1"/>
  <c r="BF367" i="1" a="1"/>
  <c r="BF367" i="1" s="1"/>
  <c r="BF368" i="1" a="1"/>
  <c r="BF368" i="1" s="1"/>
  <c r="BF369" i="1" a="1"/>
  <c r="BF369" i="1" s="1"/>
  <c r="BF370" i="1" a="1"/>
  <c r="BF370" i="1" s="1"/>
  <c r="BF371" i="1" a="1"/>
  <c r="BF371" i="1" s="1"/>
  <c r="BF372" i="1" a="1"/>
  <c r="BF372" i="1" s="1"/>
  <c r="BF373" i="1" a="1"/>
  <c r="BF373" i="1" s="1"/>
  <c r="BF374" i="1" a="1"/>
  <c r="BF374" i="1" s="1"/>
  <c r="BF375" i="1" a="1"/>
  <c r="BF375" i="1" s="1"/>
  <c r="BF376" i="1" a="1"/>
  <c r="BF376" i="1" s="1"/>
  <c r="BF377" i="1" a="1"/>
  <c r="BF377" i="1" s="1"/>
  <c r="BF378" i="1" a="1"/>
  <c r="BF378" i="1" s="1"/>
  <c r="BF379" i="1" a="1"/>
  <c r="BF379" i="1" s="1"/>
  <c r="BF380" i="1" a="1"/>
  <c r="BF380" i="1" s="1"/>
  <c r="BF381" i="1" a="1"/>
  <c r="BF381" i="1" s="1"/>
  <c r="BF382" i="1" a="1"/>
  <c r="BF382" i="1" s="1"/>
  <c r="BF383" i="1" a="1"/>
  <c r="BF383" i="1" s="1"/>
  <c r="BF384" i="1" a="1"/>
  <c r="BF384" i="1" s="1"/>
  <c r="BF385" i="1" a="1"/>
  <c r="BF385" i="1" s="1"/>
  <c r="BF386" i="1" a="1"/>
  <c r="BF386" i="1" s="1"/>
  <c r="BF387" i="1" a="1"/>
  <c r="BF387" i="1" s="1"/>
  <c r="BF388" i="1" a="1"/>
  <c r="BF388" i="1" s="1"/>
  <c r="BF389" i="1" a="1"/>
  <c r="BF389" i="1" s="1"/>
  <c r="BF390" i="1" a="1"/>
  <c r="BF390" i="1" s="1"/>
  <c r="BF391" i="1" a="1"/>
  <c r="BF391" i="1" s="1"/>
  <c r="BF392" i="1" a="1"/>
  <c r="BF392" i="1" s="1"/>
  <c r="BF393" i="1" a="1"/>
  <c r="BF393" i="1" s="1"/>
  <c r="BF394" i="1" a="1"/>
  <c r="BF394" i="1" s="1"/>
  <c r="BF395" i="1" a="1"/>
  <c r="BF395" i="1" s="1"/>
  <c r="BF396" i="1" a="1"/>
  <c r="BF396" i="1" s="1"/>
  <c r="BF397" i="1" a="1"/>
  <c r="BF397" i="1" s="1"/>
  <c r="BF398" i="1" a="1"/>
  <c r="BF398" i="1" s="1"/>
  <c r="BF399" i="1" a="1"/>
  <c r="BF399" i="1" s="1"/>
  <c r="BF400" i="1" a="1"/>
  <c r="BF400" i="1" s="1"/>
  <c r="BF401" i="1" a="1"/>
  <c r="BF401" i="1" s="1"/>
  <c r="BF402" i="1" a="1"/>
  <c r="BF402" i="1" s="1"/>
  <c r="BF403" i="1" a="1"/>
  <c r="BF403" i="1" s="1"/>
  <c r="BF404" i="1" a="1"/>
  <c r="BF404" i="1" s="1"/>
  <c r="BF405" i="1" a="1"/>
  <c r="BF405" i="1" s="1"/>
  <c r="BF406" i="1" a="1"/>
  <c r="BF406" i="1" s="1"/>
  <c r="BF407" i="1" a="1"/>
  <c r="BF407" i="1" s="1"/>
  <c r="BF408" i="1" a="1"/>
  <c r="BF408" i="1" s="1"/>
  <c r="BF409" i="1" a="1"/>
  <c r="BF409" i="1" s="1"/>
  <c r="BF410" i="1" a="1"/>
  <c r="BF410" i="1" s="1"/>
  <c r="BF411" i="1" a="1"/>
  <c r="BF411" i="1" s="1"/>
  <c r="BF412" i="1" a="1"/>
  <c r="BF412" i="1" s="1"/>
  <c r="BF413" i="1" a="1"/>
  <c r="BF413" i="1" s="1"/>
  <c r="BF414" i="1" a="1"/>
  <c r="BF414" i="1" s="1"/>
  <c r="BF415" i="1" a="1"/>
  <c r="BF415" i="1" s="1"/>
  <c r="BF416" i="1" a="1"/>
  <c r="BF416" i="1" s="1"/>
  <c r="BF417" i="1" a="1"/>
  <c r="BF417" i="1" s="1"/>
  <c r="BF418" i="1" a="1"/>
  <c r="BF418" i="1" s="1"/>
  <c r="BF419" i="1" a="1"/>
  <c r="BF419" i="1" s="1"/>
  <c r="BF420" i="1" a="1"/>
  <c r="BF420" i="1" s="1"/>
  <c r="BF421" i="1" a="1"/>
  <c r="BF421" i="1" s="1"/>
  <c r="BF422" i="1" a="1"/>
  <c r="BF422" i="1" s="1"/>
  <c r="BF423" i="1" a="1"/>
  <c r="BF423" i="1" s="1"/>
  <c r="BF424" i="1" a="1"/>
  <c r="BF424" i="1" s="1"/>
  <c r="BF425" i="1" a="1"/>
  <c r="BF425" i="1" s="1"/>
  <c r="BF426" i="1" a="1"/>
  <c r="BF426" i="1" s="1"/>
  <c r="BF427" i="1" a="1"/>
  <c r="BF427" i="1" s="1"/>
  <c r="BF428" i="1" a="1"/>
  <c r="BF428" i="1" s="1"/>
  <c r="BF429" i="1" a="1"/>
  <c r="BF429" i="1" s="1"/>
  <c r="BF430" i="1" a="1"/>
  <c r="BF430" i="1" s="1"/>
  <c r="BF431" i="1" a="1"/>
  <c r="BF431" i="1" s="1"/>
  <c r="BF432" i="1" a="1"/>
  <c r="BF432" i="1" s="1"/>
  <c r="BF433" i="1" a="1"/>
  <c r="BF433" i="1" s="1"/>
  <c r="BF434" i="1" a="1"/>
  <c r="BF434" i="1" s="1"/>
  <c r="BF435" i="1" a="1"/>
  <c r="BF435" i="1" s="1"/>
  <c r="BF436" i="1" a="1"/>
  <c r="BF436" i="1" s="1"/>
  <c r="BF437" i="1" a="1"/>
  <c r="BF437" i="1" s="1"/>
  <c r="BF438" i="1" a="1"/>
  <c r="BF438" i="1" s="1"/>
  <c r="BF439" i="1" a="1"/>
  <c r="BF439" i="1" s="1"/>
  <c r="BF440" i="1" a="1"/>
  <c r="BF440" i="1" s="1"/>
  <c r="BF441" i="1" a="1"/>
  <c r="BF441" i="1" s="1"/>
  <c r="BF442" i="1" a="1"/>
  <c r="BF442" i="1" s="1"/>
  <c r="BF443" i="1" a="1"/>
  <c r="BF443" i="1" s="1"/>
  <c r="BF444" i="1" a="1"/>
  <c r="BF444" i="1" s="1"/>
  <c r="BF445" i="1" a="1"/>
  <c r="BF445" i="1" s="1"/>
  <c r="BF446" i="1" a="1"/>
  <c r="BF446" i="1" s="1"/>
  <c r="BF447" i="1" a="1"/>
  <c r="BF447" i="1" s="1"/>
  <c r="BF448" i="1" a="1"/>
  <c r="BF448" i="1" s="1"/>
  <c r="BF449" i="1" a="1"/>
  <c r="BF449" i="1" s="1"/>
  <c r="BF450" i="1" a="1"/>
  <c r="BF450" i="1" s="1"/>
  <c r="BF451" i="1" a="1"/>
  <c r="BF451" i="1" s="1"/>
  <c r="BF452" i="1" a="1"/>
  <c r="BF452" i="1" s="1"/>
  <c r="BF453" i="1" a="1"/>
  <c r="BF453" i="1" s="1"/>
  <c r="BF454" i="1" a="1"/>
  <c r="BF454" i="1" s="1"/>
  <c r="BF455" i="1" a="1"/>
  <c r="BF455" i="1" s="1"/>
  <c r="BF456" i="1" a="1"/>
  <c r="BF456" i="1" s="1"/>
  <c r="BF457" i="1" a="1"/>
  <c r="BF457" i="1" s="1"/>
  <c r="BF458" i="1" a="1"/>
  <c r="BF458" i="1" s="1"/>
  <c r="BF459" i="1" a="1"/>
  <c r="BF459" i="1" s="1"/>
  <c r="BF460" i="1" a="1"/>
  <c r="BF460" i="1" s="1"/>
  <c r="BF461" i="1" a="1"/>
  <c r="BF461" i="1" s="1"/>
  <c r="BF462" i="1" a="1"/>
  <c r="BF462" i="1" s="1"/>
  <c r="BF463" i="1" a="1"/>
  <c r="BF463" i="1" s="1"/>
  <c r="BF464" i="1" a="1"/>
  <c r="BF464" i="1" s="1"/>
  <c r="BF465" i="1" a="1"/>
  <c r="BF465" i="1" s="1"/>
  <c r="BF466" i="1" a="1"/>
  <c r="BF466" i="1" s="1"/>
  <c r="BF467" i="1" a="1"/>
  <c r="BF467" i="1" s="1"/>
  <c r="BF468" i="1" a="1"/>
  <c r="BF468" i="1" s="1"/>
  <c r="BF469" i="1" a="1"/>
  <c r="BF469" i="1" s="1"/>
  <c r="BF470" i="1" a="1"/>
  <c r="BF470" i="1" s="1"/>
  <c r="BF471" i="1" a="1"/>
  <c r="BF471" i="1" s="1"/>
  <c r="BF472" i="1" a="1"/>
  <c r="BF472" i="1" s="1"/>
  <c r="BF473" i="1" a="1"/>
  <c r="BF473" i="1" s="1"/>
  <c r="BF474" i="1" a="1"/>
  <c r="BF474" i="1" s="1"/>
  <c r="BF475" i="1" a="1"/>
  <c r="BF475" i="1" s="1"/>
  <c r="BF476" i="1" a="1"/>
  <c r="BF476" i="1" s="1"/>
  <c r="BF477" i="1" a="1"/>
  <c r="BF477" i="1" s="1"/>
  <c r="BF478" i="1" a="1"/>
  <c r="BF478" i="1" s="1"/>
  <c r="BF479" i="1" a="1"/>
  <c r="BF479" i="1" s="1"/>
  <c r="BF480" i="1" a="1"/>
  <c r="BF480" i="1" s="1"/>
  <c r="BF481" i="1" a="1"/>
  <c r="BF481" i="1" s="1"/>
  <c r="BF482" i="1" a="1"/>
  <c r="BF482" i="1" s="1"/>
  <c r="BF483" i="1" a="1"/>
  <c r="BF483" i="1" s="1"/>
  <c r="BF484" i="1" a="1"/>
  <c r="BF484" i="1" s="1"/>
  <c r="BF485" i="1" a="1"/>
  <c r="BF485" i="1" s="1"/>
  <c r="BF486" i="1" a="1"/>
  <c r="BF486" i="1" s="1"/>
  <c r="BF487" i="1" a="1"/>
  <c r="BF487" i="1" s="1"/>
  <c r="BF488" i="1" a="1"/>
  <c r="BF488" i="1" s="1"/>
  <c r="BF489" i="1" a="1"/>
  <c r="BF489" i="1" s="1"/>
  <c r="BF490" i="1" a="1"/>
  <c r="BF490" i="1" s="1"/>
  <c r="BF491" i="1" a="1"/>
  <c r="BF491" i="1" s="1"/>
  <c r="BF492" i="1" a="1"/>
  <c r="BF492" i="1" s="1"/>
  <c r="BF493" i="1" a="1"/>
  <c r="BF493" i="1" s="1"/>
  <c r="BF494" i="1" a="1"/>
  <c r="BF494" i="1" s="1"/>
  <c r="BF495" i="1" a="1"/>
  <c r="BF495" i="1" s="1"/>
  <c r="BF496" i="1" a="1"/>
  <c r="BF496" i="1" s="1"/>
  <c r="BF497" i="1" a="1"/>
  <c r="BF497" i="1" s="1"/>
  <c r="BF498" i="1" a="1"/>
  <c r="BF498" i="1" s="1"/>
  <c r="BF499" i="1" a="1"/>
  <c r="BF499" i="1" s="1"/>
  <c r="BF500" i="1" a="1"/>
  <c r="BF500" i="1" s="1"/>
  <c r="BF501" i="1" a="1"/>
  <c r="BF501" i="1" s="1"/>
  <c r="BF502" i="1" a="1"/>
  <c r="BF502" i="1" s="1"/>
  <c r="BF503" i="1" a="1"/>
  <c r="BF503" i="1" s="1"/>
  <c r="BF504" i="1" a="1"/>
  <c r="BF504" i="1" s="1"/>
  <c r="BF505" i="1" a="1"/>
  <c r="BF505" i="1" s="1"/>
  <c r="BF506" i="1" a="1"/>
  <c r="BF506" i="1" s="1"/>
  <c r="BF507" i="1" a="1"/>
  <c r="BF507" i="1" s="1"/>
  <c r="BF508" i="1" a="1"/>
  <c r="BF508" i="1" s="1"/>
  <c r="DC43" i="1"/>
  <c r="DC44" i="1"/>
  <c r="DC45" i="1"/>
  <c r="DC46" i="1"/>
  <c r="DC47" i="1"/>
  <c r="DC48" i="1"/>
  <c r="DG6" i="1"/>
  <c r="DR27" i="1"/>
  <c r="DQ27" i="1"/>
  <c r="DR26" i="1"/>
  <c r="DQ26" i="1"/>
  <c r="DP26" i="1"/>
  <c r="DU26" i="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60" i="1" a="1"/>
  <c r="V60" i="1" s="1"/>
  <c r="V61" i="1" a="1"/>
  <c r="V61" i="1" s="1"/>
  <c r="V62" i="1" a="1"/>
  <c r="V62" i="1" s="1"/>
  <c r="V63" i="1" a="1"/>
  <c r="V63" i="1" s="1"/>
  <c r="V64" i="1" a="1"/>
  <c r="V64" i="1" s="1"/>
  <c r="V65" i="1" a="1"/>
  <c r="V65" i="1" s="1"/>
  <c r="V66" i="1" a="1"/>
  <c r="V66" i="1" s="1"/>
  <c r="V67" i="1" a="1"/>
  <c r="V67" i="1" s="1"/>
  <c r="V68" i="1" a="1"/>
  <c r="V68" i="1" s="1"/>
  <c r="V69" i="1" a="1"/>
  <c r="V69" i="1" s="1"/>
  <c r="V70" i="1" a="1"/>
  <c r="V70" i="1" s="1"/>
  <c r="V71" i="1" a="1"/>
  <c r="V71" i="1" s="1"/>
  <c r="V72" i="1" a="1"/>
  <c r="V72" i="1" s="1"/>
  <c r="V73" i="1" a="1"/>
  <c r="V73" i="1" s="1"/>
  <c r="V74" i="1" a="1"/>
  <c r="V74" i="1" s="1"/>
  <c r="V75" i="1" a="1"/>
  <c r="V75" i="1" s="1"/>
  <c r="V76" i="1" a="1"/>
  <c r="V76" i="1" s="1"/>
  <c r="V77" i="1" a="1"/>
  <c r="V77" i="1" s="1"/>
  <c r="V78" i="1" a="1"/>
  <c r="V78" i="1" s="1"/>
  <c r="V79" i="1" a="1"/>
  <c r="V79" i="1" s="1"/>
  <c r="V80" i="1" a="1"/>
  <c r="V80" i="1" s="1"/>
  <c r="V81" i="1" a="1"/>
  <c r="V81" i="1" s="1"/>
  <c r="V82" i="1" a="1"/>
  <c r="V82" i="1" s="1"/>
  <c r="V83" i="1" a="1"/>
  <c r="V83" i="1" s="1"/>
  <c r="V84" i="1" a="1"/>
  <c r="V84" i="1" s="1"/>
  <c r="V85" i="1" a="1"/>
  <c r="V85" i="1" s="1"/>
  <c r="V86" i="1" a="1"/>
  <c r="V86" i="1" s="1"/>
  <c r="V87" i="1" a="1"/>
  <c r="V87" i="1" s="1"/>
  <c r="V88" i="1" a="1"/>
  <c r="V88" i="1" s="1"/>
  <c r="V89" i="1" a="1"/>
  <c r="V89" i="1" s="1"/>
  <c r="V90" i="1" a="1"/>
  <c r="V90" i="1" s="1"/>
  <c r="V91" i="1" a="1"/>
  <c r="V91" i="1" s="1"/>
  <c r="V92" i="1" a="1"/>
  <c r="V92" i="1" s="1"/>
  <c r="V93" i="1" a="1"/>
  <c r="V93" i="1" s="1"/>
  <c r="V94" i="1" a="1"/>
  <c r="V94" i="1" s="1"/>
  <c r="V95" i="1" a="1"/>
  <c r="V95" i="1" s="1"/>
  <c r="V96" i="1" a="1"/>
  <c r="V96" i="1" s="1"/>
  <c r="V97" i="1" a="1"/>
  <c r="V97" i="1" s="1"/>
  <c r="V98" i="1" a="1"/>
  <c r="V98" i="1" s="1"/>
  <c r="V99" i="1" a="1"/>
  <c r="V99" i="1" s="1"/>
  <c r="V100" i="1" a="1"/>
  <c r="V100" i="1" s="1"/>
  <c r="V101" i="1" a="1"/>
  <c r="V101" i="1" s="1"/>
  <c r="V102" i="1" a="1"/>
  <c r="V102" i="1" s="1"/>
  <c r="V103" i="1" a="1"/>
  <c r="V103" i="1" s="1"/>
  <c r="V104" i="1" a="1"/>
  <c r="V104" i="1" s="1"/>
  <c r="V105" i="1" a="1"/>
  <c r="V105" i="1" s="1"/>
  <c r="V106" i="1" a="1"/>
  <c r="V106" i="1" s="1"/>
  <c r="V107" i="1" a="1"/>
  <c r="V107" i="1" s="1"/>
  <c r="V108" i="1" a="1"/>
  <c r="V108" i="1" s="1"/>
  <c r="V109" i="1" a="1"/>
  <c r="V109" i="1" s="1"/>
  <c r="V110" i="1" a="1"/>
  <c r="V110" i="1" s="1"/>
  <c r="V111" i="1" a="1"/>
  <c r="V111" i="1" s="1"/>
  <c r="V112" i="1" a="1"/>
  <c r="V112" i="1" s="1"/>
  <c r="V113" i="1" a="1"/>
  <c r="V113" i="1" s="1"/>
  <c r="V114" i="1" a="1"/>
  <c r="V114" i="1" s="1"/>
  <c r="V115" i="1" a="1"/>
  <c r="V115" i="1" s="1"/>
  <c r="V116" i="1" a="1"/>
  <c r="V116" i="1" s="1"/>
  <c r="V117" i="1" a="1"/>
  <c r="V117" i="1" s="1"/>
  <c r="V118" i="1" a="1"/>
  <c r="V118" i="1" s="1"/>
  <c r="V119" i="1" a="1"/>
  <c r="V119" i="1" s="1"/>
  <c r="V120" i="1" a="1"/>
  <c r="V120" i="1" s="1"/>
  <c r="V121" i="1" a="1"/>
  <c r="V121" i="1" s="1"/>
  <c r="V122" i="1" a="1"/>
  <c r="V122" i="1" s="1"/>
  <c r="V123" i="1" a="1"/>
  <c r="V123" i="1" s="1"/>
  <c r="V124" i="1" a="1"/>
  <c r="V124" i="1" s="1"/>
  <c r="V125" i="1" a="1"/>
  <c r="V125" i="1" s="1"/>
  <c r="V126" i="1" a="1"/>
  <c r="V126" i="1" s="1"/>
  <c r="V127" i="1" a="1"/>
  <c r="V127" i="1" s="1"/>
  <c r="V128" i="1" a="1"/>
  <c r="V128" i="1" s="1"/>
  <c r="V129" i="1" a="1"/>
  <c r="V129" i="1" s="1"/>
  <c r="V130" i="1" a="1"/>
  <c r="V130" i="1" s="1"/>
  <c r="V131" i="1" a="1"/>
  <c r="V131" i="1" s="1"/>
  <c r="V132" i="1" a="1"/>
  <c r="V132" i="1" s="1"/>
  <c r="V133" i="1" a="1"/>
  <c r="V133" i="1" s="1"/>
  <c r="V134" i="1" a="1"/>
  <c r="V134" i="1" s="1"/>
  <c r="V135" i="1" a="1"/>
  <c r="V135" i="1" s="1"/>
  <c r="V136" i="1" a="1"/>
  <c r="V136" i="1" s="1"/>
  <c r="V137" i="1" a="1"/>
  <c r="V137" i="1" s="1"/>
  <c r="V138" i="1" a="1"/>
  <c r="V138" i="1" s="1"/>
  <c r="V139" i="1" a="1"/>
  <c r="V139" i="1" s="1"/>
  <c r="V140" i="1" a="1"/>
  <c r="V140" i="1" s="1"/>
  <c r="V141" i="1" a="1"/>
  <c r="V141" i="1" s="1"/>
  <c r="V142" i="1" a="1"/>
  <c r="V142" i="1" s="1"/>
  <c r="V143" i="1" a="1"/>
  <c r="V143" i="1" s="1"/>
  <c r="V144" i="1" a="1"/>
  <c r="V144" i="1" s="1"/>
  <c r="V145" i="1" a="1"/>
  <c r="V145" i="1" s="1"/>
  <c r="V146" i="1" a="1"/>
  <c r="V146" i="1" s="1"/>
  <c r="V147" i="1" a="1"/>
  <c r="V147" i="1" s="1"/>
  <c r="V148" i="1" a="1"/>
  <c r="V148" i="1" s="1"/>
  <c r="V149" i="1" a="1"/>
  <c r="V149" i="1" s="1"/>
  <c r="V150" i="1" a="1"/>
  <c r="V150" i="1" s="1"/>
  <c r="V151" i="1" a="1"/>
  <c r="V151" i="1" s="1"/>
  <c r="V152" i="1" a="1"/>
  <c r="V152" i="1" s="1"/>
  <c r="V153" i="1" a="1"/>
  <c r="V153" i="1" s="1"/>
  <c r="V154" i="1" a="1"/>
  <c r="V154" i="1" s="1"/>
  <c r="V155" i="1" a="1"/>
  <c r="V155" i="1" s="1"/>
  <c r="V156" i="1" a="1"/>
  <c r="V156" i="1" s="1"/>
  <c r="V157" i="1" a="1"/>
  <c r="V157" i="1" s="1"/>
  <c r="V158" i="1" a="1"/>
  <c r="V158" i="1" s="1"/>
  <c r="V159" i="1" a="1"/>
  <c r="V159" i="1" s="1"/>
  <c r="V160" i="1" a="1"/>
  <c r="V160" i="1" s="1"/>
  <c r="V161" i="1" a="1"/>
  <c r="V161" i="1" s="1"/>
  <c r="V162" i="1" a="1"/>
  <c r="V162" i="1" s="1"/>
  <c r="V163" i="1" a="1"/>
  <c r="V163" i="1" s="1"/>
  <c r="V164" i="1" a="1"/>
  <c r="V164" i="1" s="1"/>
  <c r="V165" i="1" a="1"/>
  <c r="V165" i="1" s="1"/>
  <c r="V166" i="1" a="1"/>
  <c r="V166" i="1" s="1"/>
  <c r="V167" i="1" a="1"/>
  <c r="V167" i="1" s="1"/>
  <c r="V168" i="1" a="1"/>
  <c r="V168" i="1" s="1"/>
  <c r="V169" i="1" a="1"/>
  <c r="V169" i="1" s="1"/>
  <c r="V170" i="1" a="1"/>
  <c r="V170" i="1" s="1"/>
  <c r="V171" i="1" a="1"/>
  <c r="V171" i="1" s="1"/>
  <c r="V172" i="1" a="1"/>
  <c r="V172" i="1" s="1"/>
  <c r="V173" i="1" a="1"/>
  <c r="V173" i="1" s="1"/>
  <c r="V174" i="1" a="1"/>
  <c r="V174" i="1" s="1"/>
  <c r="V175" i="1" a="1"/>
  <c r="V175" i="1" s="1"/>
  <c r="V176" i="1" a="1"/>
  <c r="V176" i="1" s="1"/>
  <c r="V177" i="1" a="1"/>
  <c r="V177" i="1" s="1"/>
  <c r="V178" i="1" a="1"/>
  <c r="V178" i="1" s="1"/>
  <c r="V179" i="1" a="1"/>
  <c r="V179" i="1" s="1"/>
  <c r="V180" i="1" a="1"/>
  <c r="V180" i="1" s="1"/>
  <c r="V181" i="1" a="1"/>
  <c r="V181" i="1" s="1"/>
  <c r="V182" i="1" a="1"/>
  <c r="V182" i="1" s="1"/>
  <c r="V183" i="1" a="1"/>
  <c r="V183" i="1" s="1"/>
  <c r="V184" i="1" a="1"/>
  <c r="V184" i="1" s="1"/>
  <c r="V185" i="1" a="1"/>
  <c r="V185" i="1" s="1"/>
  <c r="V186" i="1" a="1"/>
  <c r="V186" i="1" s="1"/>
  <c r="V187" i="1" a="1"/>
  <c r="V187" i="1" s="1"/>
  <c r="V188" i="1" a="1"/>
  <c r="V188" i="1" s="1"/>
  <c r="V189" i="1" a="1"/>
  <c r="V189" i="1" s="1"/>
  <c r="V190" i="1" a="1"/>
  <c r="V190" i="1" s="1"/>
  <c r="V191" i="1" a="1"/>
  <c r="V191" i="1" s="1"/>
  <c r="V192" i="1" a="1"/>
  <c r="V192" i="1" s="1"/>
  <c r="V193" i="1" a="1"/>
  <c r="V193" i="1" s="1"/>
  <c r="V194" i="1" a="1"/>
  <c r="V194" i="1" s="1"/>
  <c r="V195" i="1" a="1"/>
  <c r="V195" i="1" s="1"/>
  <c r="V196" i="1" a="1"/>
  <c r="V196" i="1" s="1"/>
  <c r="V197" i="1" a="1"/>
  <c r="V197" i="1" s="1"/>
  <c r="V198" i="1" a="1"/>
  <c r="V198" i="1" s="1"/>
  <c r="V199" i="1" a="1"/>
  <c r="V199" i="1" s="1"/>
  <c r="V200" i="1" a="1"/>
  <c r="V200" i="1" s="1"/>
  <c r="V201" i="1" a="1"/>
  <c r="V201" i="1" s="1"/>
  <c r="V202" i="1" a="1"/>
  <c r="V202" i="1" s="1"/>
  <c r="V203" i="1" a="1"/>
  <c r="V203" i="1" s="1"/>
  <c r="V204" i="1" a="1"/>
  <c r="V204" i="1" s="1"/>
  <c r="V205" i="1" a="1"/>
  <c r="V205" i="1" s="1"/>
  <c r="V206" i="1" a="1"/>
  <c r="V206" i="1" s="1"/>
  <c r="V207" i="1" a="1"/>
  <c r="V207" i="1" s="1"/>
  <c r="V208" i="1" a="1"/>
  <c r="V208" i="1" s="1"/>
  <c r="V209" i="1" a="1"/>
  <c r="V209" i="1" s="1"/>
  <c r="V210" i="1" a="1"/>
  <c r="V210" i="1" s="1"/>
  <c r="V211" i="1" a="1"/>
  <c r="V211" i="1" s="1"/>
  <c r="V212" i="1" a="1"/>
  <c r="V212" i="1" s="1"/>
  <c r="V213" i="1" a="1"/>
  <c r="V213" i="1" s="1"/>
  <c r="V214" i="1" a="1"/>
  <c r="V214" i="1" s="1"/>
  <c r="V215" i="1" a="1"/>
  <c r="V215" i="1" s="1"/>
  <c r="V216" i="1" a="1"/>
  <c r="V216" i="1" s="1"/>
  <c r="V217" i="1" a="1"/>
  <c r="V217" i="1" s="1"/>
  <c r="V218" i="1" a="1"/>
  <c r="V218" i="1" s="1"/>
  <c r="V219" i="1" a="1"/>
  <c r="V219" i="1" s="1"/>
  <c r="V220" i="1" a="1"/>
  <c r="V220" i="1" s="1"/>
  <c r="V221" i="1" a="1"/>
  <c r="V221" i="1" s="1"/>
  <c r="V222" i="1" a="1"/>
  <c r="V222" i="1" s="1"/>
  <c r="V223" i="1" a="1"/>
  <c r="V223" i="1" s="1"/>
  <c r="V224" i="1" a="1"/>
  <c r="V224" i="1" s="1"/>
  <c r="V225" i="1" a="1"/>
  <c r="V225" i="1" s="1"/>
  <c r="V226" i="1" a="1"/>
  <c r="V226" i="1" s="1"/>
  <c r="V227" i="1" a="1"/>
  <c r="V227" i="1" s="1"/>
  <c r="V228" i="1" a="1"/>
  <c r="V228" i="1" s="1"/>
  <c r="V229" i="1" a="1"/>
  <c r="V229" i="1" s="1"/>
  <c r="V230" i="1" a="1"/>
  <c r="V230" i="1" s="1"/>
  <c r="V231" i="1" a="1"/>
  <c r="V231" i="1" s="1"/>
  <c r="V232" i="1" a="1"/>
  <c r="V232" i="1" s="1"/>
  <c r="V233" i="1" a="1"/>
  <c r="V233" i="1" s="1"/>
  <c r="V234" i="1" a="1"/>
  <c r="V234" i="1" s="1"/>
  <c r="V235" i="1" a="1"/>
  <c r="V235" i="1" s="1"/>
  <c r="V236" i="1" a="1"/>
  <c r="V236" i="1" s="1"/>
  <c r="V237" i="1" a="1"/>
  <c r="V237" i="1" s="1"/>
  <c r="V238" i="1" a="1"/>
  <c r="V238" i="1" s="1"/>
  <c r="V239" i="1" a="1"/>
  <c r="V239" i="1" s="1"/>
  <c r="V240" i="1" a="1"/>
  <c r="V240" i="1" s="1"/>
  <c r="V241" i="1" a="1"/>
  <c r="V241" i="1" s="1"/>
  <c r="V242" i="1" a="1"/>
  <c r="V242" i="1" s="1"/>
  <c r="V243" i="1" a="1"/>
  <c r="V243" i="1" s="1"/>
  <c r="V244" i="1" a="1"/>
  <c r="V244" i="1" s="1"/>
  <c r="V245" i="1" a="1"/>
  <c r="V245" i="1" s="1"/>
  <c r="V246" i="1" a="1"/>
  <c r="V246" i="1" s="1"/>
  <c r="V247" i="1" a="1"/>
  <c r="V247" i="1" s="1"/>
  <c r="V248" i="1" a="1"/>
  <c r="V248" i="1" s="1"/>
  <c r="V249" i="1" a="1"/>
  <c r="V249" i="1" s="1"/>
  <c r="V250" i="1" a="1"/>
  <c r="V250" i="1" s="1"/>
  <c r="V251" i="1" a="1"/>
  <c r="V251" i="1" s="1"/>
  <c r="V252" i="1" a="1"/>
  <c r="V252" i="1" s="1"/>
  <c r="V253" i="1" a="1"/>
  <c r="V253" i="1" s="1"/>
  <c r="V254" i="1" a="1"/>
  <c r="V254" i="1" s="1"/>
  <c r="V255" i="1" a="1"/>
  <c r="V255" i="1" s="1"/>
  <c r="V256" i="1" a="1"/>
  <c r="V256" i="1" s="1"/>
  <c r="V257" i="1" a="1"/>
  <c r="V257" i="1" s="1"/>
  <c r="V258" i="1" a="1"/>
  <c r="V258" i="1" s="1"/>
  <c r="V259" i="1" a="1"/>
  <c r="V259" i="1" s="1"/>
  <c r="V260" i="1" a="1"/>
  <c r="V260" i="1" s="1"/>
  <c r="V261" i="1" a="1"/>
  <c r="V261" i="1" s="1"/>
  <c r="V262" i="1" a="1"/>
  <c r="V262" i="1" s="1"/>
  <c r="V263" i="1" a="1"/>
  <c r="V263" i="1" s="1"/>
  <c r="V264" i="1" a="1"/>
  <c r="V264" i="1" s="1"/>
  <c r="V265" i="1" a="1"/>
  <c r="V265" i="1" s="1"/>
  <c r="V266" i="1" a="1"/>
  <c r="V266" i="1" s="1"/>
  <c r="V267" i="1" a="1"/>
  <c r="V267" i="1" s="1"/>
  <c r="V268" i="1" a="1"/>
  <c r="V268" i="1" s="1"/>
  <c r="V269" i="1" a="1"/>
  <c r="V269" i="1" s="1"/>
  <c r="V270" i="1" a="1"/>
  <c r="V270" i="1" s="1"/>
  <c r="V271" i="1" a="1"/>
  <c r="V271" i="1" s="1"/>
  <c r="V272" i="1" a="1"/>
  <c r="V272" i="1" s="1"/>
  <c r="V273" i="1" a="1"/>
  <c r="V273" i="1" s="1"/>
  <c r="V274" i="1" a="1"/>
  <c r="V274" i="1" s="1"/>
  <c r="V275" i="1" a="1"/>
  <c r="V275" i="1" s="1"/>
  <c r="V276" i="1" a="1"/>
  <c r="V276" i="1" s="1"/>
  <c r="V277" i="1" a="1"/>
  <c r="V277" i="1" s="1"/>
  <c r="V278" i="1" a="1"/>
  <c r="V278" i="1" s="1"/>
  <c r="V279" i="1" a="1"/>
  <c r="V279" i="1" s="1"/>
  <c r="V280" i="1" a="1"/>
  <c r="V280" i="1" s="1"/>
  <c r="V281" i="1" a="1"/>
  <c r="V281" i="1" s="1"/>
  <c r="V282" i="1" a="1"/>
  <c r="V282" i="1" s="1"/>
  <c r="V283" i="1" a="1"/>
  <c r="V283" i="1" s="1"/>
  <c r="V284" i="1" a="1"/>
  <c r="V284" i="1" s="1"/>
  <c r="V285" i="1" a="1"/>
  <c r="V285" i="1" s="1"/>
  <c r="V286" i="1" a="1"/>
  <c r="V286" i="1" s="1"/>
  <c r="V287" i="1" a="1"/>
  <c r="V287" i="1" s="1"/>
  <c r="V288" i="1" a="1"/>
  <c r="V288" i="1" s="1"/>
  <c r="V289" i="1" a="1"/>
  <c r="V289" i="1" s="1"/>
  <c r="V290" i="1" a="1"/>
  <c r="V290" i="1" s="1"/>
  <c r="V291" i="1" a="1"/>
  <c r="V291" i="1" s="1"/>
  <c r="V292" i="1" a="1"/>
  <c r="V292" i="1" s="1"/>
  <c r="V293" i="1" a="1"/>
  <c r="V293" i="1" s="1"/>
  <c r="V294" i="1" a="1"/>
  <c r="V294" i="1" s="1"/>
  <c r="V295" i="1" a="1"/>
  <c r="V295" i="1" s="1"/>
  <c r="V296" i="1" a="1"/>
  <c r="V296" i="1" s="1"/>
  <c r="V297" i="1" a="1"/>
  <c r="V297" i="1" s="1"/>
  <c r="V298" i="1" a="1"/>
  <c r="V298" i="1" s="1"/>
  <c r="V299" i="1" a="1"/>
  <c r="V299" i="1" s="1"/>
  <c r="V300" i="1" a="1"/>
  <c r="V300" i="1" s="1"/>
  <c r="V301" i="1" a="1"/>
  <c r="V301" i="1" s="1"/>
  <c r="V302" i="1" a="1"/>
  <c r="V302" i="1" s="1"/>
  <c r="V303" i="1" a="1"/>
  <c r="V303" i="1" s="1"/>
  <c r="V304" i="1" a="1"/>
  <c r="V304" i="1" s="1"/>
  <c r="V305" i="1" a="1"/>
  <c r="V305" i="1" s="1"/>
  <c r="V306" i="1" a="1"/>
  <c r="V306" i="1" s="1"/>
  <c r="V307" i="1" a="1"/>
  <c r="V307" i="1" s="1"/>
  <c r="V308" i="1" a="1"/>
  <c r="V308" i="1" s="1"/>
  <c r="V309" i="1" a="1"/>
  <c r="V309" i="1" s="1"/>
  <c r="V310" i="1" a="1"/>
  <c r="V310" i="1" s="1"/>
  <c r="V311" i="1" a="1"/>
  <c r="V311" i="1" s="1"/>
  <c r="V312" i="1" a="1"/>
  <c r="V312" i="1" s="1"/>
  <c r="V313" i="1" a="1"/>
  <c r="V313" i="1" s="1"/>
  <c r="V314" i="1" a="1"/>
  <c r="V314" i="1" s="1"/>
  <c r="V315" i="1" a="1"/>
  <c r="V315" i="1" s="1"/>
  <c r="V316" i="1" a="1"/>
  <c r="V316" i="1" s="1"/>
  <c r="V317" i="1" a="1"/>
  <c r="V317" i="1" s="1"/>
  <c r="V318" i="1" a="1"/>
  <c r="V318" i="1" s="1"/>
  <c r="V319" i="1" a="1"/>
  <c r="V319" i="1" s="1"/>
  <c r="V320" i="1" a="1"/>
  <c r="V320" i="1" s="1"/>
  <c r="V321" i="1" a="1"/>
  <c r="V321" i="1" s="1"/>
  <c r="V322" i="1" a="1"/>
  <c r="V322" i="1" s="1"/>
  <c r="V323" i="1" a="1"/>
  <c r="V323" i="1" s="1"/>
  <c r="V324" i="1" a="1"/>
  <c r="V324" i="1" s="1"/>
  <c r="V325" i="1" a="1"/>
  <c r="V325" i="1" s="1"/>
  <c r="V326" i="1" a="1"/>
  <c r="V326" i="1" s="1"/>
  <c r="V327" i="1" a="1"/>
  <c r="V327" i="1" s="1"/>
  <c r="V328" i="1" a="1"/>
  <c r="V328" i="1" s="1"/>
  <c r="V329" i="1" a="1"/>
  <c r="V329" i="1" s="1"/>
  <c r="V330" i="1" a="1"/>
  <c r="V330" i="1" s="1"/>
  <c r="V331" i="1" a="1"/>
  <c r="V331" i="1" s="1"/>
  <c r="V332" i="1" a="1"/>
  <c r="V332" i="1" s="1"/>
  <c r="V333" i="1" a="1"/>
  <c r="V333" i="1" s="1"/>
  <c r="V334" i="1" a="1"/>
  <c r="V334" i="1" s="1"/>
  <c r="V335" i="1" a="1"/>
  <c r="V335" i="1" s="1"/>
  <c r="V336" i="1" a="1"/>
  <c r="V336" i="1" s="1"/>
  <c r="V337" i="1" a="1"/>
  <c r="V337" i="1" s="1"/>
  <c r="V338" i="1" a="1"/>
  <c r="V338" i="1" s="1"/>
  <c r="V339" i="1" a="1"/>
  <c r="V339" i="1" s="1"/>
  <c r="V340" i="1" a="1"/>
  <c r="V340" i="1" s="1"/>
  <c r="V341" i="1" a="1"/>
  <c r="V341" i="1" s="1"/>
  <c r="V342" i="1" a="1"/>
  <c r="V342" i="1" s="1"/>
  <c r="V343" i="1" a="1"/>
  <c r="V343" i="1" s="1"/>
  <c r="V344" i="1" a="1"/>
  <c r="V344" i="1" s="1"/>
  <c r="V345" i="1" a="1"/>
  <c r="V345" i="1" s="1"/>
  <c r="V346" i="1" a="1"/>
  <c r="V346" i="1" s="1"/>
  <c r="V347" i="1" a="1"/>
  <c r="V347" i="1" s="1"/>
  <c r="V348" i="1" a="1"/>
  <c r="V348" i="1" s="1"/>
  <c r="V349" i="1" a="1"/>
  <c r="V349" i="1" s="1"/>
  <c r="V350" i="1" a="1"/>
  <c r="V350" i="1" s="1"/>
  <c r="V351" i="1" a="1"/>
  <c r="V351" i="1" s="1"/>
  <c r="V352" i="1" a="1"/>
  <c r="V352" i="1" s="1"/>
  <c r="V353" i="1" a="1"/>
  <c r="V353" i="1" s="1"/>
  <c r="V354" i="1" a="1"/>
  <c r="V354" i="1" s="1"/>
  <c r="V355" i="1" a="1"/>
  <c r="V355" i="1" s="1"/>
  <c r="V356" i="1" a="1"/>
  <c r="V356" i="1" s="1"/>
  <c r="V357" i="1" a="1"/>
  <c r="V357" i="1" s="1"/>
  <c r="V358" i="1" a="1"/>
  <c r="V358" i="1" s="1"/>
  <c r="V359" i="1" a="1"/>
  <c r="V359" i="1" s="1"/>
  <c r="V360" i="1" a="1"/>
  <c r="V360" i="1" s="1"/>
  <c r="V361" i="1" a="1"/>
  <c r="V361" i="1" s="1"/>
  <c r="V362" i="1" a="1"/>
  <c r="V362" i="1" s="1"/>
  <c r="V363" i="1" a="1"/>
  <c r="V363" i="1" s="1"/>
  <c r="V364" i="1" a="1"/>
  <c r="V364" i="1" s="1"/>
  <c r="V365" i="1" a="1"/>
  <c r="V365" i="1" s="1"/>
  <c r="V366" i="1" a="1"/>
  <c r="V366" i="1" s="1"/>
  <c r="V367" i="1" a="1"/>
  <c r="V367" i="1" s="1"/>
  <c r="V368" i="1" a="1"/>
  <c r="V368" i="1" s="1"/>
  <c r="V369" i="1" a="1"/>
  <c r="V369" i="1" s="1"/>
  <c r="V370" i="1" a="1"/>
  <c r="V370" i="1" s="1"/>
  <c r="V371" i="1" a="1"/>
  <c r="V371" i="1" s="1"/>
  <c r="V372" i="1" a="1"/>
  <c r="V372" i="1" s="1"/>
  <c r="V373" i="1" a="1"/>
  <c r="V373" i="1" s="1"/>
  <c r="V374" i="1" a="1"/>
  <c r="V374" i="1" s="1"/>
  <c r="V375" i="1" a="1"/>
  <c r="V375" i="1" s="1"/>
  <c r="V376" i="1" a="1"/>
  <c r="V376" i="1" s="1"/>
  <c r="V377" i="1" a="1"/>
  <c r="V377" i="1" s="1"/>
  <c r="V378" i="1" a="1"/>
  <c r="V378" i="1" s="1"/>
  <c r="V379" i="1" a="1"/>
  <c r="V379" i="1" s="1"/>
  <c r="V380" i="1" a="1"/>
  <c r="V380" i="1" s="1"/>
  <c r="V381" i="1" a="1"/>
  <c r="V381" i="1" s="1"/>
  <c r="V382" i="1" a="1"/>
  <c r="V382" i="1" s="1"/>
  <c r="V383" i="1" a="1"/>
  <c r="V383" i="1" s="1"/>
  <c r="V384" i="1" a="1"/>
  <c r="V384" i="1" s="1"/>
  <c r="V385" i="1" a="1"/>
  <c r="V385" i="1" s="1"/>
  <c r="V386" i="1" a="1"/>
  <c r="V386" i="1" s="1"/>
  <c r="V387" i="1" a="1"/>
  <c r="V387" i="1" s="1"/>
  <c r="V388" i="1" a="1"/>
  <c r="V388" i="1" s="1"/>
  <c r="V389" i="1" a="1"/>
  <c r="V389" i="1" s="1"/>
  <c r="V390" i="1" a="1"/>
  <c r="V390" i="1" s="1"/>
  <c r="V391" i="1" a="1"/>
  <c r="V391" i="1" s="1"/>
  <c r="V392" i="1" a="1"/>
  <c r="V392" i="1" s="1"/>
  <c r="V393" i="1" a="1"/>
  <c r="V393" i="1" s="1"/>
  <c r="V394" i="1" a="1"/>
  <c r="V394" i="1" s="1"/>
  <c r="V395" i="1" a="1"/>
  <c r="V395" i="1" s="1"/>
  <c r="V396" i="1" a="1"/>
  <c r="V396" i="1" s="1"/>
  <c r="V397" i="1" a="1"/>
  <c r="V397" i="1" s="1"/>
  <c r="V398" i="1" a="1"/>
  <c r="V398" i="1" s="1"/>
  <c r="V399" i="1" a="1"/>
  <c r="V399" i="1" s="1"/>
  <c r="V400" i="1" a="1"/>
  <c r="V400" i="1" s="1"/>
  <c r="V401" i="1" a="1"/>
  <c r="V401" i="1" s="1"/>
  <c r="V402" i="1" a="1"/>
  <c r="V402" i="1" s="1"/>
  <c r="V403" i="1" a="1"/>
  <c r="V403" i="1" s="1"/>
  <c r="V404" i="1" a="1"/>
  <c r="V404" i="1" s="1"/>
  <c r="V405" i="1" a="1"/>
  <c r="V405" i="1" s="1"/>
  <c r="V406" i="1" a="1"/>
  <c r="V406" i="1" s="1"/>
  <c r="V407" i="1" a="1"/>
  <c r="V407" i="1" s="1"/>
  <c r="V408" i="1" a="1"/>
  <c r="V408" i="1" s="1"/>
  <c r="V409" i="1" a="1"/>
  <c r="V409" i="1" s="1"/>
  <c r="V410" i="1" a="1"/>
  <c r="V410" i="1" s="1"/>
  <c r="V411" i="1" a="1"/>
  <c r="V411" i="1" s="1"/>
  <c r="V412" i="1" a="1"/>
  <c r="V412" i="1" s="1"/>
  <c r="V413" i="1" a="1"/>
  <c r="V413" i="1" s="1"/>
  <c r="V414" i="1" a="1"/>
  <c r="V414" i="1" s="1"/>
  <c r="V415" i="1" a="1"/>
  <c r="V415" i="1" s="1"/>
  <c r="V416" i="1" a="1"/>
  <c r="V416" i="1" s="1"/>
  <c r="V417" i="1" a="1"/>
  <c r="V417" i="1" s="1"/>
  <c r="V418" i="1" a="1"/>
  <c r="V418" i="1" s="1"/>
  <c r="V419" i="1" a="1"/>
  <c r="V419" i="1" s="1"/>
  <c r="V420" i="1" a="1"/>
  <c r="V420" i="1" s="1"/>
  <c r="V421" i="1" a="1"/>
  <c r="V421" i="1" s="1"/>
  <c r="V422" i="1" a="1"/>
  <c r="V422" i="1" s="1"/>
  <c r="V423" i="1" a="1"/>
  <c r="V423" i="1" s="1"/>
  <c r="V424" i="1" a="1"/>
  <c r="V424" i="1" s="1"/>
  <c r="V425" i="1" a="1"/>
  <c r="V425" i="1" s="1"/>
  <c r="V426" i="1" a="1"/>
  <c r="V426" i="1" s="1"/>
  <c r="V427" i="1" a="1"/>
  <c r="V427" i="1" s="1"/>
  <c r="V428" i="1" a="1"/>
  <c r="V428" i="1" s="1"/>
  <c r="V429" i="1" a="1"/>
  <c r="V429" i="1" s="1"/>
  <c r="V430" i="1" a="1"/>
  <c r="V430" i="1" s="1"/>
  <c r="V431" i="1" a="1"/>
  <c r="V431" i="1" s="1"/>
  <c r="V432" i="1" a="1"/>
  <c r="V432" i="1" s="1"/>
  <c r="V433" i="1" a="1"/>
  <c r="V433" i="1" s="1"/>
  <c r="V434" i="1" a="1"/>
  <c r="V434" i="1" s="1"/>
  <c r="V435" i="1" a="1"/>
  <c r="V435" i="1" s="1"/>
  <c r="V436" i="1" a="1"/>
  <c r="V436" i="1" s="1"/>
  <c r="V437" i="1" a="1"/>
  <c r="V437" i="1" s="1"/>
  <c r="V438" i="1" a="1"/>
  <c r="V438" i="1" s="1"/>
  <c r="V439" i="1" a="1"/>
  <c r="V439" i="1" s="1"/>
  <c r="V440" i="1" a="1"/>
  <c r="V440" i="1" s="1"/>
  <c r="V441" i="1" a="1"/>
  <c r="V441" i="1" s="1"/>
  <c r="V442" i="1" a="1"/>
  <c r="V442" i="1" s="1"/>
  <c r="V443" i="1" a="1"/>
  <c r="V443" i="1" s="1"/>
  <c r="V444" i="1" a="1"/>
  <c r="V444" i="1" s="1"/>
  <c r="V445" i="1" a="1"/>
  <c r="V445" i="1" s="1"/>
  <c r="V446" i="1" a="1"/>
  <c r="V446" i="1" s="1"/>
  <c r="V447" i="1" a="1"/>
  <c r="V447" i="1" s="1"/>
  <c r="V448" i="1" a="1"/>
  <c r="V448" i="1" s="1"/>
  <c r="V449" i="1" a="1"/>
  <c r="V449" i="1" s="1"/>
  <c r="V450" i="1" a="1"/>
  <c r="V450" i="1" s="1"/>
  <c r="V451" i="1" a="1"/>
  <c r="V451" i="1" s="1"/>
  <c r="V452" i="1" a="1"/>
  <c r="V452" i="1" s="1"/>
  <c r="V453" i="1" a="1"/>
  <c r="V453" i="1" s="1"/>
  <c r="V454" i="1" a="1"/>
  <c r="V454" i="1" s="1"/>
  <c r="V455" i="1" a="1"/>
  <c r="V455" i="1" s="1"/>
  <c r="V456" i="1" a="1"/>
  <c r="V456" i="1" s="1"/>
  <c r="V457" i="1" a="1"/>
  <c r="V457" i="1" s="1"/>
  <c r="V458" i="1" a="1"/>
  <c r="V458" i="1" s="1"/>
  <c r="V459" i="1" a="1"/>
  <c r="V459" i="1" s="1"/>
  <c r="V460" i="1" a="1"/>
  <c r="V460" i="1" s="1"/>
  <c r="V461" i="1" a="1"/>
  <c r="V461" i="1" s="1"/>
  <c r="V462" i="1" a="1"/>
  <c r="V462" i="1" s="1"/>
  <c r="V463" i="1" a="1"/>
  <c r="V463" i="1" s="1"/>
  <c r="V464" i="1" a="1"/>
  <c r="V464" i="1" s="1"/>
  <c r="V465" i="1" a="1"/>
  <c r="V465" i="1" s="1"/>
  <c r="V466" i="1" a="1"/>
  <c r="V466" i="1" s="1"/>
  <c r="V467" i="1" a="1"/>
  <c r="V467" i="1" s="1"/>
  <c r="V468" i="1" a="1"/>
  <c r="V468" i="1" s="1"/>
  <c r="V469" i="1" a="1"/>
  <c r="V469" i="1" s="1"/>
  <c r="V470" i="1" a="1"/>
  <c r="V470" i="1" s="1"/>
  <c r="V471" i="1" a="1"/>
  <c r="V471" i="1" s="1"/>
  <c r="V472" i="1" a="1"/>
  <c r="V472" i="1" s="1"/>
  <c r="V473" i="1" a="1"/>
  <c r="V473" i="1" s="1"/>
  <c r="V474" i="1" a="1"/>
  <c r="V474" i="1" s="1"/>
  <c r="V475" i="1" a="1"/>
  <c r="V475" i="1" s="1"/>
  <c r="V476" i="1" a="1"/>
  <c r="V476" i="1" s="1"/>
  <c r="V477" i="1" a="1"/>
  <c r="V477" i="1" s="1"/>
  <c r="V478" i="1" a="1"/>
  <c r="V478" i="1" s="1"/>
  <c r="V479" i="1" a="1"/>
  <c r="V479" i="1" s="1"/>
  <c r="V480" i="1" a="1"/>
  <c r="V480" i="1" s="1"/>
  <c r="V481" i="1" a="1"/>
  <c r="V481" i="1" s="1"/>
  <c r="V482" i="1" a="1"/>
  <c r="V482" i="1" s="1"/>
  <c r="V483" i="1" a="1"/>
  <c r="V483" i="1" s="1"/>
  <c r="V484" i="1" a="1"/>
  <c r="V484" i="1" s="1"/>
  <c r="V485" i="1" a="1"/>
  <c r="V485" i="1" s="1"/>
  <c r="V486" i="1" a="1"/>
  <c r="V486" i="1" s="1"/>
  <c r="V487" i="1" a="1"/>
  <c r="V487" i="1" s="1"/>
  <c r="V488" i="1" a="1"/>
  <c r="V488" i="1" s="1"/>
  <c r="V489" i="1" a="1"/>
  <c r="V489" i="1" s="1"/>
  <c r="V490" i="1" a="1"/>
  <c r="V490" i="1" s="1"/>
  <c r="V491" i="1" a="1"/>
  <c r="V491" i="1" s="1"/>
  <c r="V492" i="1" a="1"/>
  <c r="V492" i="1" s="1"/>
  <c r="V493" i="1" a="1"/>
  <c r="V493" i="1" s="1"/>
  <c r="V494" i="1" a="1"/>
  <c r="V494" i="1" s="1"/>
  <c r="V495" i="1" a="1"/>
  <c r="V495" i="1" s="1"/>
  <c r="V496" i="1" a="1"/>
  <c r="V496" i="1" s="1"/>
  <c r="V497" i="1" a="1"/>
  <c r="V497" i="1" s="1"/>
  <c r="V498" i="1" a="1"/>
  <c r="V498" i="1" s="1"/>
  <c r="AN508" i="1" l="1"/>
  <c r="BD508" i="1" s="1"/>
  <c r="AO508" i="1"/>
  <c r="AP508" i="1" a="1"/>
  <c r="AP508" i="1" s="1"/>
  <c r="AQ508" i="1" a="1"/>
  <c r="AQ508" i="1" s="1"/>
  <c r="AV508" i="1"/>
  <c r="AW508" i="1" a="1"/>
  <c r="AW508" i="1" s="1"/>
  <c r="R508" i="1"/>
  <c r="S508" i="1"/>
  <c r="V508" i="1" a="1"/>
  <c r="V508" i="1" s="1"/>
  <c r="V499" i="1" a="1"/>
  <c r="V499" i="1" s="1"/>
  <c r="V500" i="1" a="1"/>
  <c r="V500" i="1" s="1"/>
  <c r="V501" i="1" a="1"/>
  <c r="V501" i="1" s="1"/>
  <c r="V502" i="1" a="1"/>
  <c r="V502" i="1" s="1"/>
  <c r="V503" i="1" a="1"/>
  <c r="V503" i="1" s="1"/>
  <c r="V504" i="1" a="1"/>
  <c r="V504" i="1" s="1"/>
  <c r="V505" i="1" a="1"/>
  <c r="V505" i="1" s="1"/>
  <c r="V506" i="1" a="1"/>
  <c r="V506" i="1" s="1"/>
  <c r="V507" i="1" a="1"/>
  <c r="V507" i="1" s="1"/>
  <c r="AO7" i="1"/>
  <c r="AV8"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7" i="1"/>
  <c r="B8" i="1"/>
  <c r="B9" i="1"/>
  <c r="B10" i="1"/>
  <c r="B11" i="1"/>
  <c r="B12" i="1"/>
  <c r="B13" i="1"/>
  <c r="B14" i="1"/>
  <c r="B15" i="1"/>
  <c r="B16" i="1"/>
  <c r="B17" i="1"/>
  <c r="B18" i="1"/>
  <c r="B19" i="1"/>
  <c r="B20" i="1"/>
  <c r="B21" i="1"/>
  <c r="B22" i="1"/>
  <c r="B23" i="1"/>
  <c r="B24" i="1"/>
  <c r="B25" i="1"/>
  <c r="B26" i="1"/>
  <c r="B6" i="1"/>
  <c r="AN26" i="1"/>
  <c r="BC26" i="1" s="1"/>
  <c r="AO26" i="1"/>
  <c r="AP26" i="1" a="1"/>
  <c r="AP26" i="1" s="1"/>
  <c r="AV26" i="1"/>
  <c r="AN27" i="1"/>
  <c r="AO27" i="1"/>
  <c r="AP27" i="1" a="1"/>
  <c r="AP27" i="1" s="1"/>
  <c r="AV27" i="1"/>
  <c r="AW27" i="1" s="1" a="1"/>
  <c r="AW27" i="1" s="1"/>
  <c r="AN28" i="1"/>
  <c r="AO28" i="1"/>
  <c r="AP28" i="1" a="1"/>
  <c r="AP28" i="1" s="1"/>
  <c r="BI28" i="1" s="1" a="1"/>
  <c r="BI28" i="1" s="1"/>
  <c r="AV28" i="1"/>
  <c r="AN29" i="1"/>
  <c r="BD29" i="1" s="1"/>
  <c r="AO29" i="1"/>
  <c r="AP29" i="1" a="1"/>
  <c r="AP29" i="1" s="1"/>
  <c r="AV29" i="1"/>
  <c r="AW29" i="1" s="1" a="1"/>
  <c r="AW29" i="1" s="1"/>
  <c r="AN30" i="1"/>
  <c r="BE30" i="1" s="1"/>
  <c r="AO30" i="1"/>
  <c r="AP30" i="1" a="1"/>
  <c r="AP30" i="1" s="1"/>
  <c r="BH30" i="1" s="1" a="1"/>
  <c r="BH30" i="1" s="1"/>
  <c r="AV30" i="1"/>
  <c r="AN31" i="1"/>
  <c r="AO31" i="1"/>
  <c r="AP31" i="1" a="1"/>
  <c r="AP31" i="1" s="1"/>
  <c r="AV31" i="1"/>
  <c r="AN32" i="1"/>
  <c r="BD32" i="1" s="1"/>
  <c r="AO32" i="1"/>
  <c r="AP32" i="1" a="1"/>
  <c r="AP32" i="1" s="1"/>
  <c r="AV32" i="1"/>
  <c r="AN33" i="1"/>
  <c r="AO33" i="1"/>
  <c r="AP33" i="1" a="1"/>
  <c r="AP33" i="1" s="1"/>
  <c r="AV33" i="1"/>
  <c r="AW33" i="1" s="1" a="1"/>
  <c r="AW33" i="1" s="1"/>
  <c r="AN34" i="1"/>
  <c r="BC34" i="1" s="1"/>
  <c r="AO34" i="1"/>
  <c r="AP34" i="1" a="1"/>
  <c r="AP34" i="1" s="1"/>
  <c r="AV34" i="1"/>
  <c r="AN35" i="1"/>
  <c r="AO35" i="1"/>
  <c r="AP35" i="1" a="1"/>
  <c r="AP35" i="1" s="1"/>
  <c r="AV35" i="1"/>
  <c r="AW35" i="1" s="1" a="1"/>
  <c r="AW35" i="1" s="1"/>
  <c r="AN36" i="1"/>
  <c r="BE36" i="1" s="1"/>
  <c r="AO36" i="1"/>
  <c r="AP36" i="1" a="1"/>
  <c r="AP36" i="1" s="1"/>
  <c r="BI36" i="1" s="1" a="1"/>
  <c r="BI36" i="1" s="1"/>
  <c r="AV36" i="1"/>
  <c r="AN37" i="1"/>
  <c r="BD37" i="1" s="1"/>
  <c r="AO37" i="1"/>
  <c r="AP37" i="1" a="1"/>
  <c r="AP37" i="1" s="1"/>
  <c r="AV37" i="1"/>
  <c r="AN38" i="1"/>
  <c r="BE38" i="1" s="1"/>
  <c r="AO38" i="1"/>
  <c r="AP38" i="1" a="1"/>
  <c r="AP38" i="1" s="1"/>
  <c r="BH38" i="1" s="1" a="1"/>
  <c r="BH38" i="1" s="1"/>
  <c r="AV38" i="1"/>
  <c r="AN39" i="1"/>
  <c r="AO39" i="1"/>
  <c r="AP39" i="1" a="1"/>
  <c r="AP39" i="1" s="1"/>
  <c r="AV39" i="1"/>
  <c r="AN40" i="1"/>
  <c r="BB40" i="1" s="1"/>
  <c r="AO40" i="1"/>
  <c r="AP40" i="1" a="1"/>
  <c r="AP40" i="1" s="1"/>
  <c r="AV40" i="1"/>
  <c r="AN41" i="1"/>
  <c r="BD41" i="1" s="1"/>
  <c r="AO41" i="1"/>
  <c r="AP41" i="1" a="1"/>
  <c r="AP41" i="1" s="1"/>
  <c r="AV41" i="1"/>
  <c r="AW41" i="1" s="1" a="1"/>
  <c r="AW41" i="1" s="1"/>
  <c r="AN42" i="1"/>
  <c r="AO42" i="1"/>
  <c r="AP42" i="1" a="1"/>
  <c r="AP42" i="1" s="1"/>
  <c r="AV42" i="1"/>
  <c r="AN43" i="1"/>
  <c r="AO43" i="1"/>
  <c r="AP43" i="1" a="1"/>
  <c r="AP43" i="1" s="1"/>
  <c r="AV43" i="1"/>
  <c r="AN44" i="1"/>
  <c r="BE44" i="1" s="1"/>
  <c r="AO44" i="1"/>
  <c r="AP44" i="1" a="1"/>
  <c r="AP44" i="1" s="1"/>
  <c r="BI44" i="1" s="1" a="1"/>
  <c r="BI44" i="1" s="1"/>
  <c r="AV44" i="1"/>
  <c r="AN45" i="1"/>
  <c r="BD45" i="1" s="1"/>
  <c r="AO45" i="1"/>
  <c r="AP45" i="1" a="1"/>
  <c r="AP45" i="1" s="1"/>
  <c r="BJ45" i="1" s="1" a="1"/>
  <c r="BJ45" i="1" s="1"/>
  <c r="AV45" i="1"/>
  <c r="AN46" i="1"/>
  <c r="BB46" i="1" s="1"/>
  <c r="AO46" i="1"/>
  <c r="AP46" i="1" a="1"/>
  <c r="AP46" i="1" s="1"/>
  <c r="BL46" i="1" s="1" a="1"/>
  <c r="BL46" i="1" s="1"/>
  <c r="AV46" i="1"/>
  <c r="AN47" i="1"/>
  <c r="BC47" i="1" s="1"/>
  <c r="AO47" i="1"/>
  <c r="AP47" i="1" a="1"/>
  <c r="AP47" i="1" s="1"/>
  <c r="BI47" i="1" s="1" a="1"/>
  <c r="BI47" i="1" s="1"/>
  <c r="AV47" i="1"/>
  <c r="AN48" i="1"/>
  <c r="BB48" i="1" s="1"/>
  <c r="AO48" i="1"/>
  <c r="AP48" i="1" a="1"/>
  <c r="AP48" i="1" s="1"/>
  <c r="AV48" i="1"/>
  <c r="AN49" i="1"/>
  <c r="AO49" i="1"/>
  <c r="AP49" i="1" a="1"/>
  <c r="AP49" i="1" s="1"/>
  <c r="BJ49" i="1" s="1" a="1"/>
  <c r="BJ49" i="1" s="1"/>
  <c r="AV49" i="1"/>
  <c r="AW49" i="1" s="1" a="1"/>
  <c r="AW49" i="1" s="1"/>
  <c r="AN50" i="1"/>
  <c r="BC50" i="1" s="1"/>
  <c r="AO50" i="1"/>
  <c r="AP50" i="1" a="1"/>
  <c r="AP50" i="1" s="1"/>
  <c r="AV50" i="1"/>
  <c r="AN51" i="1"/>
  <c r="BE51" i="1" s="1"/>
  <c r="AO51" i="1"/>
  <c r="AP51" i="1" a="1"/>
  <c r="AP51" i="1" s="1"/>
  <c r="BI51" i="1" s="1" a="1"/>
  <c r="BI51" i="1" s="1"/>
  <c r="AV51" i="1"/>
  <c r="AN52" i="1"/>
  <c r="BE52" i="1" s="1"/>
  <c r="AO52" i="1"/>
  <c r="AP52" i="1" a="1"/>
  <c r="AP52" i="1" s="1"/>
  <c r="AV52" i="1"/>
  <c r="AN53" i="1"/>
  <c r="BD53" i="1" s="1"/>
  <c r="AO53" i="1"/>
  <c r="AP53" i="1" a="1"/>
  <c r="AP53" i="1" s="1"/>
  <c r="BH53" i="1" s="1" a="1"/>
  <c r="BH53" i="1" s="1"/>
  <c r="AV53" i="1"/>
  <c r="AW53" i="1" s="1" a="1"/>
  <c r="AW53" i="1" s="1"/>
  <c r="AN54" i="1"/>
  <c r="BD54" i="1" s="1"/>
  <c r="AO54" i="1"/>
  <c r="AP54" i="1" a="1"/>
  <c r="AP54" i="1" s="1"/>
  <c r="AV54" i="1"/>
  <c r="AN55" i="1"/>
  <c r="BB55" i="1" s="1"/>
  <c r="AO55" i="1"/>
  <c r="AP55" i="1" a="1"/>
  <c r="AP55" i="1" s="1"/>
  <c r="AV55" i="1"/>
  <c r="AN56" i="1"/>
  <c r="AO56" i="1"/>
  <c r="AP56" i="1" a="1"/>
  <c r="AP56" i="1" s="1"/>
  <c r="BL56" i="1" s="1" a="1"/>
  <c r="BL56" i="1" s="1"/>
  <c r="AV56" i="1"/>
  <c r="AN57" i="1"/>
  <c r="AO57" i="1"/>
  <c r="AP57" i="1" a="1"/>
  <c r="AP57" i="1" s="1"/>
  <c r="AV57" i="1"/>
  <c r="AW57" i="1" s="1" a="1"/>
  <c r="AW57" i="1" s="1"/>
  <c r="AN58" i="1"/>
  <c r="BB58" i="1" s="1"/>
  <c r="AO58" i="1"/>
  <c r="AP58" i="1" a="1"/>
  <c r="AP58" i="1" s="1"/>
  <c r="AV58" i="1"/>
  <c r="AN59" i="1"/>
  <c r="BE59" i="1" s="1"/>
  <c r="AO59" i="1"/>
  <c r="AP59" i="1" a="1"/>
  <c r="AP59" i="1" s="1"/>
  <c r="AV59" i="1"/>
  <c r="AN60" i="1"/>
  <c r="BE60" i="1" s="1"/>
  <c r="AO60" i="1"/>
  <c r="AP60" i="1" a="1"/>
  <c r="AP60" i="1" s="1"/>
  <c r="AV60" i="1"/>
  <c r="AN61" i="1"/>
  <c r="AO61" i="1"/>
  <c r="AP61" i="1" a="1"/>
  <c r="AP61" i="1" s="1"/>
  <c r="BL61" i="1" s="1" a="1"/>
  <c r="BL61" i="1" s="1"/>
  <c r="AV61" i="1"/>
  <c r="AW61" i="1" s="1" a="1"/>
  <c r="AW61" i="1" s="1"/>
  <c r="AN62" i="1"/>
  <c r="BC62" i="1" s="1"/>
  <c r="AO62" i="1"/>
  <c r="AP62" i="1" a="1"/>
  <c r="AP62" i="1" s="1"/>
  <c r="AV62" i="1"/>
  <c r="AN63" i="1"/>
  <c r="BB63" i="1" s="1"/>
  <c r="AO63" i="1"/>
  <c r="AP63" i="1" a="1"/>
  <c r="AP63" i="1" s="1"/>
  <c r="BG63" i="1" s="1" a="1"/>
  <c r="BG63" i="1" s="1"/>
  <c r="AV63" i="1"/>
  <c r="AN64" i="1"/>
  <c r="BB64" i="1" s="1"/>
  <c r="AO64" i="1"/>
  <c r="AP64" i="1" a="1"/>
  <c r="AP64" i="1" s="1"/>
  <c r="AV64" i="1"/>
  <c r="AN65" i="1"/>
  <c r="AO65" i="1"/>
  <c r="AP65" i="1" a="1"/>
  <c r="AP65" i="1" s="1"/>
  <c r="BJ65" i="1" s="1" a="1"/>
  <c r="BJ65" i="1" s="1"/>
  <c r="AV65" i="1"/>
  <c r="AN66" i="1"/>
  <c r="BD66" i="1" s="1"/>
  <c r="AO66" i="1"/>
  <c r="AP66" i="1" a="1"/>
  <c r="AP66" i="1" s="1"/>
  <c r="BJ66" i="1" s="1" a="1"/>
  <c r="BJ66" i="1" s="1"/>
  <c r="AV66" i="1"/>
  <c r="AN67" i="1"/>
  <c r="BC67" i="1" s="1"/>
  <c r="AO67" i="1"/>
  <c r="AP67" i="1" a="1"/>
  <c r="AP67" i="1" s="1"/>
  <c r="AV67" i="1"/>
  <c r="AN68" i="1"/>
  <c r="AO68" i="1"/>
  <c r="AP68" i="1" a="1"/>
  <c r="AP68" i="1" s="1"/>
  <c r="AV68" i="1"/>
  <c r="AN69" i="1"/>
  <c r="BB69" i="1" s="1"/>
  <c r="AO69" i="1"/>
  <c r="AP69" i="1" a="1"/>
  <c r="AP69" i="1" s="1"/>
  <c r="AV69" i="1"/>
  <c r="AN70" i="1"/>
  <c r="BC70" i="1" s="1"/>
  <c r="AO70" i="1"/>
  <c r="AP70" i="1" a="1"/>
  <c r="AP70" i="1" s="1"/>
  <c r="AV70" i="1"/>
  <c r="AN71" i="1"/>
  <c r="AO71" i="1"/>
  <c r="AP71" i="1" a="1"/>
  <c r="AP71" i="1" s="1"/>
  <c r="AV71" i="1"/>
  <c r="AN72" i="1"/>
  <c r="BB72" i="1" s="1"/>
  <c r="AO72" i="1"/>
  <c r="AP72" i="1" a="1"/>
  <c r="AP72" i="1" s="1"/>
  <c r="AV72" i="1"/>
  <c r="AN73" i="1"/>
  <c r="BC73" i="1" s="1"/>
  <c r="AO73" i="1"/>
  <c r="AP73" i="1" a="1"/>
  <c r="AP73" i="1" s="1"/>
  <c r="BH73" i="1" s="1" a="1"/>
  <c r="BH73" i="1" s="1"/>
  <c r="AV73" i="1"/>
  <c r="AN74" i="1"/>
  <c r="BB74" i="1" s="1"/>
  <c r="AO74" i="1"/>
  <c r="AP74" i="1" a="1"/>
  <c r="AP74" i="1" s="1"/>
  <c r="AV74" i="1"/>
  <c r="AN75" i="1"/>
  <c r="BD75" i="1" s="1"/>
  <c r="AO75" i="1"/>
  <c r="AP75" i="1" a="1"/>
  <c r="AP75" i="1" s="1"/>
  <c r="AV75" i="1"/>
  <c r="AN76" i="1"/>
  <c r="BE76" i="1" s="1"/>
  <c r="AO76" i="1"/>
  <c r="AW76" i="1" s="1" a="1"/>
  <c r="AW76" i="1" s="1"/>
  <c r="AP76" i="1" a="1"/>
  <c r="AP76" i="1" s="1"/>
  <c r="BL76" i="1" s="1" a="1"/>
  <c r="BL76" i="1" s="1"/>
  <c r="AV76" i="1"/>
  <c r="AN77" i="1"/>
  <c r="BD77" i="1" s="1"/>
  <c r="AO77" i="1"/>
  <c r="AP77" i="1" a="1"/>
  <c r="AP77" i="1" s="1"/>
  <c r="AV77" i="1"/>
  <c r="AN78" i="1"/>
  <c r="BC78" i="1" s="1"/>
  <c r="AO78" i="1"/>
  <c r="AP78" i="1" a="1"/>
  <c r="AP78" i="1" s="1"/>
  <c r="AV78" i="1"/>
  <c r="AN79" i="1"/>
  <c r="BB79" i="1" s="1"/>
  <c r="AO79" i="1"/>
  <c r="AP79" i="1" a="1"/>
  <c r="AP79" i="1" s="1"/>
  <c r="AV79" i="1"/>
  <c r="AN80" i="1"/>
  <c r="AO80" i="1"/>
  <c r="AP80" i="1" a="1"/>
  <c r="AP80" i="1" s="1"/>
  <c r="AV80" i="1"/>
  <c r="AN81" i="1"/>
  <c r="BB81" i="1" s="1"/>
  <c r="AO81" i="1"/>
  <c r="AP81" i="1" a="1"/>
  <c r="AP81" i="1" s="1"/>
  <c r="AV81" i="1"/>
  <c r="AN82" i="1"/>
  <c r="BB82" i="1" s="1"/>
  <c r="AO82" i="1"/>
  <c r="AP82" i="1" a="1"/>
  <c r="AP82" i="1" s="1"/>
  <c r="AV82" i="1"/>
  <c r="AN83" i="1"/>
  <c r="BC83" i="1" s="1"/>
  <c r="AO83" i="1"/>
  <c r="AP83" i="1" a="1"/>
  <c r="AP83" i="1" s="1"/>
  <c r="AV83" i="1"/>
  <c r="AN84" i="1"/>
  <c r="BB84" i="1" s="1"/>
  <c r="AO84" i="1"/>
  <c r="AP84" i="1" a="1"/>
  <c r="AP84" i="1" s="1"/>
  <c r="AV84" i="1"/>
  <c r="AN85" i="1"/>
  <c r="BD85" i="1" s="1"/>
  <c r="AO85" i="1"/>
  <c r="AP85" i="1" a="1"/>
  <c r="AP85" i="1" s="1"/>
  <c r="BJ85" i="1" s="1" a="1"/>
  <c r="BJ85" i="1" s="1"/>
  <c r="AV85" i="1"/>
  <c r="AN86" i="1"/>
  <c r="AO86" i="1"/>
  <c r="AP86" i="1" a="1"/>
  <c r="AP86" i="1" s="1"/>
  <c r="AV86" i="1"/>
  <c r="AN87" i="1"/>
  <c r="BB87" i="1" s="1"/>
  <c r="AO87" i="1"/>
  <c r="AP87" i="1" a="1"/>
  <c r="AP87" i="1" s="1"/>
  <c r="BJ87" i="1" s="1" a="1"/>
  <c r="BJ87" i="1" s="1"/>
  <c r="AV87" i="1"/>
  <c r="AN88" i="1"/>
  <c r="AO88" i="1"/>
  <c r="AP88" i="1" a="1"/>
  <c r="AP88" i="1" s="1"/>
  <c r="AV88" i="1"/>
  <c r="AN89" i="1"/>
  <c r="AO89" i="1"/>
  <c r="AP89" i="1" a="1"/>
  <c r="AP89" i="1" s="1"/>
  <c r="AV89" i="1"/>
  <c r="AW89" i="1" s="1" a="1"/>
  <c r="AW89" i="1" s="1"/>
  <c r="AN90" i="1"/>
  <c r="AO90" i="1"/>
  <c r="AP90" i="1" a="1"/>
  <c r="AP90" i="1" s="1"/>
  <c r="AV90" i="1"/>
  <c r="AN91" i="1"/>
  <c r="BC91" i="1" s="1"/>
  <c r="AO91" i="1"/>
  <c r="AP91" i="1" a="1"/>
  <c r="AP91" i="1" s="1"/>
  <c r="AV91" i="1"/>
  <c r="AN92" i="1"/>
  <c r="AO92" i="1"/>
  <c r="AP92" i="1" a="1"/>
  <c r="AP92" i="1" s="1"/>
  <c r="AV92" i="1"/>
  <c r="AN93" i="1"/>
  <c r="AO93" i="1"/>
  <c r="AP93" i="1" a="1"/>
  <c r="AP93" i="1" s="1"/>
  <c r="AV93" i="1"/>
  <c r="AN94" i="1"/>
  <c r="BC94" i="1" s="1"/>
  <c r="AO94" i="1"/>
  <c r="AP94" i="1" a="1"/>
  <c r="AP94" i="1" s="1"/>
  <c r="AV94" i="1"/>
  <c r="AN95" i="1"/>
  <c r="BB95" i="1" s="1"/>
  <c r="AO95" i="1"/>
  <c r="AP95" i="1" a="1"/>
  <c r="AP95" i="1" s="1"/>
  <c r="AV95" i="1"/>
  <c r="AN96" i="1"/>
  <c r="BC96" i="1" s="1"/>
  <c r="AO96" i="1"/>
  <c r="AP96" i="1" a="1"/>
  <c r="AP96" i="1" s="1"/>
  <c r="BK96" i="1" s="1" a="1"/>
  <c r="BK96" i="1" s="1"/>
  <c r="AV96" i="1"/>
  <c r="AN97" i="1"/>
  <c r="BC97" i="1" s="1"/>
  <c r="AO97" i="1"/>
  <c r="AP97" i="1" a="1"/>
  <c r="AP97" i="1" s="1"/>
  <c r="BI97" i="1" s="1" a="1"/>
  <c r="BI97" i="1" s="1"/>
  <c r="AV97" i="1"/>
  <c r="AW97" i="1" s="1" a="1"/>
  <c r="AW97" i="1" s="1"/>
  <c r="AN98" i="1"/>
  <c r="AO98" i="1"/>
  <c r="AP98" i="1" a="1"/>
  <c r="AP98" i="1" s="1"/>
  <c r="AV98" i="1"/>
  <c r="AN99" i="1"/>
  <c r="BC99" i="1" s="1"/>
  <c r="AO99" i="1"/>
  <c r="AP99" i="1" a="1"/>
  <c r="AP99" i="1" s="1"/>
  <c r="AV99" i="1"/>
  <c r="AN100" i="1"/>
  <c r="AO100" i="1"/>
  <c r="AP100" i="1" a="1"/>
  <c r="AP100" i="1" s="1"/>
  <c r="AV100" i="1"/>
  <c r="AN101" i="1"/>
  <c r="BE101" i="1" s="1"/>
  <c r="AO101" i="1"/>
  <c r="AP101" i="1" a="1"/>
  <c r="AP101" i="1" s="1"/>
  <c r="BL101" i="1" s="1" a="1"/>
  <c r="BL101" i="1" s="1"/>
  <c r="AV101" i="1"/>
  <c r="AN102" i="1"/>
  <c r="AO102" i="1"/>
  <c r="AP102" i="1" a="1"/>
  <c r="AP102" i="1" s="1"/>
  <c r="BJ102" i="1" s="1" a="1"/>
  <c r="BJ102" i="1" s="1"/>
  <c r="AV102" i="1"/>
  <c r="AN103" i="1"/>
  <c r="AO103" i="1"/>
  <c r="AP103" i="1" a="1"/>
  <c r="AP103" i="1" s="1"/>
  <c r="BI103" i="1" s="1" a="1"/>
  <c r="BI103" i="1" s="1"/>
  <c r="AV103" i="1"/>
  <c r="AW103" i="1" s="1" a="1"/>
  <c r="AW103" i="1" s="1"/>
  <c r="AN104" i="1"/>
  <c r="BB104" i="1" s="1"/>
  <c r="AO104" i="1"/>
  <c r="AP104" i="1" a="1"/>
  <c r="AP104" i="1" s="1"/>
  <c r="BJ104" i="1" s="1" a="1"/>
  <c r="BJ104" i="1" s="1"/>
  <c r="AV104" i="1"/>
  <c r="AN105" i="1"/>
  <c r="BB105" i="1" s="1"/>
  <c r="AO105" i="1"/>
  <c r="AP105" i="1" a="1"/>
  <c r="AP105" i="1" s="1"/>
  <c r="AV105" i="1"/>
  <c r="AN106" i="1"/>
  <c r="BB106" i="1" s="1"/>
  <c r="AO106" i="1"/>
  <c r="AP106" i="1" a="1"/>
  <c r="AP106" i="1" s="1"/>
  <c r="AV106" i="1"/>
  <c r="AN107" i="1"/>
  <c r="BB107" i="1" s="1"/>
  <c r="AO107" i="1"/>
  <c r="AP107" i="1" a="1"/>
  <c r="AP107" i="1" s="1"/>
  <c r="BK107" i="1" s="1" a="1"/>
  <c r="BK107" i="1" s="1"/>
  <c r="AV107" i="1"/>
  <c r="AW107" i="1" s="1" a="1"/>
  <c r="AW107" i="1" s="1"/>
  <c r="AN108" i="1"/>
  <c r="BD108" i="1" s="1"/>
  <c r="AO108" i="1"/>
  <c r="AW108" i="1" s="1" a="1"/>
  <c r="AW108" i="1" s="1"/>
  <c r="AP108" i="1" a="1"/>
  <c r="AP108" i="1" s="1"/>
  <c r="AV108" i="1"/>
  <c r="AN109" i="1"/>
  <c r="BD109" i="1" s="1"/>
  <c r="AO109" i="1"/>
  <c r="AP109" i="1" a="1"/>
  <c r="AP109" i="1" s="1"/>
  <c r="BL109" i="1" s="1" a="1"/>
  <c r="BL109" i="1" s="1"/>
  <c r="AV109" i="1"/>
  <c r="AN110" i="1"/>
  <c r="AO110" i="1"/>
  <c r="AP110" i="1" a="1"/>
  <c r="AP110" i="1" s="1"/>
  <c r="BK110" i="1" s="1" a="1"/>
  <c r="BK110" i="1" s="1"/>
  <c r="AV110" i="1"/>
  <c r="AN111" i="1"/>
  <c r="BE111" i="1" s="1"/>
  <c r="AO111" i="1"/>
  <c r="AP111" i="1" a="1"/>
  <c r="AP111" i="1" s="1"/>
  <c r="AV111" i="1"/>
  <c r="AW111" i="1" s="1" a="1"/>
  <c r="AW111" i="1" s="1"/>
  <c r="AN112" i="1"/>
  <c r="BB112" i="1" s="1"/>
  <c r="AO112" i="1"/>
  <c r="AP112" i="1" a="1"/>
  <c r="AP112" i="1" s="1"/>
  <c r="BJ112" i="1" s="1" a="1"/>
  <c r="BJ112" i="1" s="1"/>
  <c r="AV112" i="1"/>
  <c r="AN113" i="1"/>
  <c r="BB113" i="1" s="1"/>
  <c r="AO113" i="1"/>
  <c r="AP113" i="1" a="1"/>
  <c r="AP113" i="1" s="1"/>
  <c r="BJ113" i="1" s="1" a="1"/>
  <c r="BJ113" i="1" s="1"/>
  <c r="AV113" i="1"/>
  <c r="AN114" i="1"/>
  <c r="BB114" i="1" s="1"/>
  <c r="AO114" i="1"/>
  <c r="AP114" i="1" a="1"/>
  <c r="AP114" i="1" s="1"/>
  <c r="BI114" i="1" s="1" a="1"/>
  <c r="BI114" i="1" s="1"/>
  <c r="AV114" i="1"/>
  <c r="AN115" i="1"/>
  <c r="BB115" i="1" s="1"/>
  <c r="AO115" i="1"/>
  <c r="AP115" i="1" a="1"/>
  <c r="AP115" i="1" s="1"/>
  <c r="AV115" i="1"/>
  <c r="AW115" i="1" s="1" a="1"/>
  <c r="AW115" i="1" s="1"/>
  <c r="AN116" i="1"/>
  <c r="AO116" i="1"/>
  <c r="AP116" i="1" a="1"/>
  <c r="AP116" i="1" s="1"/>
  <c r="BH116" i="1" s="1" a="1"/>
  <c r="BH116" i="1" s="1"/>
  <c r="AV116" i="1"/>
  <c r="AN117" i="1"/>
  <c r="BD117" i="1" s="1"/>
  <c r="AO117" i="1"/>
  <c r="AP117" i="1" a="1"/>
  <c r="AP117" i="1" s="1"/>
  <c r="BH117" i="1" s="1" a="1"/>
  <c r="BH117" i="1" s="1"/>
  <c r="AV117" i="1"/>
  <c r="AN118" i="1"/>
  <c r="BE118" i="1" s="1"/>
  <c r="AO118" i="1"/>
  <c r="AP118" i="1" a="1"/>
  <c r="AP118" i="1" s="1"/>
  <c r="BK118" i="1" s="1" a="1"/>
  <c r="BK118" i="1" s="1"/>
  <c r="AV118" i="1"/>
  <c r="AN119" i="1"/>
  <c r="BB119" i="1" s="1"/>
  <c r="AO119" i="1"/>
  <c r="AP119" i="1" a="1"/>
  <c r="AP119" i="1" s="1"/>
  <c r="AV119" i="1"/>
  <c r="AN120" i="1"/>
  <c r="BC120" i="1" s="1"/>
  <c r="AO120" i="1"/>
  <c r="AP120" i="1" a="1"/>
  <c r="AP120" i="1" s="1"/>
  <c r="BJ120" i="1" s="1" a="1"/>
  <c r="BJ120" i="1" s="1"/>
  <c r="AV120" i="1"/>
  <c r="AN121" i="1"/>
  <c r="BB121" i="1" s="1"/>
  <c r="AO121" i="1"/>
  <c r="AP121" i="1" a="1"/>
  <c r="AP121" i="1" s="1"/>
  <c r="AV121" i="1"/>
  <c r="AN122" i="1"/>
  <c r="BC122" i="1" s="1"/>
  <c r="AO122" i="1"/>
  <c r="AP122" i="1" a="1"/>
  <c r="AP122" i="1" s="1"/>
  <c r="BI122" i="1" s="1" a="1"/>
  <c r="BI122" i="1" s="1"/>
  <c r="AV122" i="1"/>
  <c r="AN123" i="1"/>
  <c r="BC123" i="1" s="1"/>
  <c r="AO123" i="1"/>
  <c r="AP123" i="1" a="1"/>
  <c r="AP123" i="1" s="1"/>
  <c r="BH123" i="1" s="1" a="1"/>
  <c r="BH123" i="1" s="1"/>
  <c r="AV123" i="1"/>
  <c r="AW123" i="1" s="1" a="1"/>
  <c r="AW123" i="1" s="1"/>
  <c r="AN124" i="1"/>
  <c r="BC124" i="1" s="1"/>
  <c r="AO124" i="1"/>
  <c r="AP124" i="1" a="1"/>
  <c r="AP124" i="1" s="1"/>
  <c r="BL124" i="1" s="1" a="1"/>
  <c r="BL124" i="1" s="1"/>
  <c r="AV124" i="1"/>
  <c r="AN125" i="1"/>
  <c r="BC125" i="1" s="1"/>
  <c r="AO125" i="1"/>
  <c r="AP125" i="1" a="1"/>
  <c r="AP125" i="1" s="1"/>
  <c r="AV125" i="1"/>
  <c r="AN126" i="1"/>
  <c r="AO126" i="1"/>
  <c r="AP126" i="1" a="1"/>
  <c r="AP126" i="1" s="1"/>
  <c r="BI126" i="1" s="1" a="1"/>
  <c r="BI126" i="1" s="1"/>
  <c r="AV126" i="1"/>
  <c r="AN127" i="1"/>
  <c r="BB127" i="1" s="1"/>
  <c r="AO127" i="1"/>
  <c r="AP127" i="1" a="1"/>
  <c r="AP127" i="1" s="1"/>
  <c r="BL127" i="1" s="1" a="1"/>
  <c r="BL127" i="1" s="1"/>
  <c r="AV127" i="1"/>
  <c r="AN128" i="1"/>
  <c r="BB128" i="1" s="1"/>
  <c r="AO128" i="1"/>
  <c r="AP128" i="1" a="1"/>
  <c r="AP128" i="1" s="1"/>
  <c r="AV128" i="1"/>
  <c r="AN129" i="1"/>
  <c r="BB129" i="1" s="1"/>
  <c r="AO129" i="1"/>
  <c r="AP129" i="1" a="1"/>
  <c r="AP129" i="1" s="1"/>
  <c r="AV129" i="1"/>
  <c r="AW129" i="1" s="1" a="1"/>
  <c r="AW129" i="1" s="1"/>
  <c r="AN130" i="1"/>
  <c r="BB130" i="1" s="1"/>
  <c r="AO130" i="1"/>
  <c r="AP130" i="1" a="1"/>
  <c r="AP130" i="1" s="1"/>
  <c r="AV130" i="1"/>
  <c r="AN131" i="1"/>
  <c r="AO131" i="1"/>
  <c r="AP131" i="1" a="1"/>
  <c r="AP131" i="1" s="1"/>
  <c r="AV131" i="1"/>
  <c r="AN132" i="1"/>
  <c r="BE132" i="1" s="1"/>
  <c r="AO132" i="1"/>
  <c r="AP132" i="1" a="1"/>
  <c r="AP132" i="1" s="1"/>
  <c r="AV132" i="1"/>
  <c r="AN133" i="1"/>
  <c r="BB133" i="1" s="1"/>
  <c r="AO133" i="1"/>
  <c r="AP133" i="1" a="1"/>
  <c r="AP133" i="1" s="1"/>
  <c r="AV133" i="1"/>
  <c r="AW133" i="1" s="1" a="1"/>
  <c r="AW133" i="1" s="1"/>
  <c r="AN134" i="1"/>
  <c r="AO134" i="1"/>
  <c r="AP134" i="1" a="1"/>
  <c r="AP134" i="1" s="1"/>
  <c r="BH134" i="1" s="1" a="1"/>
  <c r="BH134" i="1" s="1"/>
  <c r="AV134" i="1"/>
  <c r="AN135" i="1"/>
  <c r="BE135" i="1" s="1"/>
  <c r="AO135" i="1"/>
  <c r="AP135" i="1" a="1"/>
  <c r="AP135" i="1" s="1"/>
  <c r="AV135" i="1"/>
  <c r="AN136" i="1"/>
  <c r="BB136" i="1" s="1"/>
  <c r="AO136" i="1"/>
  <c r="AP136" i="1" a="1"/>
  <c r="AP136" i="1" s="1"/>
  <c r="BG136" i="1" s="1" a="1"/>
  <c r="BG136" i="1" s="1"/>
  <c r="AV136" i="1"/>
  <c r="AN137" i="1"/>
  <c r="BB137" i="1" s="1"/>
  <c r="AO137" i="1"/>
  <c r="AP137" i="1" a="1"/>
  <c r="AP137" i="1" s="1"/>
  <c r="AV137" i="1"/>
  <c r="AW137" i="1" s="1" a="1"/>
  <c r="AW137" i="1" s="1"/>
  <c r="AN138" i="1"/>
  <c r="BB138" i="1" s="1"/>
  <c r="AO138" i="1"/>
  <c r="AP138" i="1" a="1"/>
  <c r="AP138" i="1" s="1"/>
  <c r="AV138" i="1"/>
  <c r="AN139" i="1"/>
  <c r="BB139" i="1" s="1"/>
  <c r="AO139" i="1"/>
  <c r="AP139" i="1" a="1"/>
  <c r="AP139" i="1" s="1"/>
  <c r="BL139" i="1" s="1" a="1"/>
  <c r="BL139" i="1" s="1"/>
  <c r="AV139" i="1"/>
  <c r="AN140" i="1"/>
  <c r="BC140" i="1" s="1"/>
  <c r="AO140" i="1"/>
  <c r="AP140" i="1" a="1"/>
  <c r="AP140" i="1" s="1"/>
  <c r="BH140" i="1" s="1" a="1"/>
  <c r="BH140" i="1" s="1"/>
  <c r="AV140" i="1"/>
  <c r="AN141" i="1"/>
  <c r="AO141" i="1"/>
  <c r="AP141" i="1" a="1"/>
  <c r="AP141" i="1" s="1"/>
  <c r="AV141" i="1"/>
  <c r="AN142" i="1"/>
  <c r="BB142" i="1" s="1"/>
  <c r="AO142" i="1"/>
  <c r="AP142" i="1" a="1"/>
  <c r="AP142" i="1" s="1"/>
  <c r="BH142" i="1" s="1" a="1"/>
  <c r="BH142" i="1" s="1"/>
  <c r="AV142" i="1"/>
  <c r="AN143" i="1"/>
  <c r="BE143" i="1" s="1"/>
  <c r="AO143" i="1"/>
  <c r="AP143" i="1" a="1"/>
  <c r="AP143" i="1" s="1"/>
  <c r="BJ143" i="1" s="1" a="1"/>
  <c r="BJ143" i="1" s="1"/>
  <c r="AV143" i="1"/>
  <c r="AN144" i="1"/>
  <c r="BB144" i="1" s="1"/>
  <c r="AO144" i="1"/>
  <c r="AP144" i="1" a="1"/>
  <c r="AP144" i="1" s="1"/>
  <c r="BI144" i="1" s="1" a="1"/>
  <c r="BI144" i="1" s="1"/>
  <c r="AV144" i="1"/>
  <c r="AN145" i="1"/>
  <c r="BB145" i="1" s="1"/>
  <c r="AO145" i="1"/>
  <c r="AP145" i="1" a="1"/>
  <c r="AP145" i="1" s="1"/>
  <c r="AV145" i="1"/>
  <c r="AN146" i="1"/>
  <c r="BD146" i="1" s="1"/>
  <c r="AO146" i="1"/>
  <c r="AP146" i="1" a="1"/>
  <c r="AP146" i="1" s="1"/>
  <c r="AV146" i="1"/>
  <c r="AN147" i="1"/>
  <c r="BB147" i="1" s="1"/>
  <c r="AO147" i="1"/>
  <c r="AP147" i="1" a="1"/>
  <c r="AP147" i="1" s="1"/>
  <c r="AV147" i="1"/>
  <c r="AN148" i="1"/>
  <c r="BB148" i="1" s="1"/>
  <c r="AO148" i="1"/>
  <c r="AP148" i="1" a="1"/>
  <c r="AP148" i="1" s="1"/>
  <c r="AV148" i="1"/>
  <c r="AN149" i="1"/>
  <c r="AO149" i="1"/>
  <c r="AP149" i="1" a="1"/>
  <c r="AP149" i="1" s="1"/>
  <c r="BG149" i="1" s="1" a="1"/>
  <c r="BG149" i="1" s="1"/>
  <c r="AV149" i="1"/>
  <c r="AN150" i="1"/>
  <c r="AO150" i="1"/>
  <c r="AP150" i="1" a="1"/>
  <c r="AP150" i="1" s="1"/>
  <c r="AV150" i="1"/>
  <c r="AN151" i="1"/>
  <c r="BC151" i="1" s="1"/>
  <c r="AO151" i="1"/>
  <c r="AP151" i="1" a="1"/>
  <c r="AP151" i="1" s="1"/>
  <c r="BK151" i="1" s="1" a="1"/>
  <c r="BK151" i="1" s="1"/>
  <c r="AV151" i="1"/>
  <c r="AN152" i="1"/>
  <c r="BD152" i="1" s="1"/>
  <c r="AO152" i="1"/>
  <c r="AP152" i="1" a="1"/>
  <c r="AP152" i="1" s="1"/>
  <c r="AV152" i="1"/>
  <c r="AN153" i="1"/>
  <c r="BD153" i="1" s="1"/>
  <c r="AO153" i="1"/>
  <c r="AP153" i="1" a="1"/>
  <c r="AP153" i="1" s="1"/>
  <c r="AV153" i="1"/>
  <c r="AN154" i="1"/>
  <c r="AO154" i="1"/>
  <c r="AP154" i="1" a="1"/>
  <c r="AP154" i="1" s="1"/>
  <c r="AV154" i="1"/>
  <c r="AN155" i="1"/>
  <c r="AO155" i="1"/>
  <c r="AP155" i="1" a="1"/>
  <c r="AP155" i="1" s="1"/>
  <c r="BJ155" i="1" s="1" a="1"/>
  <c r="BJ155" i="1" s="1"/>
  <c r="AV155" i="1"/>
  <c r="AN156" i="1"/>
  <c r="BB156" i="1" s="1"/>
  <c r="AO156" i="1"/>
  <c r="AP156" i="1" a="1"/>
  <c r="AP156" i="1" s="1"/>
  <c r="AV156" i="1"/>
  <c r="AN157" i="1"/>
  <c r="BB157" i="1" s="1"/>
  <c r="AO157" i="1"/>
  <c r="AP157" i="1" a="1"/>
  <c r="AP157" i="1" s="1"/>
  <c r="AV157" i="1"/>
  <c r="AN158" i="1"/>
  <c r="BD158" i="1" s="1"/>
  <c r="AO158" i="1"/>
  <c r="AP158" i="1" a="1"/>
  <c r="AP158" i="1" s="1"/>
  <c r="BG158" i="1" s="1" a="1"/>
  <c r="BG158" i="1" s="1"/>
  <c r="AV158" i="1"/>
  <c r="AN159" i="1"/>
  <c r="BD159" i="1" s="1"/>
  <c r="AO159" i="1"/>
  <c r="AP159" i="1" a="1"/>
  <c r="AP159" i="1" s="1"/>
  <c r="AV159" i="1"/>
  <c r="AN160" i="1"/>
  <c r="BB160" i="1" s="1"/>
  <c r="AO160" i="1"/>
  <c r="AP160" i="1" a="1"/>
  <c r="AP160" i="1" s="1"/>
  <c r="BI160" i="1" s="1" a="1"/>
  <c r="BI160" i="1" s="1"/>
  <c r="AV160" i="1"/>
  <c r="AN161" i="1"/>
  <c r="AO161" i="1"/>
  <c r="AP161" i="1" a="1"/>
  <c r="AP161" i="1" s="1"/>
  <c r="AV161" i="1"/>
  <c r="AN162" i="1"/>
  <c r="BD162" i="1" s="1"/>
  <c r="AO162" i="1"/>
  <c r="AP162" i="1" a="1"/>
  <c r="AP162" i="1" s="1"/>
  <c r="BI162" i="1" s="1" a="1"/>
  <c r="BI162" i="1" s="1"/>
  <c r="AV162" i="1"/>
  <c r="AN163" i="1"/>
  <c r="AO163" i="1"/>
  <c r="AP163" i="1" a="1"/>
  <c r="AP163" i="1" s="1"/>
  <c r="AV163" i="1"/>
  <c r="AN164" i="1"/>
  <c r="BC164" i="1" s="1"/>
  <c r="AO164" i="1"/>
  <c r="AP164" i="1" a="1"/>
  <c r="AP164" i="1" s="1"/>
  <c r="BI164" i="1" s="1" a="1"/>
  <c r="BI164" i="1" s="1"/>
  <c r="AV164" i="1"/>
  <c r="AN165" i="1"/>
  <c r="BB165" i="1" s="1"/>
  <c r="AO165" i="1"/>
  <c r="AW165" i="1" s="1" a="1"/>
  <c r="AW165" i="1" s="1"/>
  <c r="AP165" i="1" a="1"/>
  <c r="AP165" i="1" s="1"/>
  <c r="AV165" i="1"/>
  <c r="AN166" i="1"/>
  <c r="BD166" i="1" s="1"/>
  <c r="AO166" i="1"/>
  <c r="AP166" i="1" a="1"/>
  <c r="AP166" i="1" s="1"/>
  <c r="BG166" i="1" s="1" a="1"/>
  <c r="BG166" i="1" s="1"/>
  <c r="AV166" i="1"/>
  <c r="AN167" i="1"/>
  <c r="BD167" i="1" s="1"/>
  <c r="AO167" i="1"/>
  <c r="AP167" i="1" a="1"/>
  <c r="AP167" i="1" s="1"/>
  <c r="AV167" i="1"/>
  <c r="AN168" i="1"/>
  <c r="BB168" i="1" s="1"/>
  <c r="AO168" i="1"/>
  <c r="AP168" i="1" a="1"/>
  <c r="AP168" i="1" s="1"/>
  <c r="AV168" i="1"/>
  <c r="AN169" i="1"/>
  <c r="AO169" i="1"/>
  <c r="AP169" i="1" a="1"/>
  <c r="AP169" i="1" s="1"/>
  <c r="BH169" i="1" s="1" a="1"/>
  <c r="BH169" i="1" s="1"/>
  <c r="AV169" i="1"/>
  <c r="AN170" i="1"/>
  <c r="BB170" i="1" s="1"/>
  <c r="AO170" i="1"/>
  <c r="AP170" i="1" a="1"/>
  <c r="AP170" i="1" s="1"/>
  <c r="BI170" i="1" s="1" a="1"/>
  <c r="BI170" i="1" s="1"/>
  <c r="AV170" i="1"/>
  <c r="AN171" i="1"/>
  <c r="BC171" i="1" s="1"/>
  <c r="AO171" i="1"/>
  <c r="AP171" i="1" a="1"/>
  <c r="AP171" i="1" s="1"/>
  <c r="AV171" i="1"/>
  <c r="AN172" i="1"/>
  <c r="AO172" i="1"/>
  <c r="AP172" i="1" a="1"/>
  <c r="AP172" i="1" s="1"/>
  <c r="BJ172" i="1" s="1" a="1"/>
  <c r="BJ172" i="1" s="1"/>
  <c r="AV172" i="1"/>
  <c r="AN173" i="1"/>
  <c r="BB173" i="1" s="1"/>
  <c r="AO173" i="1"/>
  <c r="AP173" i="1" a="1"/>
  <c r="AP173" i="1" s="1"/>
  <c r="AV173" i="1"/>
  <c r="AN174" i="1"/>
  <c r="AO174" i="1"/>
  <c r="AP174" i="1" a="1"/>
  <c r="AP174" i="1" s="1"/>
  <c r="BG174" i="1" s="1" a="1"/>
  <c r="BG174" i="1" s="1"/>
  <c r="AV174" i="1"/>
  <c r="AN175" i="1"/>
  <c r="BD175" i="1" s="1"/>
  <c r="AO175" i="1"/>
  <c r="AP175" i="1" a="1"/>
  <c r="AP175" i="1" s="1"/>
  <c r="AV175" i="1"/>
  <c r="AN176" i="1"/>
  <c r="AO176" i="1"/>
  <c r="AP176" i="1" a="1"/>
  <c r="AP176" i="1" s="1"/>
  <c r="AV176" i="1"/>
  <c r="AN177" i="1"/>
  <c r="BD177" i="1" s="1"/>
  <c r="AO177" i="1"/>
  <c r="AP177" i="1" a="1"/>
  <c r="AP177" i="1" s="1"/>
  <c r="BI177" i="1" s="1" a="1"/>
  <c r="BI177" i="1" s="1"/>
  <c r="AV177" i="1"/>
  <c r="AN178" i="1"/>
  <c r="BC178" i="1" s="1"/>
  <c r="AO178" i="1"/>
  <c r="AP178" i="1" a="1"/>
  <c r="AP178" i="1" s="1"/>
  <c r="AV178" i="1"/>
  <c r="AN179" i="1"/>
  <c r="BB179" i="1" s="1"/>
  <c r="AO179" i="1"/>
  <c r="AP179" i="1" a="1"/>
  <c r="AP179" i="1" s="1"/>
  <c r="BL179" i="1" s="1" a="1"/>
  <c r="BL179" i="1" s="1"/>
  <c r="AV179" i="1"/>
  <c r="AN180" i="1"/>
  <c r="BC180" i="1" s="1"/>
  <c r="AO180" i="1"/>
  <c r="AP180" i="1" a="1"/>
  <c r="AP180" i="1" s="1"/>
  <c r="AV180" i="1"/>
  <c r="AN181" i="1"/>
  <c r="BB181" i="1" s="1"/>
  <c r="AO181" i="1"/>
  <c r="AP181" i="1" a="1"/>
  <c r="AP181" i="1" s="1"/>
  <c r="BK181" i="1" s="1" a="1"/>
  <c r="BK181" i="1" s="1"/>
  <c r="AV181" i="1"/>
  <c r="AN182" i="1"/>
  <c r="BD182" i="1" s="1"/>
  <c r="AO182" i="1"/>
  <c r="AP182" i="1" a="1"/>
  <c r="AP182" i="1" s="1"/>
  <c r="BI182" i="1" s="1" a="1"/>
  <c r="BI182" i="1" s="1"/>
  <c r="AV182" i="1"/>
  <c r="AN183" i="1"/>
  <c r="BE183" i="1" s="1"/>
  <c r="AO183" i="1"/>
  <c r="AP183" i="1" a="1"/>
  <c r="AP183" i="1" s="1"/>
  <c r="BJ183" i="1" s="1" a="1"/>
  <c r="BJ183" i="1" s="1"/>
  <c r="AV183" i="1"/>
  <c r="AN184" i="1"/>
  <c r="BD184" i="1" s="1"/>
  <c r="AO184" i="1"/>
  <c r="AP184" i="1" a="1"/>
  <c r="AP184" i="1" s="1"/>
  <c r="AV184" i="1"/>
  <c r="AN185" i="1"/>
  <c r="BD185" i="1" s="1"/>
  <c r="AO185" i="1"/>
  <c r="AP185" i="1" a="1"/>
  <c r="AP185" i="1" s="1"/>
  <c r="AV185" i="1"/>
  <c r="AN186" i="1"/>
  <c r="BE186" i="1" s="1"/>
  <c r="AO186" i="1"/>
  <c r="AP186" i="1" a="1"/>
  <c r="AP186" i="1" s="1"/>
  <c r="AV186" i="1"/>
  <c r="AN187" i="1"/>
  <c r="BD187" i="1" s="1"/>
  <c r="AO187" i="1"/>
  <c r="AP187" i="1" a="1"/>
  <c r="AP187" i="1" s="1"/>
  <c r="BJ187" i="1" s="1" a="1"/>
  <c r="BJ187" i="1" s="1"/>
  <c r="AV187" i="1"/>
  <c r="AN188" i="1"/>
  <c r="BB188" i="1" s="1"/>
  <c r="AO188" i="1"/>
  <c r="AP188" i="1" a="1"/>
  <c r="AP188" i="1" s="1"/>
  <c r="BI188" i="1" s="1" a="1"/>
  <c r="BI188" i="1" s="1"/>
  <c r="AV188" i="1"/>
  <c r="AN189" i="1"/>
  <c r="BB189" i="1" s="1"/>
  <c r="AO189" i="1"/>
  <c r="AP189" i="1" a="1"/>
  <c r="AP189" i="1" s="1"/>
  <c r="AV189" i="1"/>
  <c r="AN190" i="1"/>
  <c r="BE190" i="1" s="1"/>
  <c r="AO190" i="1"/>
  <c r="AP190" i="1" a="1"/>
  <c r="AP190" i="1" s="1"/>
  <c r="BH190" i="1" s="1" a="1"/>
  <c r="BH190" i="1" s="1"/>
  <c r="AV190" i="1"/>
  <c r="AN191" i="1"/>
  <c r="BE191" i="1" s="1"/>
  <c r="AO191" i="1"/>
  <c r="AP191" i="1" a="1"/>
  <c r="AP191" i="1" s="1"/>
  <c r="BL191" i="1" s="1" a="1"/>
  <c r="BL191" i="1" s="1"/>
  <c r="AV191" i="1"/>
  <c r="AN192" i="1"/>
  <c r="BB192" i="1" s="1"/>
  <c r="AO192" i="1"/>
  <c r="AP192" i="1" a="1"/>
  <c r="AP192" i="1" s="1"/>
  <c r="AV192" i="1"/>
  <c r="AN193" i="1"/>
  <c r="BB193" i="1" s="1"/>
  <c r="AO193" i="1"/>
  <c r="AP193" i="1" a="1"/>
  <c r="AP193" i="1" s="1"/>
  <c r="AV193" i="1"/>
  <c r="AN194" i="1"/>
  <c r="AO194" i="1"/>
  <c r="AP194" i="1" a="1"/>
  <c r="AP194" i="1" s="1"/>
  <c r="BJ194" i="1" s="1" a="1"/>
  <c r="BJ194" i="1" s="1"/>
  <c r="AV194" i="1"/>
  <c r="AN195" i="1"/>
  <c r="AO195" i="1"/>
  <c r="AP195" i="1" a="1"/>
  <c r="AP195" i="1" s="1"/>
  <c r="AV195" i="1"/>
  <c r="AN196" i="1"/>
  <c r="AO196" i="1"/>
  <c r="AP196" i="1" a="1"/>
  <c r="AP196" i="1" s="1"/>
  <c r="AV196" i="1"/>
  <c r="AN197" i="1"/>
  <c r="AO197" i="1"/>
  <c r="AP197" i="1" a="1"/>
  <c r="AP197" i="1" s="1"/>
  <c r="BI197" i="1" s="1" a="1"/>
  <c r="BI197" i="1" s="1"/>
  <c r="AV197" i="1"/>
  <c r="AN198" i="1"/>
  <c r="AO198" i="1"/>
  <c r="AP198" i="1" a="1"/>
  <c r="AP198" i="1" s="1"/>
  <c r="BL198" i="1" s="1" a="1"/>
  <c r="BL198" i="1" s="1"/>
  <c r="AV198" i="1"/>
  <c r="AN199" i="1"/>
  <c r="AO199" i="1"/>
  <c r="AP199" i="1" a="1"/>
  <c r="AP199" i="1" s="1"/>
  <c r="BH199" i="1" s="1" a="1"/>
  <c r="BH199" i="1" s="1"/>
  <c r="AV199" i="1"/>
  <c r="AN200" i="1"/>
  <c r="BB200" i="1" s="1"/>
  <c r="AO200" i="1"/>
  <c r="AP200" i="1" a="1"/>
  <c r="AP200" i="1" s="1"/>
  <c r="BK200" i="1" s="1" a="1"/>
  <c r="BK200" i="1" s="1"/>
  <c r="AV200" i="1"/>
  <c r="AN201" i="1"/>
  <c r="BB201" i="1" s="1"/>
  <c r="AO201" i="1"/>
  <c r="AP201" i="1" a="1"/>
  <c r="AP201" i="1" s="1"/>
  <c r="AV201" i="1"/>
  <c r="AN202" i="1"/>
  <c r="AO202" i="1"/>
  <c r="AP202" i="1" a="1"/>
  <c r="AP202" i="1" s="1"/>
  <c r="BJ202" i="1" s="1" a="1"/>
  <c r="BJ202" i="1" s="1"/>
  <c r="AV202" i="1"/>
  <c r="AN203" i="1"/>
  <c r="AO203" i="1"/>
  <c r="AP203" i="1" a="1"/>
  <c r="AP203" i="1" s="1"/>
  <c r="BJ203" i="1" s="1" a="1"/>
  <c r="BJ203" i="1" s="1"/>
  <c r="AV203" i="1"/>
  <c r="AN204" i="1"/>
  <c r="BD204" i="1" s="1"/>
  <c r="AO204" i="1"/>
  <c r="AP204" i="1" a="1"/>
  <c r="AP204" i="1" s="1"/>
  <c r="BI204" i="1" s="1" a="1"/>
  <c r="BI204" i="1" s="1"/>
  <c r="AV204" i="1"/>
  <c r="AN205" i="1"/>
  <c r="BB205" i="1" s="1"/>
  <c r="AO205" i="1"/>
  <c r="AP205" i="1" a="1"/>
  <c r="AP205" i="1" s="1"/>
  <c r="AV205" i="1"/>
  <c r="AN206" i="1"/>
  <c r="BD206" i="1" s="1"/>
  <c r="AO206" i="1"/>
  <c r="AP206" i="1" a="1"/>
  <c r="AP206" i="1" s="1"/>
  <c r="BL206" i="1" s="1" a="1"/>
  <c r="BL206" i="1" s="1"/>
  <c r="AV206" i="1"/>
  <c r="AN207" i="1"/>
  <c r="BD207" i="1" s="1"/>
  <c r="AO207" i="1"/>
  <c r="AP207" i="1" a="1"/>
  <c r="AP207" i="1" s="1"/>
  <c r="AV207" i="1"/>
  <c r="AN208" i="1"/>
  <c r="AO208" i="1"/>
  <c r="AP208" i="1" a="1"/>
  <c r="AP208" i="1" s="1"/>
  <c r="AV208" i="1"/>
  <c r="AN209" i="1"/>
  <c r="BD209" i="1" s="1"/>
  <c r="AO209" i="1"/>
  <c r="AP209" i="1" a="1"/>
  <c r="AP209" i="1" s="1"/>
  <c r="AV209" i="1"/>
  <c r="AN210" i="1"/>
  <c r="AO210" i="1"/>
  <c r="AP210" i="1" a="1"/>
  <c r="AP210" i="1" s="1"/>
  <c r="AV210" i="1"/>
  <c r="AN211" i="1"/>
  <c r="AO211" i="1"/>
  <c r="AP211" i="1" a="1"/>
  <c r="AP211" i="1" s="1"/>
  <c r="BL211" i="1" s="1" a="1"/>
  <c r="BL211" i="1" s="1"/>
  <c r="AV211" i="1"/>
  <c r="AN212" i="1"/>
  <c r="BC212" i="1" s="1"/>
  <c r="AO212" i="1"/>
  <c r="AP212" i="1" a="1"/>
  <c r="AP212" i="1" s="1"/>
  <c r="AV212" i="1"/>
  <c r="AN213" i="1"/>
  <c r="BB213" i="1" s="1"/>
  <c r="AO213" i="1"/>
  <c r="AP213" i="1" a="1"/>
  <c r="AP213" i="1" s="1"/>
  <c r="AV213" i="1"/>
  <c r="AN214" i="1"/>
  <c r="AO214" i="1"/>
  <c r="AP214" i="1" a="1"/>
  <c r="AP214" i="1" s="1"/>
  <c r="AV214" i="1"/>
  <c r="AN215" i="1"/>
  <c r="BB215" i="1" s="1"/>
  <c r="AO215" i="1"/>
  <c r="AP215" i="1" a="1"/>
  <c r="AP215" i="1" s="1"/>
  <c r="AV215" i="1"/>
  <c r="AN216" i="1"/>
  <c r="AO216" i="1"/>
  <c r="AP216" i="1" a="1"/>
  <c r="AP216" i="1" s="1"/>
  <c r="BG216" i="1" s="1" a="1"/>
  <c r="BG216" i="1" s="1"/>
  <c r="AV216" i="1"/>
  <c r="AN217" i="1"/>
  <c r="BE217" i="1" s="1"/>
  <c r="AO217" i="1"/>
  <c r="AP217" i="1" a="1"/>
  <c r="AP217" i="1" s="1"/>
  <c r="AV217" i="1"/>
  <c r="AN218" i="1"/>
  <c r="BC218" i="1" s="1"/>
  <c r="AO218" i="1"/>
  <c r="AP218" i="1" a="1"/>
  <c r="AP218" i="1" s="1"/>
  <c r="AV218" i="1"/>
  <c r="AN219" i="1"/>
  <c r="BD219" i="1" s="1"/>
  <c r="AO219" i="1"/>
  <c r="AP219" i="1" a="1"/>
  <c r="AP219" i="1" s="1"/>
  <c r="BI219" i="1" s="1" a="1"/>
  <c r="BI219" i="1" s="1"/>
  <c r="AV219" i="1"/>
  <c r="AN220" i="1"/>
  <c r="BD220" i="1" s="1"/>
  <c r="AO220" i="1"/>
  <c r="AP220" i="1" a="1"/>
  <c r="AP220" i="1" s="1"/>
  <c r="AV220" i="1"/>
  <c r="AN221" i="1"/>
  <c r="BC221" i="1" s="1"/>
  <c r="AO221" i="1"/>
  <c r="AP221" i="1" a="1"/>
  <c r="AP221" i="1" s="1"/>
  <c r="BK221" i="1" s="1" a="1"/>
  <c r="BK221" i="1" s="1"/>
  <c r="AV221" i="1"/>
  <c r="AN222" i="1"/>
  <c r="AO222" i="1"/>
  <c r="AP222" i="1" a="1"/>
  <c r="AP222" i="1" s="1"/>
  <c r="AV222" i="1"/>
  <c r="AN223" i="1"/>
  <c r="BB223" i="1" s="1"/>
  <c r="AO223" i="1"/>
  <c r="AP223" i="1" a="1"/>
  <c r="AP223" i="1" s="1"/>
  <c r="AV223" i="1"/>
  <c r="AN224" i="1"/>
  <c r="AO224" i="1"/>
  <c r="AP224" i="1" a="1"/>
  <c r="AP224" i="1" s="1"/>
  <c r="AV224" i="1"/>
  <c r="AN225" i="1"/>
  <c r="BE225" i="1" s="1"/>
  <c r="AO225" i="1"/>
  <c r="AP225" i="1" a="1"/>
  <c r="AP225" i="1" s="1"/>
  <c r="BI225" i="1" s="1" a="1"/>
  <c r="BI225" i="1" s="1"/>
  <c r="AV225" i="1"/>
  <c r="AN226" i="1"/>
  <c r="AO226" i="1"/>
  <c r="AP226" i="1" a="1"/>
  <c r="AP226" i="1" s="1"/>
  <c r="AV226" i="1"/>
  <c r="AN227" i="1"/>
  <c r="BC227" i="1" s="1"/>
  <c r="AO227" i="1"/>
  <c r="AP227" i="1" a="1"/>
  <c r="AP227" i="1" s="1"/>
  <c r="BI227" i="1" s="1" a="1"/>
  <c r="BI227" i="1" s="1"/>
  <c r="AV227" i="1"/>
  <c r="AN228" i="1"/>
  <c r="BD228" i="1" s="1"/>
  <c r="AO228" i="1"/>
  <c r="AP228" i="1" a="1"/>
  <c r="AP228" i="1" s="1"/>
  <c r="AV228" i="1"/>
  <c r="AN229" i="1"/>
  <c r="BB229" i="1" s="1"/>
  <c r="AO229" i="1"/>
  <c r="AP229" i="1" a="1"/>
  <c r="AP229" i="1" s="1"/>
  <c r="BK229" i="1" s="1" a="1"/>
  <c r="BK229" i="1" s="1"/>
  <c r="AV229" i="1"/>
  <c r="AN230" i="1"/>
  <c r="BD230" i="1" s="1"/>
  <c r="AO230" i="1"/>
  <c r="AP230" i="1" a="1"/>
  <c r="AP230" i="1" s="1"/>
  <c r="AV230" i="1"/>
  <c r="AN231" i="1"/>
  <c r="AO231" i="1"/>
  <c r="AP231" i="1" a="1"/>
  <c r="AP231" i="1" s="1"/>
  <c r="AV231" i="1"/>
  <c r="AN232" i="1"/>
  <c r="AO232" i="1"/>
  <c r="AP232" i="1" a="1"/>
  <c r="AP232" i="1" s="1"/>
  <c r="AV232" i="1"/>
  <c r="AN233" i="1"/>
  <c r="AO233" i="1"/>
  <c r="AP233" i="1" a="1"/>
  <c r="AP233" i="1" s="1"/>
  <c r="BI233" i="1" s="1" a="1"/>
  <c r="BI233" i="1" s="1"/>
  <c r="AV233" i="1"/>
  <c r="AN234" i="1"/>
  <c r="BE234" i="1" s="1"/>
  <c r="AO234" i="1"/>
  <c r="AP234" i="1" a="1"/>
  <c r="AP234" i="1" s="1"/>
  <c r="AV234" i="1"/>
  <c r="AN235" i="1"/>
  <c r="AO235" i="1"/>
  <c r="AP235" i="1" a="1"/>
  <c r="AP235" i="1" s="1"/>
  <c r="BH235" i="1" s="1" a="1"/>
  <c r="BH235" i="1" s="1"/>
  <c r="AV235" i="1"/>
  <c r="AN236" i="1"/>
  <c r="BD236" i="1" s="1"/>
  <c r="AO236" i="1"/>
  <c r="AP236" i="1" a="1"/>
  <c r="AP236" i="1" s="1"/>
  <c r="AV236" i="1"/>
  <c r="AN237" i="1"/>
  <c r="BB237" i="1" s="1"/>
  <c r="AO237" i="1"/>
  <c r="AP237" i="1" a="1"/>
  <c r="AP237" i="1" s="1"/>
  <c r="BG237" i="1" s="1" a="1"/>
  <c r="BG237" i="1" s="1"/>
  <c r="AV237" i="1"/>
  <c r="AN238" i="1"/>
  <c r="BD238" i="1" s="1"/>
  <c r="AO238" i="1"/>
  <c r="AP238" i="1" a="1"/>
  <c r="AP238" i="1" s="1"/>
  <c r="AV238" i="1"/>
  <c r="AN239" i="1"/>
  <c r="AO239" i="1"/>
  <c r="AP239" i="1" a="1"/>
  <c r="AP239" i="1" s="1"/>
  <c r="BJ239" i="1" s="1" a="1"/>
  <c r="BJ239" i="1" s="1"/>
  <c r="AV239" i="1"/>
  <c r="AN240" i="1"/>
  <c r="AO240" i="1"/>
  <c r="AP240" i="1" a="1"/>
  <c r="AP240" i="1" s="1"/>
  <c r="BJ240" i="1" s="1" a="1"/>
  <c r="BJ240" i="1" s="1"/>
  <c r="AV240" i="1"/>
  <c r="AN241" i="1"/>
  <c r="AO241" i="1"/>
  <c r="AP241" i="1" a="1"/>
  <c r="AP241" i="1" s="1"/>
  <c r="BI241" i="1" s="1" a="1"/>
  <c r="BI241" i="1" s="1"/>
  <c r="AV241" i="1"/>
  <c r="AN242" i="1"/>
  <c r="BB242" i="1" s="1"/>
  <c r="AO242" i="1"/>
  <c r="AP242" i="1" a="1"/>
  <c r="AP242" i="1" s="1"/>
  <c r="AV242" i="1"/>
  <c r="AN243" i="1"/>
  <c r="BD243" i="1" s="1"/>
  <c r="AO243" i="1"/>
  <c r="AP243" i="1" a="1"/>
  <c r="AP243" i="1" s="1"/>
  <c r="BL243" i="1" s="1" a="1"/>
  <c r="BL243" i="1" s="1"/>
  <c r="AV243" i="1"/>
  <c r="AN244" i="1"/>
  <c r="AO244" i="1"/>
  <c r="AP244" i="1" a="1"/>
  <c r="AP244" i="1" s="1"/>
  <c r="BL244" i="1" s="1" a="1"/>
  <c r="BL244" i="1" s="1"/>
  <c r="AV244" i="1"/>
  <c r="AN245" i="1"/>
  <c r="BE245" i="1" s="1"/>
  <c r="AO245" i="1"/>
  <c r="AP245" i="1" a="1"/>
  <c r="AP245" i="1" s="1"/>
  <c r="AV245" i="1"/>
  <c r="AN246" i="1"/>
  <c r="BD246" i="1" s="1"/>
  <c r="AO246" i="1"/>
  <c r="AP246" i="1" a="1"/>
  <c r="AP246" i="1" s="1"/>
  <c r="BJ246" i="1" s="1" a="1"/>
  <c r="BJ246" i="1" s="1"/>
  <c r="AV246" i="1"/>
  <c r="AN247" i="1"/>
  <c r="BC247" i="1" s="1"/>
  <c r="AO247" i="1"/>
  <c r="AP247" i="1" a="1"/>
  <c r="AP247" i="1" s="1"/>
  <c r="BJ247" i="1" s="1" a="1"/>
  <c r="BJ247" i="1" s="1"/>
  <c r="AV247" i="1"/>
  <c r="AN248" i="1"/>
  <c r="AO248" i="1"/>
  <c r="AP248" i="1" a="1"/>
  <c r="AP248" i="1" s="1"/>
  <c r="BJ248" i="1" s="1" a="1"/>
  <c r="BJ248" i="1" s="1"/>
  <c r="AV248" i="1"/>
  <c r="AN249" i="1"/>
  <c r="AO249" i="1"/>
  <c r="AP249" i="1" a="1"/>
  <c r="AP249" i="1" s="1"/>
  <c r="AV249" i="1"/>
  <c r="AN250" i="1"/>
  <c r="BD250" i="1" s="1"/>
  <c r="AO250" i="1"/>
  <c r="AP250" i="1" a="1"/>
  <c r="AP250" i="1" s="1"/>
  <c r="BH250" i="1" s="1" a="1"/>
  <c r="BH250" i="1" s="1"/>
  <c r="AV250" i="1"/>
  <c r="AN251" i="1"/>
  <c r="BE251" i="1" s="1"/>
  <c r="AO251" i="1"/>
  <c r="AP251" i="1" a="1"/>
  <c r="AP251" i="1" s="1"/>
  <c r="BH251" i="1" s="1" a="1"/>
  <c r="BH251" i="1" s="1"/>
  <c r="AV251" i="1"/>
  <c r="AN252" i="1"/>
  <c r="BE252" i="1" s="1"/>
  <c r="AO252" i="1"/>
  <c r="AP252" i="1" a="1"/>
  <c r="AP252" i="1" s="1"/>
  <c r="BG252" i="1" s="1" a="1"/>
  <c r="BG252" i="1" s="1"/>
  <c r="AV252" i="1"/>
  <c r="AN253" i="1"/>
  <c r="AO253" i="1"/>
  <c r="AP253" i="1" a="1"/>
  <c r="AP253" i="1" s="1"/>
  <c r="BK253" i="1" s="1" a="1"/>
  <c r="BK253" i="1" s="1"/>
  <c r="AV253" i="1"/>
  <c r="AN254" i="1"/>
  <c r="BD254" i="1" s="1"/>
  <c r="AO254" i="1"/>
  <c r="AP254" i="1" a="1"/>
  <c r="AP254" i="1" s="1"/>
  <c r="AV254" i="1"/>
  <c r="AN255" i="1"/>
  <c r="AO255" i="1"/>
  <c r="AP255" i="1" a="1"/>
  <c r="AP255" i="1" s="1"/>
  <c r="BJ255" i="1" s="1" a="1"/>
  <c r="BJ255" i="1" s="1"/>
  <c r="AV255" i="1"/>
  <c r="AN256" i="1"/>
  <c r="AO256" i="1"/>
  <c r="AP256" i="1" a="1"/>
  <c r="AP256" i="1" s="1"/>
  <c r="BJ256" i="1" s="1" a="1"/>
  <c r="BJ256" i="1" s="1"/>
  <c r="AV256" i="1"/>
  <c r="AN257" i="1"/>
  <c r="BD257" i="1" s="1"/>
  <c r="AO257" i="1"/>
  <c r="AP257" i="1" a="1"/>
  <c r="AP257" i="1" s="1"/>
  <c r="BI257" i="1" s="1" a="1"/>
  <c r="BI257" i="1" s="1"/>
  <c r="AV257" i="1"/>
  <c r="AN258" i="1"/>
  <c r="BB258" i="1" s="1"/>
  <c r="AO258" i="1"/>
  <c r="AP258" i="1" a="1"/>
  <c r="AP258" i="1" s="1"/>
  <c r="AV258" i="1"/>
  <c r="AN259" i="1"/>
  <c r="BB259" i="1" s="1"/>
  <c r="AO259" i="1"/>
  <c r="AP259" i="1" a="1"/>
  <c r="AP259" i="1" s="1"/>
  <c r="AV259" i="1"/>
  <c r="AN260" i="1"/>
  <c r="AO260" i="1"/>
  <c r="AP260" i="1" a="1"/>
  <c r="AP260" i="1" s="1"/>
  <c r="BG260" i="1" s="1" a="1"/>
  <c r="BG260" i="1" s="1"/>
  <c r="AV260" i="1"/>
  <c r="AN261" i="1"/>
  <c r="BB261" i="1" s="1"/>
  <c r="AO261" i="1"/>
  <c r="AP261" i="1" a="1"/>
  <c r="AP261" i="1" s="1"/>
  <c r="BG261" i="1" s="1" a="1"/>
  <c r="BG261" i="1" s="1"/>
  <c r="AV261" i="1"/>
  <c r="AN262" i="1"/>
  <c r="BC262" i="1" s="1"/>
  <c r="AO262" i="1"/>
  <c r="AP262" i="1" a="1"/>
  <c r="AP262" i="1" s="1"/>
  <c r="BG262" i="1" s="1" a="1"/>
  <c r="BG262" i="1" s="1"/>
  <c r="AV262" i="1"/>
  <c r="AN263" i="1"/>
  <c r="AO263" i="1"/>
  <c r="AP263" i="1" a="1"/>
  <c r="AP263" i="1" s="1"/>
  <c r="BJ263" i="1" s="1" a="1"/>
  <c r="BJ263" i="1" s="1"/>
  <c r="AV263" i="1"/>
  <c r="AN264" i="1"/>
  <c r="BB264" i="1" s="1"/>
  <c r="AO264" i="1"/>
  <c r="AP264" i="1" a="1"/>
  <c r="AP264" i="1" s="1"/>
  <c r="BL264" i="1" s="1" a="1"/>
  <c r="BL264" i="1" s="1"/>
  <c r="AV264" i="1"/>
  <c r="AN265" i="1"/>
  <c r="AO265" i="1"/>
  <c r="AP265" i="1" a="1"/>
  <c r="AP265" i="1" s="1"/>
  <c r="BH265" i="1" s="1" a="1"/>
  <c r="BH265" i="1" s="1"/>
  <c r="AV265" i="1"/>
  <c r="AN266" i="1"/>
  <c r="AO266" i="1"/>
  <c r="AP266" i="1" a="1"/>
  <c r="AP266" i="1" s="1"/>
  <c r="BJ266" i="1" s="1" a="1"/>
  <c r="BJ266" i="1" s="1"/>
  <c r="AV266" i="1"/>
  <c r="AN267" i="1"/>
  <c r="AO267" i="1"/>
  <c r="AP267" i="1" a="1"/>
  <c r="AP267" i="1" s="1"/>
  <c r="AV267" i="1"/>
  <c r="AN268" i="1"/>
  <c r="BE268" i="1" s="1"/>
  <c r="AO268" i="1"/>
  <c r="AP268" i="1" a="1"/>
  <c r="AP268" i="1" s="1"/>
  <c r="BI268" i="1" s="1" a="1"/>
  <c r="BI268" i="1" s="1"/>
  <c r="AV268" i="1"/>
  <c r="AN269" i="1"/>
  <c r="AO269" i="1"/>
  <c r="AW269" i="1" s="1" a="1"/>
  <c r="AW269" i="1" s="1"/>
  <c r="AP269" i="1" a="1"/>
  <c r="AP269" i="1" s="1"/>
  <c r="AV269" i="1"/>
  <c r="AN270" i="1"/>
  <c r="BE270" i="1" s="1"/>
  <c r="AO270" i="1"/>
  <c r="AP270" i="1" a="1"/>
  <c r="AP270" i="1" s="1"/>
  <c r="AV270" i="1"/>
  <c r="AN271" i="1"/>
  <c r="AO271" i="1"/>
  <c r="AP271" i="1" a="1"/>
  <c r="AP271" i="1" s="1"/>
  <c r="AV271" i="1"/>
  <c r="AN272" i="1"/>
  <c r="BC272" i="1" s="1"/>
  <c r="AO272" i="1"/>
  <c r="AP272" i="1" a="1"/>
  <c r="AP272" i="1" s="1"/>
  <c r="BK272" i="1" s="1" a="1"/>
  <c r="BK272" i="1" s="1"/>
  <c r="AV272" i="1"/>
  <c r="AN273" i="1"/>
  <c r="AO273" i="1"/>
  <c r="AP273" i="1" a="1"/>
  <c r="AP273" i="1" s="1"/>
  <c r="AV273" i="1"/>
  <c r="AN274" i="1"/>
  <c r="BC274" i="1" s="1"/>
  <c r="AO274" i="1"/>
  <c r="AP274" i="1" a="1"/>
  <c r="AP274" i="1" s="1"/>
  <c r="BJ274" i="1" s="1" a="1"/>
  <c r="BJ274" i="1" s="1"/>
  <c r="AV274" i="1"/>
  <c r="AN275" i="1"/>
  <c r="AO275" i="1"/>
  <c r="AP275" i="1" a="1"/>
  <c r="AP275" i="1" s="1"/>
  <c r="AV275" i="1"/>
  <c r="AN276" i="1"/>
  <c r="AO276" i="1"/>
  <c r="AP276" i="1" a="1"/>
  <c r="AP276" i="1" s="1"/>
  <c r="BI276" i="1" s="1" a="1"/>
  <c r="BI276" i="1" s="1"/>
  <c r="AV276" i="1"/>
  <c r="AN277" i="1"/>
  <c r="BB277" i="1" s="1"/>
  <c r="AO277" i="1"/>
  <c r="AP277" i="1" a="1"/>
  <c r="AP277" i="1" s="1"/>
  <c r="AV277" i="1"/>
  <c r="AN278" i="1"/>
  <c r="AO278" i="1"/>
  <c r="AP278" i="1" a="1"/>
  <c r="AP278" i="1" s="1"/>
  <c r="AV278" i="1"/>
  <c r="AN279" i="1"/>
  <c r="AO279" i="1"/>
  <c r="AP279" i="1" a="1"/>
  <c r="AP279" i="1" s="1"/>
  <c r="BI279" i="1" s="1" a="1"/>
  <c r="BI279" i="1" s="1"/>
  <c r="AV279" i="1"/>
  <c r="AN280" i="1"/>
  <c r="AO280" i="1"/>
  <c r="AP280" i="1" a="1"/>
  <c r="AP280" i="1" s="1"/>
  <c r="AV280" i="1"/>
  <c r="AN281" i="1"/>
  <c r="AO281" i="1"/>
  <c r="AP281" i="1" a="1"/>
  <c r="AP281" i="1" s="1"/>
  <c r="AV281" i="1"/>
  <c r="AN282" i="1"/>
  <c r="AO282" i="1"/>
  <c r="AP282" i="1" a="1"/>
  <c r="AP282" i="1" s="1"/>
  <c r="AV282" i="1"/>
  <c r="AN283" i="1"/>
  <c r="AO283" i="1"/>
  <c r="AP283" i="1" a="1"/>
  <c r="AP283" i="1" s="1"/>
  <c r="AV283" i="1"/>
  <c r="AN284" i="1"/>
  <c r="BB284" i="1" s="1"/>
  <c r="AO284" i="1"/>
  <c r="AP284" i="1" a="1"/>
  <c r="AP284" i="1" s="1"/>
  <c r="AV284" i="1"/>
  <c r="AN285" i="1"/>
  <c r="BB285" i="1" s="1"/>
  <c r="AO285" i="1"/>
  <c r="AP285" i="1" a="1"/>
  <c r="AP285" i="1" s="1"/>
  <c r="AV285" i="1"/>
  <c r="AN286" i="1"/>
  <c r="AO286" i="1"/>
  <c r="AP286" i="1" a="1"/>
  <c r="AP286" i="1" s="1"/>
  <c r="AV286" i="1"/>
  <c r="AN287" i="1"/>
  <c r="BE287" i="1" s="1"/>
  <c r="AO287" i="1"/>
  <c r="AP287" i="1" a="1"/>
  <c r="AP287" i="1" s="1"/>
  <c r="AV287" i="1"/>
  <c r="AN288" i="1"/>
  <c r="AO288" i="1"/>
  <c r="AP288" i="1" a="1"/>
  <c r="AP288" i="1" s="1"/>
  <c r="AV288" i="1"/>
  <c r="AN289" i="1"/>
  <c r="AO289" i="1"/>
  <c r="AP289" i="1" a="1"/>
  <c r="AP289" i="1" s="1"/>
  <c r="AV289" i="1"/>
  <c r="AN290" i="1"/>
  <c r="AO290" i="1"/>
  <c r="AP290" i="1" a="1"/>
  <c r="AP290" i="1" s="1"/>
  <c r="AV290" i="1"/>
  <c r="AN291" i="1"/>
  <c r="BE291" i="1" s="1"/>
  <c r="AO291" i="1"/>
  <c r="AP291" i="1" a="1"/>
  <c r="AP291" i="1" s="1"/>
  <c r="AV291" i="1"/>
  <c r="AN292" i="1"/>
  <c r="BB292" i="1" s="1"/>
  <c r="AO292" i="1"/>
  <c r="AP292" i="1" a="1"/>
  <c r="AP292" i="1" s="1"/>
  <c r="AV292" i="1"/>
  <c r="AN293" i="1"/>
  <c r="BC293" i="1" s="1"/>
  <c r="AO293" i="1"/>
  <c r="AP293" i="1" a="1"/>
  <c r="AP293" i="1" s="1"/>
  <c r="AV293" i="1"/>
  <c r="AN294" i="1"/>
  <c r="AO294" i="1"/>
  <c r="AP294" i="1" a="1"/>
  <c r="AP294" i="1" s="1"/>
  <c r="AV294" i="1"/>
  <c r="AN295" i="1"/>
  <c r="BE295" i="1" s="1"/>
  <c r="AO295" i="1"/>
  <c r="AP295" i="1" a="1"/>
  <c r="AP295" i="1" s="1"/>
  <c r="AV295" i="1"/>
  <c r="AN296" i="1"/>
  <c r="AO296" i="1"/>
  <c r="AP296" i="1" a="1"/>
  <c r="AP296" i="1" s="1"/>
  <c r="AV296" i="1"/>
  <c r="AN297" i="1"/>
  <c r="BE297" i="1" s="1"/>
  <c r="AO297" i="1"/>
  <c r="AP297" i="1" a="1"/>
  <c r="AP297" i="1" s="1"/>
  <c r="AV297" i="1"/>
  <c r="AN298" i="1"/>
  <c r="BD298" i="1" s="1"/>
  <c r="AO298" i="1"/>
  <c r="AP298" i="1" a="1"/>
  <c r="AP298" i="1" s="1"/>
  <c r="BG298" i="1" s="1" a="1"/>
  <c r="BG298" i="1" s="1"/>
  <c r="AV298" i="1"/>
  <c r="AN299" i="1"/>
  <c r="BD299" i="1" s="1"/>
  <c r="AO299" i="1"/>
  <c r="AP299" i="1" a="1"/>
  <c r="AP299" i="1" s="1"/>
  <c r="BH299" i="1" s="1" a="1"/>
  <c r="BH299" i="1" s="1"/>
  <c r="AV299" i="1"/>
  <c r="AW299" i="1" s="1" a="1"/>
  <c r="AW299" i="1" s="1"/>
  <c r="AN300" i="1"/>
  <c r="BB300" i="1" s="1"/>
  <c r="AO300" i="1"/>
  <c r="AP300" i="1" a="1"/>
  <c r="AP300" i="1" s="1"/>
  <c r="BK300" i="1" s="1" a="1"/>
  <c r="BK300" i="1" s="1"/>
  <c r="AV300" i="1"/>
  <c r="AW300" i="1" s="1" a="1"/>
  <c r="AW300" i="1" s="1"/>
  <c r="AN301" i="1"/>
  <c r="BD301" i="1" s="1"/>
  <c r="AO301" i="1"/>
  <c r="AP301" i="1" a="1"/>
  <c r="AP301" i="1" s="1"/>
  <c r="AV301" i="1"/>
  <c r="AN302" i="1"/>
  <c r="BE302" i="1" s="1"/>
  <c r="AO302" i="1"/>
  <c r="AP302" i="1" a="1"/>
  <c r="AP302" i="1" s="1"/>
  <c r="AV302" i="1"/>
  <c r="AN303" i="1"/>
  <c r="BC303" i="1" s="1"/>
  <c r="AO303" i="1"/>
  <c r="AP303" i="1" a="1"/>
  <c r="AP303" i="1" s="1"/>
  <c r="AV303" i="1"/>
  <c r="AN304" i="1"/>
  <c r="BB304" i="1" s="1"/>
  <c r="AO304" i="1"/>
  <c r="AP304" i="1" a="1"/>
  <c r="AP304" i="1" s="1"/>
  <c r="AV304" i="1"/>
  <c r="AN305" i="1"/>
  <c r="AO305" i="1"/>
  <c r="AP305" i="1" a="1"/>
  <c r="AP305" i="1" s="1"/>
  <c r="BI305" i="1" s="1" a="1"/>
  <c r="BI305" i="1" s="1"/>
  <c r="AV305" i="1"/>
  <c r="AN306" i="1"/>
  <c r="AO306" i="1"/>
  <c r="AP306" i="1" a="1"/>
  <c r="AP306" i="1" s="1"/>
  <c r="AV306" i="1"/>
  <c r="AN307" i="1"/>
  <c r="BD307" i="1" s="1"/>
  <c r="AO307" i="1"/>
  <c r="AP307" i="1" a="1"/>
  <c r="AP307" i="1" s="1"/>
  <c r="BK307" i="1" s="1" a="1"/>
  <c r="BK307" i="1" s="1"/>
  <c r="AV307" i="1"/>
  <c r="AN308" i="1"/>
  <c r="BB308" i="1" s="1"/>
  <c r="AO308" i="1"/>
  <c r="AP308" i="1" a="1"/>
  <c r="AP308" i="1" s="1"/>
  <c r="BK308" i="1" s="1" a="1"/>
  <c r="BK308" i="1" s="1"/>
  <c r="AV308" i="1"/>
  <c r="AN309" i="1"/>
  <c r="BE309" i="1" s="1"/>
  <c r="AO309" i="1"/>
  <c r="AP309" i="1" a="1"/>
  <c r="AP309" i="1" s="1"/>
  <c r="AV309" i="1"/>
  <c r="AW309" i="1" s="1" a="1"/>
  <c r="AW309" i="1" s="1"/>
  <c r="AN310" i="1"/>
  <c r="BD310" i="1" s="1"/>
  <c r="AO310" i="1"/>
  <c r="AP310" i="1" a="1"/>
  <c r="AP310" i="1" s="1"/>
  <c r="AV310" i="1"/>
  <c r="AN311" i="1"/>
  <c r="BC311" i="1" s="1"/>
  <c r="AO311" i="1"/>
  <c r="AP311" i="1" a="1"/>
  <c r="AP311" i="1" s="1"/>
  <c r="BJ311" i="1" s="1" a="1"/>
  <c r="BJ311" i="1" s="1"/>
  <c r="AV311" i="1"/>
  <c r="AN312" i="1"/>
  <c r="AO312" i="1"/>
  <c r="AP312" i="1" a="1"/>
  <c r="AP312" i="1" s="1"/>
  <c r="AV312" i="1"/>
  <c r="AN313" i="1"/>
  <c r="BE313" i="1" s="1"/>
  <c r="AO313" i="1"/>
  <c r="AP313" i="1" a="1"/>
  <c r="AP313" i="1" s="1"/>
  <c r="AV313" i="1"/>
  <c r="AN314" i="1"/>
  <c r="BB314" i="1" s="1"/>
  <c r="AO314" i="1"/>
  <c r="AP314" i="1" a="1"/>
  <c r="AP314" i="1" s="1"/>
  <c r="AV314" i="1"/>
  <c r="AN315" i="1"/>
  <c r="AO315" i="1"/>
  <c r="AP315" i="1" a="1"/>
  <c r="AP315" i="1" s="1"/>
  <c r="BI315" i="1" s="1" a="1"/>
  <c r="BI315" i="1" s="1"/>
  <c r="AV315" i="1"/>
  <c r="AN316" i="1"/>
  <c r="AO316" i="1"/>
  <c r="AP316" i="1" a="1"/>
  <c r="AP316" i="1" s="1"/>
  <c r="AV316" i="1"/>
  <c r="AN317" i="1"/>
  <c r="BB317" i="1" s="1"/>
  <c r="AO317" i="1"/>
  <c r="AP317" i="1" a="1"/>
  <c r="AP317" i="1" s="1"/>
  <c r="BK317" i="1" s="1" a="1"/>
  <c r="BK317" i="1" s="1"/>
  <c r="AV317" i="1"/>
  <c r="AN318" i="1"/>
  <c r="BE318" i="1" s="1"/>
  <c r="AO318" i="1"/>
  <c r="AP318" i="1" a="1"/>
  <c r="AP318" i="1" s="1"/>
  <c r="AV318" i="1"/>
  <c r="AN319" i="1"/>
  <c r="BD319" i="1" s="1"/>
  <c r="AO319" i="1"/>
  <c r="AP319" i="1" a="1"/>
  <c r="AP319" i="1" s="1"/>
  <c r="BJ319" i="1" s="1" a="1"/>
  <c r="BJ319" i="1" s="1"/>
  <c r="AV319" i="1"/>
  <c r="AN320" i="1"/>
  <c r="AO320" i="1"/>
  <c r="AP320" i="1" a="1"/>
  <c r="AP320" i="1" s="1"/>
  <c r="AV320" i="1"/>
  <c r="AN321" i="1"/>
  <c r="BE321" i="1" s="1"/>
  <c r="AO321" i="1"/>
  <c r="AP321" i="1" a="1"/>
  <c r="AP321" i="1" s="1"/>
  <c r="BI321" i="1" s="1" a="1"/>
  <c r="BI321" i="1" s="1"/>
  <c r="AV321" i="1"/>
  <c r="AN322" i="1"/>
  <c r="BB322" i="1" s="1"/>
  <c r="AO322" i="1"/>
  <c r="AP322" i="1" a="1"/>
  <c r="AP322" i="1" s="1"/>
  <c r="AV322" i="1"/>
  <c r="AN323" i="1"/>
  <c r="AO323" i="1"/>
  <c r="AP323" i="1" a="1"/>
  <c r="AP323" i="1" s="1"/>
  <c r="BI323" i="1" s="1" a="1"/>
  <c r="BI323" i="1" s="1"/>
  <c r="AV323" i="1"/>
  <c r="AN324" i="1"/>
  <c r="BC324" i="1" s="1"/>
  <c r="AO324" i="1"/>
  <c r="AP324" i="1" a="1"/>
  <c r="AP324" i="1" s="1"/>
  <c r="BJ324" i="1" s="1" a="1"/>
  <c r="BJ324" i="1" s="1"/>
  <c r="AV324" i="1"/>
  <c r="AN325" i="1"/>
  <c r="BB325" i="1" s="1"/>
  <c r="AO325" i="1"/>
  <c r="AP325" i="1" a="1"/>
  <c r="AP325" i="1" s="1"/>
  <c r="BK325" i="1" s="1" a="1"/>
  <c r="BK325" i="1" s="1"/>
  <c r="AV325" i="1"/>
  <c r="AN326" i="1"/>
  <c r="BC326" i="1" s="1"/>
  <c r="AO326" i="1"/>
  <c r="AP326" i="1" a="1"/>
  <c r="AP326" i="1" s="1"/>
  <c r="AV326" i="1"/>
  <c r="AN327" i="1"/>
  <c r="AO327" i="1"/>
  <c r="AP327" i="1" a="1"/>
  <c r="AP327" i="1" s="1"/>
  <c r="BJ327" i="1" s="1" a="1"/>
  <c r="BJ327" i="1" s="1"/>
  <c r="AV327" i="1"/>
  <c r="AN328" i="1"/>
  <c r="AO328" i="1"/>
  <c r="AP328" i="1" a="1"/>
  <c r="AP328" i="1" s="1"/>
  <c r="AV328" i="1"/>
  <c r="AN329" i="1"/>
  <c r="AO329" i="1"/>
  <c r="AP329" i="1" a="1"/>
  <c r="AP329" i="1" s="1"/>
  <c r="AV329" i="1"/>
  <c r="AN330" i="1"/>
  <c r="AO330" i="1"/>
  <c r="AP330" i="1" a="1"/>
  <c r="AP330" i="1" s="1"/>
  <c r="AV330" i="1"/>
  <c r="AN331" i="1"/>
  <c r="AO331" i="1"/>
  <c r="AP331" i="1" a="1"/>
  <c r="AP331" i="1" s="1"/>
  <c r="BL331" i="1" s="1" a="1"/>
  <c r="BL331" i="1" s="1"/>
  <c r="AV331" i="1"/>
  <c r="AN332" i="1"/>
  <c r="AO332" i="1"/>
  <c r="AP332" i="1" a="1"/>
  <c r="AP332" i="1" s="1"/>
  <c r="AV332" i="1"/>
  <c r="AN333" i="1"/>
  <c r="AO333" i="1"/>
  <c r="AP333" i="1" a="1"/>
  <c r="AP333" i="1" s="1"/>
  <c r="BL333" i="1" s="1" a="1"/>
  <c r="BL333" i="1" s="1"/>
  <c r="AV333" i="1"/>
  <c r="AN334" i="1"/>
  <c r="BC334" i="1" s="1"/>
  <c r="AO334" i="1"/>
  <c r="AP334" i="1" a="1"/>
  <c r="AP334" i="1" s="1"/>
  <c r="BG334" i="1" s="1" a="1"/>
  <c r="BG334" i="1" s="1"/>
  <c r="AV334" i="1"/>
  <c r="AN335" i="1"/>
  <c r="BD335" i="1" s="1"/>
  <c r="AO335" i="1"/>
  <c r="AP335" i="1" a="1"/>
  <c r="AP335" i="1" s="1"/>
  <c r="AV335" i="1"/>
  <c r="AW335" i="1" s="1" a="1"/>
  <c r="AW335" i="1" s="1"/>
  <c r="AN336" i="1"/>
  <c r="BC336" i="1" s="1"/>
  <c r="AO336" i="1"/>
  <c r="AP336" i="1" a="1"/>
  <c r="AP336" i="1" s="1"/>
  <c r="BJ336" i="1" s="1" a="1"/>
  <c r="BJ336" i="1" s="1"/>
  <c r="AV336" i="1"/>
  <c r="AN337" i="1"/>
  <c r="BC337" i="1" s="1"/>
  <c r="AO337" i="1"/>
  <c r="AP337" i="1" a="1"/>
  <c r="AP337" i="1" s="1"/>
  <c r="BJ337" i="1" s="1" a="1"/>
  <c r="BJ337" i="1" s="1"/>
  <c r="AV337" i="1"/>
  <c r="AN338" i="1"/>
  <c r="BD338" i="1" s="1"/>
  <c r="AO338" i="1"/>
  <c r="AP338" i="1" a="1"/>
  <c r="AP338" i="1" s="1"/>
  <c r="AV338" i="1"/>
  <c r="AN339" i="1"/>
  <c r="AO339" i="1"/>
  <c r="AP339" i="1" a="1"/>
  <c r="AP339" i="1" s="1"/>
  <c r="BL339" i="1" s="1" a="1"/>
  <c r="BL339" i="1" s="1"/>
  <c r="AV339" i="1"/>
  <c r="AW339" i="1" s="1" a="1"/>
  <c r="AW339" i="1" s="1"/>
  <c r="AN340" i="1"/>
  <c r="BE340" i="1" s="1"/>
  <c r="AO340" i="1"/>
  <c r="AP340" i="1" a="1"/>
  <c r="AP340" i="1" s="1"/>
  <c r="AV340" i="1"/>
  <c r="AN341" i="1"/>
  <c r="BE341" i="1" s="1"/>
  <c r="AO341" i="1"/>
  <c r="AP341" i="1" a="1"/>
  <c r="AP341" i="1" s="1"/>
  <c r="BG341" i="1" s="1" a="1"/>
  <c r="BG341" i="1" s="1"/>
  <c r="AV341" i="1"/>
  <c r="AN342" i="1"/>
  <c r="AO342" i="1"/>
  <c r="AP342" i="1" a="1"/>
  <c r="AP342" i="1" s="1"/>
  <c r="BG342" i="1" s="1" a="1"/>
  <c r="BG342" i="1" s="1"/>
  <c r="AV342" i="1"/>
  <c r="AN343" i="1"/>
  <c r="BB343" i="1" s="1"/>
  <c r="AO343" i="1"/>
  <c r="AP343" i="1" a="1"/>
  <c r="AP343" i="1" s="1"/>
  <c r="BG343" i="1" s="1" a="1"/>
  <c r="BG343" i="1" s="1"/>
  <c r="AV343" i="1"/>
  <c r="AN344" i="1"/>
  <c r="AO344" i="1"/>
  <c r="AP344" i="1" a="1"/>
  <c r="AP344" i="1" s="1"/>
  <c r="AV344" i="1"/>
  <c r="AN345" i="1"/>
  <c r="AO345" i="1"/>
  <c r="AP345" i="1" a="1"/>
  <c r="AP345" i="1" s="1"/>
  <c r="AV345" i="1"/>
  <c r="AN346" i="1"/>
  <c r="BD346" i="1" s="1"/>
  <c r="AO346" i="1"/>
  <c r="AP346" i="1" a="1"/>
  <c r="AP346" i="1" s="1"/>
  <c r="BI346" i="1" s="1" a="1"/>
  <c r="BI346" i="1" s="1"/>
  <c r="AV346" i="1"/>
  <c r="AN347" i="1"/>
  <c r="AO347" i="1"/>
  <c r="AP347" i="1" a="1"/>
  <c r="AP347" i="1" s="1"/>
  <c r="AV347" i="1"/>
  <c r="AW347" i="1" s="1" a="1"/>
  <c r="AW347" i="1" s="1"/>
  <c r="AN348" i="1"/>
  <c r="AO348" i="1"/>
  <c r="AP348" i="1" a="1"/>
  <c r="AP348" i="1" s="1"/>
  <c r="AV348" i="1"/>
  <c r="AN349" i="1"/>
  <c r="AO349" i="1"/>
  <c r="AP349" i="1" a="1"/>
  <c r="AP349" i="1" s="1"/>
  <c r="AV349" i="1"/>
  <c r="AN350" i="1"/>
  <c r="BC350" i="1" s="1"/>
  <c r="AO350" i="1"/>
  <c r="AP350" i="1" a="1"/>
  <c r="AP350" i="1" s="1"/>
  <c r="AV350" i="1"/>
  <c r="AN351" i="1"/>
  <c r="BE351" i="1" s="1"/>
  <c r="AO351" i="1"/>
  <c r="AP351" i="1" a="1"/>
  <c r="AP351" i="1" s="1"/>
  <c r="AV351" i="1"/>
  <c r="AN352" i="1"/>
  <c r="BC352" i="1" s="1"/>
  <c r="AO352" i="1"/>
  <c r="AP352" i="1" a="1"/>
  <c r="AP352" i="1" s="1"/>
  <c r="BJ352" i="1" s="1" a="1"/>
  <c r="BJ352" i="1" s="1"/>
  <c r="AV352" i="1"/>
  <c r="AN353" i="1"/>
  <c r="BC353" i="1" s="1"/>
  <c r="AO353" i="1"/>
  <c r="AP353" i="1" a="1"/>
  <c r="AP353" i="1" s="1"/>
  <c r="AV353" i="1"/>
  <c r="AN354" i="1"/>
  <c r="BC354" i="1" s="1"/>
  <c r="AO354" i="1"/>
  <c r="AP354" i="1" a="1"/>
  <c r="AP354" i="1" s="1"/>
  <c r="BJ354" i="1" s="1" a="1"/>
  <c r="BJ354" i="1" s="1"/>
  <c r="AV354" i="1"/>
  <c r="AN355" i="1"/>
  <c r="AO355" i="1"/>
  <c r="AP355" i="1" a="1"/>
  <c r="AP355" i="1" s="1"/>
  <c r="AV355" i="1"/>
  <c r="AN356" i="1"/>
  <c r="BB356" i="1" s="1"/>
  <c r="AO356" i="1"/>
  <c r="AP356" i="1" a="1"/>
  <c r="AP356" i="1" s="1"/>
  <c r="AV356" i="1"/>
  <c r="AN357" i="1"/>
  <c r="AO357" i="1"/>
  <c r="AP357" i="1" a="1"/>
  <c r="AP357" i="1" s="1"/>
  <c r="AV357" i="1"/>
  <c r="AN358" i="1"/>
  <c r="BB358" i="1" s="1"/>
  <c r="AO358" i="1"/>
  <c r="AP358" i="1" a="1"/>
  <c r="AP358" i="1" s="1"/>
  <c r="BG358" i="1" s="1" a="1"/>
  <c r="BG358" i="1" s="1"/>
  <c r="AV358" i="1"/>
  <c r="AN359" i="1"/>
  <c r="AO359" i="1"/>
  <c r="AP359" i="1" a="1"/>
  <c r="AP359" i="1" s="1"/>
  <c r="AV359" i="1"/>
  <c r="AN360" i="1"/>
  <c r="AO360" i="1"/>
  <c r="AP360" i="1" a="1"/>
  <c r="AP360" i="1" s="1"/>
  <c r="AV360" i="1"/>
  <c r="AN361" i="1"/>
  <c r="BB361" i="1" s="1"/>
  <c r="AO361" i="1"/>
  <c r="AP361" i="1" a="1"/>
  <c r="AP361" i="1" s="1"/>
  <c r="AV361" i="1"/>
  <c r="AN362" i="1"/>
  <c r="BB362" i="1" s="1"/>
  <c r="AO362" i="1"/>
  <c r="AP362" i="1" a="1"/>
  <c r="AP362" i="1" s="1"/>
  <c r="BH362" i="1" s="1" a="1"/>
  <c r="BH362" i="1" s="1"/>
  <c r="AV362" i="1"/>
  <c r="AN363" i="1"/>
  <c r="AO363" i="1"/>
  <c r="AP363" i="1" a="1"/>
  <c r="AP363" i="1" s="1"/>
  <c r="AV363" i="1"/>
  <c r="AN364" i="1"/>
  <c r="AO364" i="1"/>
  <c r="AP364" i="1" a="1"/>
  <c r="AP364" i="1" s="1"/>
  <c r="BH364" i="1" s="1" a="1"/>
  <c r="BH364" i="1" s="1"/>
  <c r="AV364" i="1"/>
  <c r="AN365" i="1"/>
  <c r="AO365" i="1"/>
  <c r="AP365" i="1" a="1"/>
  <c r="AP365" i="1" s="1"/>
  <c r="AV365" i="1"/>
  <c r="AN366" i="1"/>
  <c r="BE366" i="1" s="1"/>
  <c r="AO366" i="1"/>
  <c r="AP366" i="1" a="1"/>
  <c r="AP366" i="1" s="1"/>
  <c r="BG366" i="1" s="1" a="1"/>
  <c r="BG366" i="1" s="1"/>
  <c r="AV366" i="1"/>
  <c r="AN367" i="1"/>
  <c r="AO367" i="1"/>
  <c r="AP367" i="1" a="1"/>
  <c r="AP367" i="1" s="1"/>
  <c r="AV367" i="1"/>
  <c r="AN368" i="1"/>
  <c r="AO368" i="1"/>
  <c r="AP368" i="1" a="1"/>
  <c r="AP368" i="1" s="1"/>
  <c r="AV368" i="1"/>
  <c r="AN369" i="1"/>
  <c r="BB369" i="1" s="1"/>
  <c r="AO369" i="1"/>
  <c r="AP369" i="1" a="1"/>
  <c r="AP369" i="1" s="1"/>
  <c r="AV369" i="1"/>
  <c r="AN370" i="1"/>
  <c r="BD370" i="1" s="1"/>
  <c r="AO370" i="1"/>
  <c r="AP370" i="1" a="1"/>
  <c r="AP370" i="1" s="1"/>
  <c r="AV370" i="1"/>
  <c r="AN371" i="1"/>
  <c r="AO371" i="1"/>
  <c r="AP371" i="1" a="1"/>
  <c r="AP371" i="1" s="1"/>
  <c r="AV371" i="1"/>
  <c r="AN372" i="1"/>
  <c r="AO372" i="1"/>
  <c r="AP372" i="1" a="1"/>
  <c r="AP372" i="1" s="1"/>
  <c r="AV372" i="1"/>
  <c r="AN373" i="1"/>
  <c r="BD373" i="1" s="1"/>
  <c r="AO373" i="1"/>
  <c r="AP373" i="1" a="1"/>
  <c r="AP373" i="1" s="1"/>
  <c r="AV373" i="1"/>
  <c r="AN374" i="1"/>
  <c r="BD374" i="1" s="1"/>
  <c r="AO374" i="1"/>
  <c r="AP374" i="1" a="1"/>
  <c r="AP374" i="1" s="1"/>
  <c r="AV374" i="1"/>
  <c r="AN375" i="1"/>
  <c r="AO375" i="1"/>
  <c r="AP375" i="1" a="1"/>
  <c r="AP375" i="1" s="1"/>
  <c r="AV375" i="1"/>
  <c r="AN376" i="1"/>
  <c r="BC376" i="1" s="1"/>
  <c r="AO376" i="1"/>
  <c r="AP376" i="1" a="1"/>
  <c r="AP376" i="1" s="1"/>
  <c r="AV376" i="1"/>
  <c r="AN377" i="1"/>
  <c r="BB377" i="1" s="1"/>
  <c r="AO377" i="1"/>
  <c r="AP377" i="1" a="1"/>
  <c r="AP377" i="1" s="1"/>
  <c r="AV377" i="1"/>
  <c r="AN378" i="1"/>
  <c r="BB378" i="1" s="1"/>
  <c r="AO378" i="1"/>
  <c r="AP378" i="1" a="1"/>
  <c r="AP378" i="1" s="1"/>
  <c r="BJ378" i="1" s="1" a="1"/>
  <c r="BJ378" i="1" s="1"/>
  <c r="AV378" i="1"/>
  <c r="AN379" i="1"/>
  <c r="BB379" i="1" s="1"/>
  <c r="AO379" i="1"/>
  <c r="AP379" i="1" a="1"/>
  <c r="AP379" i="1" s="1"/>
  <c r="AV379" i="1"/>
  <c r="AN380" i="1"/>
  <c r="BE380" i="1" s="1"/>
  <c r="AO380" i="1"/>
  <c r="AP380" i="1" a="1"/>
  <c r="AP380" i="1" s="1"/>
  <c r="BH380" i="1" s="1" a="1"/>
  <c r="BH380" i="1" s="1"/>
  <c r="AV380" i="1"/>
  <c r="AN381" i="1"/>
  <c r="BC381" i="1" s="1"/>
  <c r="AO381" i="1"/>
  <c r="AP381" i="1" a="1"/>
  <c r="AP381" i="1" s="1"/>
  <c r="AV381" i="1"/>
  <c r="AN382" i="1"/>
  <c r="AO382" i="1"/>
  <c r="AP382" i="1" a="1"/>
  <c r="AP382" i="1" s="1"/>
  <c r="AV382" i="1"/>
  <c r="AN383" i="1"/>
  <c r="AO383" i="1"/>
  <c r="AP383" i="1" a="1"/>
  <c r="AP383" i="1" s="1"/>
  <c r="AV383" i="1"/>
  <c r="AN384" i="1"/>
  <c r="BE384" i="1" s="1"/>
  <c r="AO384" i="1"/>
  <c r="AP384" i="1" a="1"/>
  <c r="AP384" i="1" s="1"/>
  <c r="AV384" i="1"/>
  <c r="AN385" i="1"/>
  <c r="AO385" i="1"/>
  <c r="AP385" i="1" a="1"/>
  <c r="AP385" i="1" s="1"/>
  <c r="AV385" i="1"/>
  <c r="AN386" i="1"/>
  <c r="AO386" i="1"/>
  <c r="AP386" i="1" a="1"/>
  <c r="AP386" i="1" s="1"/>
  <c r="AV386" i="1"/>
  <c r="AN387" i="1"/>
  <c r="BC387" i="1" s="1"/>
  <c r="AO387" i="1"/>
  <c r="AP387" i="1" a="1"/>
  <c r="AP387" i="1" s="1"/>
  <c r="AV387" i="1"/>
  <c r="AN388" i="1"/>
  <c r="BE388" i="1" s="1"/>
  <c r="AO388" i="1"/>
  <c r="AP388" i="1" a="1"/>
  <c r="AP388" i="1" s="1"/>
  <c r="AV388" i="1"/>
  <c r="AN389" i="1"/>
  <c r="AO389" i="1"/>
  <c r="AP389" i="1" a="1"/>
  <c r="AP389" i="1" s="1"/>
  <c r="AV389" i="1"/>
  <c r="AN390" i="1"/>
  <c r="BC390" i="1" s="1"/>
  <c r="AO390" i="1"/>
  <c r="AP390" i="1" a="1"/>
  <c r="AP390" i="1" s="1"/>
  <c r="BK390" i="1" s="1" a="1"/>
  <c r="BK390" i="1" s="1"/>
  <c r="AV390" i="1"/>
  <c r="AN391" i="1"/>
  <c r="BE391" i="1" s="1"/>
  <c r="AO391" i="1"/>
  <c r="AP391" i="1" a="1"/>
  <c r="AP391" i="1" s="1"/>
  <c r="AV391" i="1"/>
  <c r="AN392" i="1"/>
  <c r="BE392" i="1" s="1"/>
  <c r="AO392" i="1"/>
  <c r="AP392" i="1" a="1"/>
  <c r="AP392" i="1" s="1"/>
  <c r="BG392" i="1" s="1" a="1"/>
  <c r="BG392" i="1" s="1"/>
  <c r="AV392" i="1"/>
  <c r="AN393" i="1"/>
  <c r="AO393" i="1"/>
  <c r="AP393" i="1" a="1"/>
  <c r="AP393" i="1" s="1"/>
  <c r="BJ393" i="1" s="1" a="1"/>
  <c r="BJ393" i="1" s="1"/>
  <c r="AV393" i="1"/>
  <c r="AN394" i="1"/>
  <c r="AO394" i="1"/>
  <c r="AP394" i="1" a="1"/>
  <c r="AP394" i="1" s="1"/>
  <c r="AV394" i="1"/>
  <c r="AN395" i="1"/>
  <c r="AO395" i="1"/>
  <c r="AP395" i="1" a="1"/>
  <c r="AP395" i="1" s="1"/>
  <c r="BI395" i="1" s="1" a="1"/>
  <c r="BI395" i="1" s="1"/>
  <c r="AV395" i="1"/>
  <c r="AN396" i="1"/>
  <c r="BE396" i="1" s="1"/>
  <c r="AO396" i="1"/>
  <c r="AP396" i="1" a="1"/>
  <c r="AP396" i="1" s="1"/>
  <c r="BL396" i="1" s="1" a="1"/>
  <c r="BL396" i="1" s="1"/>
  <c r="AV396" i="1"/>
  <c r="AN397" i="1"/>
  <c r="AO397" i="1"/>
  <c r="AP397" i="1" a="1"/>
  <c r="AP397" i="1" s="1"/>
  <c r="BL397" i="1" s="1" a="1"/>
  <c r="BL397" i="1" s="1"/>
  <c r="AV397" i="1"/>
  <c r="AN398" i="1"/>
  <c r="BC398" i="1" s="1"/>
  <c r="AO398" i="1"/>
  <c r="AP398" i="1" a="1"/>
  <c r="AP398" i="1" s="1"/>
  <c r="BG398" i="1" s="1" a="1"/>
  <c r="BG398" i="1" s="1"/>
  <c r="AV398" i="1"/>
  <c r="AN399" i="1"/>
  <c r="BB399" i="1" s="1"/>
  <c r="AO399" i="1"/>
  <c r="AP399" i="1" a="1"/>
  <c r="AP399" i="1" s="1"/>
  <c r="BK399" i="1" s="1" a="1"/>
  <c r="BK399" i="1" s="1"/>
  <c r="AV399" i="1"/>
  <c r="AN400" i="1"/>
  <c r="AO400" i="1"/>
  <c r="AP400" i="1" a="1"/>
  <c r="AP400" i="1" s="1"/>
  <c r="AV400" i="1"/>
  <c r="AN401" i="1"/>
  <c r="AO401" i="1"/>
  <c r="AP401" i="1" a="1"/>
  <c r="AP401" i="1" s="1"/>
  <c r="AV401" i="1"/>
  <c r="AN402" i="1"/>
  <c r="AO402" i="1"/>
  <c r="AP402" i="1" a="1"/>
  <c r="AP402" i="1" s="1"/>
  <c r="AV402" i="1"/>
  <c r="AN403" i="1"/>
  <c r="AO403" i="1"/>
  <c r="AP403" i="1" a="1"/>
  <c r="AP403" i="1" s="1"/>
  <c r="AV403" i="1"/>
  <c r="AN404" i="1"/>
  <c r="BC404" i="1" s="1"/>
  <c r="AO404" i="1"/>
  <c r="AP404" i="1" a="1"/>
  <c r="AP404" i="1" s="1"/>
  <c r="AV404" i="1"/>
  <c r="AN405" i="1"/>
  <c r="BE405" i="1" s="1"/>
  <c r="AO405" i="1"/>
  <c r="AP405" i="1" a="1"/>
  <c r="AP405" i="1" s="1"/>
  <c r="AV405" i="1"/>
  <c r="AN406" i="1"/>
  <c r="BC406" i="1" s="1"/>
  <c r="AO406" i="1"/>
  <c r="AP406" i="1" a="1"/>
  <c r="AP406" i="1" s="1"/>
  <c r="AV406" i="1"/>
  <c r="AN407" i="1"/>
  <c r="BD407" i="1" s="1"/>
  <c r="AO407" i="1"/>
  <c r="AP407" i="1" a="1"/>
  <c r="AP407" i="1" s="1"/>
  <c r="BG407" i="1" s="1" a="1"/>
  <c r="BG407" i="1" s="1"/>
  <c r="AV407" i="1"/>
  <c r="AN408" i="1"/>
  <c r="BD408" i="1" s="1"/>
  <c r="AO408" i="1"/>
  <c r="AP408" i="1" a="1"/>
  <c r="AP408" i="1" s="1"/>
  <c r="AV408" i="1"/>
  <c r="AN409" i="1"/>
  <c r="BB409" i="1" s="1"/>
  <c r="AO409" i="1"/>
  <c r="AP409" i="1" a="1"/>
  <c r="AP409" i="1" s="1"/>
  <c r="AV409" i="1"/>
  <c r="AN410" i="1"/>
  <c r="AO410" i="1"/>
  <c r="AP410" i="1" a="1"/>
  <c r="AP410" i="1" s="1"/>
  <c r="BI410" i="1" s="1" a="1"/>
  <c r="BI410" i="1" s="1"/>
  <c r="AV410" i="1"/>
  <c r="AN411" i="1"/>
  <c r="BE411" i="1" s="1"/>
  <c r="AO411" i="1"/>
  <c r="AP411" i="1" a="1"/>
  <c r="AP411" i="1" s="1"/>
  <c r="BI411" i="1" s="1" a="1"/>
  <c r="BI411" i="1" s="1"/>
  <c r="AV411" i="1"/>
  <c r="AN412" i="1"/>
  <c r="BB412" i="1" s="1"/>
  <c r="AO412" i="1"/>
  <c r="AP412" i="1" a="1"/>
  <c r="AP412" i="1" s="1"/>
  <c r="AV412" i="1"/>
  <c r="AN413" i="1"/>
  <c r="BC413" i="1" s="1"/>
  <c r="AO413" i="1"/>
  <c r="AP413" i="1" a="1"/>
  <c r="AP413" i="1" s="1"/>
  <c r="AV413" i="1"/>
  <c r="AN414" i="1"/>
  <c r="BC414" i="1" s="1"/>
  <c r="AO414" i="1"/>
  <c r="AP414" i="1" a="1"/>
  <c r="AP414" i="1" s="1"/>
  <c r="BL414" i="1" s="1" a="1"/>
  <c r="BL414" i="1" s="1"/>
  <c r="AV414" i="1"/>
  <c r="AN415" i="1"/>
  <c r="AO415" i="1"/>
  <c r="AP415" i="1" a="1"/>
  <c r="AP415" i="1" s="1"/>
  <c r="AV415" i="1"/>
  <c r="AN416" i="1"/>
  <c r="BD416" i="1" s="1"/>
  <c r="AO416" i="1"/>
  <c r="AP416" i="1" a="1"/>
  <c r="AP416" i="1" s="1"/>
  <c r="BK416" i="1" s="1" a="1"/>
  <c r="BK416" i="1" s="1"/>
  <c r="AV416" i="1"/>
  <c r="AN417" i="1"/>
  <c r="AO417" i="1"/>
  <c r="AP417" i="1" a="1"/>
  <c r="AP417" i="1" s="1"/>
  <c r="BJ417" i="1" s="1" a="1"/>
  <c r="BJ417" i="1" s="1"/>
  <c r="AV417" i="1"/>
  <c r="AN418" i="1"/>
  <c r="AO418" i="1"/>
  <c r="AP418" i="1" a="1"/>
  <c r="AP418" i="1" s="1"/>
  <c r="BJ418" i="1" s="1" a="1"/>
  <c r="BJ418" i="1" s="1"/>
  <c r="AV418" i="1"/>
  <c r="AN419" i="1"/>
  <c r="AO419" i="1"/>
  <c r="AP419" i="1" a="1"/>
  <c r="AP419" i="1" s="1"/>
  <c r="AV419" i="1"/>
  <c r="AN420" i="1"/>
  <c r="AO420" i="1"/>
  <c r="AP420" i="1" a="1"/>
  <c r="AP420" i="1" s="1"/>
  <c r="BI420" i="1" s="1" a="1"/>
  <c r="BI420" i="1" s="1"/>
  <c r="AV420" i="1"/>
  <c r="AN421" i="1"/>
  <c r="AO421" i="1"/>
  <c r="AP421" i="1" a="1"/>
  <c r="AP421" i="1" s="1"/>
  <c r="AV421" i="1"/>
  <c r="AN422" i="1"/>
  <c r="BC422" i="1" s="1"/>
  <c r="AO422" i="1"/>
  <c r="AP422" i="1" a="1"/>
  <c r="AP422" i="1" s="1"/>
  <c r="BL422" i="1" s="1" a="1"/>
  <c r="BL422" i="1" s="1"/>
  <c r="AV422" i="1"/>
  <c r="AN423" i="1"/>
  <c r="BE423" i="1" s="1"/>
  <c r="AO423" i="1"/>
  <c r="AP423" i="1" a="1"/>
  <c r="AP423" i="1" s="1"/>
  <c r="BG423" i="1" s="1" a="1"/>
  <c r="BG423" i="1" s="1"/>
  <c r="AV423" i="1"/>
  <c r="AN424" i="1"/>
  <c r="BC424" i="1" s="1"/>
  <c r="AO424" i="1"/>
  <c r="AP424" i="1" a="1"/>
  <c r="AP424" i="1" s="1"/>
  <c r="BK424" i="1" s="1" a="1"/>
  <c r="BK424" i="1" s="1"/>
  <c r="AV424" i="1"/>
  <c r="AN425" i="1"/>
  <c r="BB425" i="1" s="1"/>
  <c r="AO425" i="1"/>
  <c r="AP425" i="1" a="1"/>
  <c r="AP425" i="1" s="1"/>
  <c r="BJ425" i="1" s="1" a="1"/>
  <c r="BJ425" i="1" s="1"/>
  <c r="AV425" i="1"/>
  <c r="AN426" i="1"/>
  <c r="AO426" i="1"/>
  <c r="AP426" i="1" a="1"/>
  <c r="AP426" i="1" s="1"/>
  <c r="BJ426" i="1" s="1" a="1"/>
  <c r="BJ426" i="1" s="1"/>
  <c r="AV426" i="1"/>
  <c r="AN427" i="1"/>
  <c r="AO427" i="1"/>
  <c r="AP427" i="1" a="1"/>
  <c r="AP427" i="1" s="1"/>
  <c r="BI427" i="1" s="1" a="1"/>
  <c r="BI427" i="1" s="1"/>
  <c r="AV427" i="1"/>
  <c r="AN428" i="1"/>
  <c r="BC428" i="1" s="1"/>
  <c r="AO428" i="1"/>
  <c r="AP428" i="1" a="1"/>
  <c r="AP428" i="1" s="1"/>
  <c r="AV428" i="1"/>
  <c r="AN429" i="1"/>
  <c r="AO429" i="1"/>
  <c r="AP429" i="1" a="1"/>
  <c r="AP429" i="1" s="1"/>
  <c r="AV429" i="1"/>
  <c r="AN430" i="1"/>
  <c r="BC430" i="1" s="1"/>
  <c r="AO430" i="1"/>
  <c r="AP430" i="1" a="1"/>
  <c r="AP430" i="1" s="1"/>
  <c r="AV430" i="1"/>
  <c r="AN431" i="1"/>
  <c r="BB431" i="1" s="1"/>
  <c r="AO431" i="1"/>
  <c r="AP431" i="1" a="1"/>
  <c r="AP431" i="1" s="1"/>
  <c r="AV431" i="1"/>
  <c r="AN432" i="1"/>
  <c r="BB432" i="1" s="1"/>
  <c r="AO432" i="1"/>
  <c r="AP432" i="1" a="1"/>
  <c r="AP432" i="1" s="1"/>
  <c r="BG432" i="1" s="1" a="1"/>
  <c r="BG432" i="1" s="1"/>
  <c r="AV432" i="1"/>
  <c r="AN433" i="1"/>
  <c r="BB433" i="1" s="1"/>
  <c r="AO433" i="1"/>
  <c r="AP433" i="1" a="1"/>
  <c r="AP433" i="1" s="1"/>
  <c r="BJ433" i="1" s="1" a="1"/>
  <c r="BJ433" i="1" s="1"/>
  <c r="AV433" i="1"/>
  <c r="AN434" i="1"/>
  <c r="AO434" i="1"/>
  <c r="AP434" i="1" a="1"/>
  <c r="AP434" i="1" s="1"/>
  <c r="AV434" i="1"/>
  <c r="AN435" i="1"/>
  <c r="BD435" i="1" s="1"/>
  <c r="AO435" i="1"/>
  <c r="AP435" i="1" a="1"/>
  <c r="AP435" i="1" s="1"/>
  <c r="BI435" i="1" s="1" a="1"/>
  <c r="BI435" i="1" s="1"/>
  <c r="AV435" i="1"/>
  <c r="AN436" i="1"/>
  <c r="BB436" i="1" s="1"/>
  <c r="AO436" i="1"/>
  <c r="AP436" i="1" a="1"/>
  <c r="AP436" i="1" s="1"/>
  <c r="AV436" i="1"/>
  <c r="AN437" i="1"/>
  <c r="BB437" i="1" s="1"/>
  <c r="AO437" i="1"/>
  <c r="AP437" i="1" a="1"/>
  <c r="AP437" i="1" s="1"/>
  <c r="AV437" i="1"/>
  <c r="AN438" i="1"/>
  <c r="BC438" i="1" s="1"/>
  <c r="AO438" i="1"/>
  <c r="AP438" i="1" a="1"/>
  <c r="AP438" i="1" s="1"/>
  <c r="BG438" i="1" s="1" a="1"/>
  <c r="BG438" i="1" s="1"/>
  <c r="AV438" i="1"/>
  <c r="AN439" i="1"/>
  <c r="BB439" i="1" s="1"/>
  <c r="AO439" i="1"/>
  <c r="AP439" i="1" a="1"/>
  <c r="AP439" i="1" s="1"/>
  <c r="BG439" i="1" s="1" a="1"/>
  <c r="BG439" i="1" s="1"/>
  <c r="AV439" i="1"/>
  <c r="AN440" i="1"/>
  <c r="BB440" i="1" s="1"/>
  <c r="AO440" i="1"/>
  <c r="AP440" i="1" a="1"/>
  <c r="AP440" i="1" s="1"/>
  <c r="AV440" i="1"/>
  <c r="AN441" i="1"/>
  <c r="AO441" i="1"/>
  <c r="AP441" i="1" a="1"/>
  <c r="AP441" i="1" s="1"/>
  <c r="AV441" i="1"/>
  <c r="AN442" i="1"/>
  <c r="BD442" i="1" s="1"/>
  <c r="AO442" i="1"/>
  <c r="AP442" i="1" a="1"/>
  <c r="AP442" i="1" s="1"/>
  <c r="BI442" i="1" s="1" a="1"/>
  <c r="BI442" i="1" s="1"/>
  <c r="AV442" i="1"/>
  <c r="AN443" i="1"/>
  <c r="BD443" i="1" s="1"/>
  <c r="AO443" i="1"/>
  <c r="AP443" i="1" a="1"/>
  <c r="AP443" i="1" s="1"/>
  <c r="BI443" i="1" s="1" a="1"/>
  <c r="BI443" i="1" s="1"/>
  <c r="AV443" i="1"/>
  <c r="AN444" i="1"/>
  <c r="BD444" i="1" s="1"/>
  <c r="AO444" i="1"/>
  <c r="AP444" i="1" a="1"/>
  <c r="AP444" i="1" s="1"/>
  <c r="BH444" i="1" s="1" a="1"/>
  <c r="BH444" i="1" s="1"/>
  <c r="AV444" i="1"/>
  <c r="AN445" i="1"/>
  <c r="AO445" i="1"/>
  <c r="AP445" i="1" a="1"/>
  <c r="AP445" i="1" s="1"/>
  <c r="AV445" i="1"/>
  <c r="AN446" i="1"/>
  <c r="BB446" i="1" s="1"/>
  <c r="AO446" i="1"/>
  <c r="AP446" i="1" a="1"/>
  <c r="AP446" i="1" s="1"/>
  <c r="AV446" i="1"/>
  <c r="AN447" i="1"/>
  <c r="BC447" i="1" s="1"/>
  <c r="AO447" i="1"/>
  <c r="AP447" i="1" a="1"/>
  <c r="AP447" i="1" s="1"/>
  <c r="AV447" i="1"/>
  <c r="AN448" i="1"/>
  <c r="BD448" i="1" s="1"/>
  <c r="AO448" i="1"/>
  <c r="AP448" i="1" a="1"/>
  <c r="AP448" i="1" s="1"/>
  <c r="AV448" i="1"/>
  <c r="AN449" i="1"/>
  <c r="BB449" i="1" s="1"/>
  <c r="AO449" i="1"/>
  <c r="AP449" i="1" a="1"/>
  <c r="AP449" i="1" s="1"/>
  <c r="BL449" i="1" s="1" a="1"/>
  <c r="BL449" i="1" s="1"/>
  <c r="AV449" i="1"/>
  <c r="AN450" i="1"/>
  <c r="BE450" i="1" s="1"/>
  <c r="AO450" i="1"/>
  <c r="AP450" i="1" a="1"/>
  <c r="AP450" i="1" s="1"/>
  <c r="AV450" i="1"/>
  <c r="AN451" i="1"/>
  <c r="BD451" i="1" s="1"/>
  <c r="AO451" i="1"/>
  <c r="AP451" i="1" a="1"/>
  <c r="AP451" i="1" s="1"/>
  <c r="AV451" i="1"/>
  <c r="AN452" i="1"/>
  <c r="BB452" i="1" s="1"/>
  <c r="AO452" i="1"/>
  <c r="AP452" i="1" a="1"/>
  <c r="AP452" i="1" s="1"/>
  <c r="AV452" i="1"/>
  <c r="AN453" i="1"/>
  <c r="AO453" i="1"/>
  <c r="AP453" i="1" a="1"/>
  <c r="AP453" i="1" s="1"/>
  <c r="AV453" i="1"/>
  <c r="AN454" i="1"/>
  <c r="BE454" i="1" s="1"/>
  <c r="AO454" i="1"/>
  <c r="AP454" i="1" a="1"/>
  <c r="AP454" i="1" s="1"/>
  <c r="AV454" i="1"/>
  <c r="AN455" i="1"/>
  <c r="BE455" i="1" s="1"/>
  <c r="AO455" i="1"/>
  <c r="AP455" i="1" a="1"/>
  <c r="AP455" i="1" s="1"/>
  <c r="BK455" i="1" s="1" a="1"/>
  <c r="BK455" i="1" s="1"/>
  <c r="AV455" i="1"/>
  <c r="AN456" i="1"/>
  <c r="AO456" i="1"/>
  <c r="AP456" i="1" a="1"/>
  <c r="AP456" i="1" s="1"/>
  <c r="AV456" i="1"/>
  <c r="AN457" i="1"/>
  <c r="BB457" i="1" s="1"/>
  <c r="AO457" i="1"/>
  <c r="AP457" i="1" a="1"/>
  <c r="AP457" i="1" s="1"/>
  <c r="BI457" i="1" s="1" a="1"/>
  <c r="BI457" i="1" s="1"/>
  <c r="AV457" i="1"/>
  <c r="AN458" i="1"/>
  <c r="BD458" i="1" s="1"/>
  <c r="AO458" i="1"/>
  <c r="AP458" i="1" a="1"/>
  <c r="AP458" i="1" s="1"/>
  <c r="BJ458" i="1" s="1" a="1"/>
  <c r="BJ458" i="1" s="1"/>
  <c r="AV458" i="1"/>
  <c r="AN459" i="1"/>
  <c r="AO459" i="1"/>
  <c r="AP459" i="1" a="1"/>
  <c r="AP459" i="1" s="1"/>
  <c r="AV459" i="1"/>
  <c r="AN460" i="1"/>
  <c r="BE460" i="1" s="1"/>
  <c r="AO460" i="1"/>
  <c r="AP460" i="1" a="1"/>
  <c r="AP460" i="1" s="1"/>
  <c r="AV460" i="1"/>
  <c r="AN461" i="1"/>
  <c r="BE461" i="1" s="1"/>
  <c r="AO461" i="1"/>
  <c r="AP461" i="1" a="1"/>
  <c r="AP461" i="1" s="1"/>
  <c r="AV461" i="1"/>
  <c r="AN462" i="1"/>
  <c r="BB462" i="1" s="1"/>
  <c r="AO462" i="1"/>
  <c r="AP462" i="1" a="1"/>
  <c r="AP462" i="1" s="1"/>
  <c r="BH462" i="1" s="1" a="1"/>
  <c r="BH462" i="1" s="1"/>
  <c r="AV462" i="1"/>
  <c r="AN463" i="1"/>
  <c r="AO463" i="1"/>
  <c r="AP463" i="1" a="1"/>
  <c r="AP463" i="1" s="1"/>
  <c r="AV463" i="1"/>
  <c r="AN464" i="1"/>
  <c r="AO464" i="1"/>
  <c r="AP464" i="1" a="1"/>
  <c r="AP464" i="1" s="1"/>
  <c r="AV464" i="1"/>
  <c r="AN465" i="1"/>
  <c r="BB465" i="1" s="1"/>
  <c r="AO465" i="1"/>
  <c r="AP465" i="1" a="1"/>
  <c r="AP465" i="1" s="1"/>
  <c r="BL465" i="1" s="1" a="1"/>
  <c r="BL465" i="1" s="1"/>
  <c r="AV465" i="1"/>
  <c r="AN466" i="1"/>
  <c r="BE466" i="1" s="1"/>
  <c r="AO466" i="1"/>
  <c r="AP466" i="1" a="1"/>
  <c r="AP466" i="1" s="1"/>
  <c r="AV466" i="1"/>
  <c r="AN467" i="1"/>
  <c r="BB467" i="1" s="1"/>
  <c r="AO467" i="1"/>
  <c r="AP467" i="1" a="1"/>
  <c r="AP467" i="1" s="1"/>
  <c r="AV467" i="1"/>
  <c r="AN468" i="1"/>
  <c r="BD468" i="1" s="1"/>
  <c r="AO468" i="1"/>
  <c r="AP468" i="1" a="1"/>
  <c r="AP468" i="1" s="1"/>
  <c r="AV468" i="1"/>
  <c r="AN469" i="1"/>
  <c r="BB469" i="1" s="1"/>
  <c r="AO469" i="1"/>
  <c r="AP469" i="1" a="1"/>
  <c r="AP469" i="1" s="1"/>
  <c r="AV469" i="1"/>
  <c r="AN470" i="1"/>
  <c r="BE470" i="1" s="1"/>
  <c r="AO470" i="1"/>
  <c r="AP470" i="1" a="1"/>
  <c r="AP470" i="1" s="1"/>
  <c r="AV470" i="1"/>
  <c r="AN471" i="1"/>
  <c r="BB471" i="1" s="1"/>
  <c r="AO471" i="1"/>
  <c r="AP471" i="1" a="1"/>
  <c r="AP471" i="1" s="1"/>
  <c r="AV471" i="1"/>
  <c r="AN472" i="1"/>
  <c r="AO472" i="1"/>
  <c r="AP472" i="1" a="1"/>
  <c r="AP472" i="1" s="1"/>
  <c r="AV472" i="1"/>
  <c r="AN473" i="1"/>
  <c r="BD473" i="1" s="1"/>
  <c r="AO473" i="1"/>
  <c r="AP473" i="1" a="1"/>
  <c r="AP473" i="1" s="1"/>
  <c r="BL473" i="1" s="1" a="1"/>
  <c r="BL473" i="1" s="1"/>
  <c r="AV473" i="1"/>
  <c r="AN474" i="1"/>
  <c r="BE474" i="1" s="1"/>
  <c r="AO474" i="1"/>
  <c r="AP474" i="1" a="1"/>
  <c r="AP474" i="1" s="1"/>
  <c r="BH474" i="1" s="1" a="1"/>
  <c r="BH474" i="1" s="1"/>
  <c r="AV474" i="1"/>
  <c r="AN475" i="1"/>
  <c r="BC475" i="1" s="1"/>
  <c r="AO475" i="1"/>
  <c r="AP475" i="1" a="1"/>
  <c r="AP475" i="1" s="1"/>
  <c r="AV475" i="1"/>
  <c r="AN476" i="1"/>
  <c r="BC476" i="1" s="1"/>
  <c r="AO476" i="1"/>
  <c r="AP476" i="1" a="1"/>
  <c r="AP476" i="1" s="1"/>
  <c r="AV476" i="1"/>
  <c r="AN477" i="1"/>
  <c r="BE477" i="1" s="1"/>
  <c r="AO477" i="1"/>
  <c r="AP477" i="1" a="1"/>
  <c r="AP477" i="1" s="1"/>
  <c r="AV477" i="1"/>
  <c r="AN478" i="1"/>
  <c r="BC478" i="1" s="1"/>
  <c r="AO478" i="1"/>
  <c r="AP478" i="1" a="1"/>
  <c r="AP478" i="1" s="1"/>
  <c r="AV478" i="1"/>
  <c r="AN479" i="1"/>
  <c r="BB479" i="1" s="1"/>
  <c r="AO479" i="1"/>
  <c r="AP479" i="1" a="1"/>
  <c r="AP479" i="1" s="1"/>
  <c r="AV479" i="1"/>
  <c r="AN480" i="1"/>
  <c r="BC480" i="1" s="1"/>
  <c r="AO480" i="1"/>
  <c r="AP480" i="1" a="1"/>
  <c r="AP480" i="1" s="1"/>
  <c r="AV480" i="1"/>
  <c r="AN481" i="1"/>
  <c r="AO481" i="1"/>
  <c r="AW481" i="1" s="1" a="1"/>
  <c r="AW481" i="1" s="1"/>
  <c r="AP481" i="1" a="1"/>
  <c r="AP481" i="1" s="1"/>
  <c r="BH481" i="1" s="1" a="1"/>
  <c r="BH481" i="1" s="1"/>
  <c r="AV481" i="1"/>
  <c r="AN482" i="1"/>
  <c r="AO482" i="1"/>
  <c r="AP482" i="1" a="1"/>
  <c r="AP482" i="1" s="1"/>
  <c r="BH482" i="1" s="1" a="1"/>
  <c r="BH482" i="1" s="1"/>
  <c r="AV482" i="1"/>
  <c r="AN483" i="1"/>
  <c r="BD483" i="1" s="1"/>
  <c r="AO483" i="1"/>
  <c r="AP483" i="1" a="1"/>
  <c r="AP483" i="1" s="1"/>
  <c r="BG483" i="1" s="1" a="1"/>
  <c r="BG483" i="1" s="1"/>
  <c r="AV483" i="1"/>
  <c r="AN484" i="1"/>
  <c r="AO484" i="1"/>
  <c r="AP484" i="1" a="1"/>
  <c r="AP484" i="1" s="1"/>
  <c r="AV484" i="1"/>
  <c r="AN485" i="1"/>
  <c r="BD485" i="1" s="1"/>
  <c r="AO485" i="1"/>
  <c r="AP485" i="1" a="1"/>
  <c r="AP485" i="1" s="1"/>
  <c r="BI485" i="1" s="1" a="1"/>
  <c r="BI485" i="1" s="1"/>
  <c r="AV485" i="1"/>
  <c r="AN486" i="1"/>
  <c r="BE486" i="1" s="1"/>
  <c r="AO486" i="1"/>
  <c r="AP486" i="1" a="1"/>
  <c r="AP486" i="1" s="1"/>
  <c r="AV486" i="1"/>
  <c r="AN487" i="1"/>
  <c r="AO487" i="1"/>
  <c r="AP487" i="1" a="1"/>
  <c r="AP487" i="1" s="1"/>
  <c r="AV487" i="1"/>
  <c r="AN488" i="1"/>
  <c r="BC488" i="1" s="1"/>
  <c r="AO488" i="1"/>
  <c r="AP488" i="1" a="1"/>
  <c r="AP488" i="1" s="1"/>
  <c r="BJ488" i="1" s="1" a="1"/>
  <c r="BJ488" i="1" s="1"/>
  <c r="AV488" i="1"/>
  <c r="AN489" i="1"/>
  <c r="BD489" i="1" s="1"/>
  <c r="AO489" i="1"/>
  <c r="AP489" i="1" a="1"/>
  <c r="AP489" i="1" s="1"/>
  <c r="AV489" i="1"/>
  <c r="AN490" i="1"/>
  <c r="BC490" i="1" s="1"/>
  <c r="AO490" i="1"/>
  <c r="AP490" i="1" a="1"/>
  <c r="AP490" i="1" s="1"/>
  <c r="BH490" i="1" s="1" a="1"/>
  <c r="BH490" i="1" s="1"/>
  <c r="AV490" i="1"/>
  <c r="AN491" i="1"/>
  <c r="BE491" i="1" s="1"/>
  <c r="AO491" i="1"/>
  <c r="AP491" i="1" a="1"/>
  <c r="AP491" i="1" s="1"/>
  <c r="AV491" i="1"/>
  <c r="AN492" i="1"/>
  <c r="BD492" i="1" s="1"/>
  <c r="AO492" i="1"/>
  <c r="AP492" i="1" a="1"/>
  <c r="AP492" i="1" s="1"/>
  <c r="BK492" i="1" s="1" a="1"/>
  <c r="BK492" i="1" s="1"/>
  <c r="AV492" i="1"/>
  <c r="AN493" i="1"/>
  <c r="BD493" i="1" s="1"/>
  <c r="AO493" i="1"/>
  <c r="AP493" i="1" a="1"/>
  <c r="AP493" i="1" s="1"/>
  <c r="BI493" i="1" s="1" a="1"/>
  <c r="BI493" i="1" s="1"/>
  <c r="AV493" i="1"/>
  <c r="AN494" i="1"/>
  <c r="BE494" i="1" s="1"/>
  <c r="AO494" i="1"/>
  <c r="AP494" i="1" a="1"/>
  <c r="AP494" i="1" s="1"/>
  <c r="BJ494" i="1" s="1" a="1"/>
  <c r="BJ494" i="1" s="1"/>
  <c r="AV494" i="1"/>
  <c r="AN495" i="1"/>
  <c r="AO495" i="1"/>
  <c r="AP495" i="1" a="1"/>
  <c r="AP495" i="1" s="1"/>
  <c r="BG495" i="1" s="1" a="1"/>
  <c r="BG495" i="1" s="1"/>
  <c r="AV495" i="1"/>
  <c r="AN496" i="1"/>
  <c r="BE496" i="1" s="1"/>
  <c r="AO496" i="1"/>
  <c r="AP496" i="1" a="1"/>
  <c r="AP496" i="1" s="1"/>
  <c r="AV496" i="1"/>
  <c r="AN497" i="1"/>
  <c r="BC497" i="1" s="1"/>
  <c r="AO497" i="1"/>
  <c r="AP497" i="1" a="1"/>
  <c r="AP497" i="1" s="1"/>
  <c r="AV497" i="1"/>
  <c r="AN498" i="1"/>
  <c r="BC498" i="1" s="1"/>
  <c r="AO498" i="1"/>
  <c r="AP498" i="1" a="1"/>
  <c r="AP498" i="1" s="1"/>
  <c r="AV498" i="1"/>
  <c r="AN499" i="1"/>
  <c r="BB499" i="1" s="1"/>
  <c r="AO499" i="1"/>
  <c r="AP499" i="1" a="1"/>
  <c r="AP499" i="1" s="1"/>
  <c r="AV499" i="1"/>
  <c r="AN500" i="1"/>
  <c r="BD500" i="1" s="1"/>
  <c r="AO500" i="1"/>
  <c r="AP500" i="1" a="1"/>
  <c r="AP500" i="1" s="1"/>
  <c r="BI500" i="1" s="1" a="1"/>
  <c r="BI500" i="1" s="1"/>
  <c r="AV500" i="1"/>
  <c r="AN501" i="1"/>
  <c r="BB501" i="1" s="1"/>
  <c r="AO501" i="1"/>
  <c r="AP501" i="1" a="1"/>
  <c r="AP501" i="1" s="1"/>
  <c r="AV501" i="1"/>
  <c r="AN502" i="1"/>
  <c r="BC502" i="1" s="1"/>
  <c r="AO502" i="1"/>
  <c r="AP502" i="1" a="1"/>
  <c r="AP502" i="1" s="1"/>
  <c r="AV502" i="1"/>
  <c r="AN503" i="1"/>
  <c r="BB503" i="1" s="1"/>
  <c r="AO503" i="1"/>
  <c r="AP503" i="1" a="1"/>
  <c r="AP503" i="1" s="1"/>
  <c r="AV503" i="1"/>
  <c r="AN504" i="1"/>
  <c r="BB504" i="1" s="1"/>
  <c r="AO504" i="1"/>
  <c r="AP504" i="1" a="1"/>
  <c r="AP504" i="1" s="1"/>
  <c r="BJ504" i="1" s="1" a="1"/>
  <c r="BJ504" i="1" s="1"/>
  <c r="AV504" i="1"/>
  <c r="AN505" i="1"/>
  <c r="BB505" i="1" s="1"/>
  <c r="AO505" i="1"/>
  <c r="AP505" i="1" a="1"/>
  <c r="AP505" i="1" s="1"/>
  <c r="AV505" i="1"/>
  <c r="AN506" i="1"/>
  <c r="BC506" i="1" s="1"/>
  <c r="AO506" i="1"/>
  <c r="AP506" i="1" a="1"/>
  <c r="AP506" i="1" s="1"/>
  <c r="AV506" i="1"/>
  <c r="AN507" i="1"/>
  <c r="AO507" i="1"/>
  <c r="AP507" i="1" a="1"/>
  <c r="AP507" i="1" s="1"/>
  <c r="AV507" i="1"/>
  <c r="AN7" i="1"/>
  <c r="AP7" i="1" a="1"/>
  <c r="AP7" i="1" s="1"/>
  <c r="AN8" i="1"/>
  <c r="AO8" i="1"/>
  <c r="AP8" i="1" a="1"/>
  <c r="AP8" i="1" s="1"/>
  <c r="AN9" i="1"/>
  <c r="BF9" i="1" s="1" a="1"/>
  <c r="BF9" i="1" s="1"/>
  <c r="AO9" i="1"/>
  <c r="AP9" i="1" a="1"/>
  <c r="AP9" i="1" s="1"/>
  <c r="AV9" i="1"/>
  <c r="AN10" i="1"/>
  <c r="AO10" i="1"/>
  <c r="AP10" i="1" a="1"/>
  <c r="AP10" i="1" s="1"/>
  <c r="AV10" i="1"/>
  <c r="AN11" i="1"/>
  <c r="AO11" i="1"/>
  <c r="AP11" i="1" a="1"/>
  <c r="AP11" i="1" s="1"/>
  <c r="BJ11" i="1" s="1" a="1"/>
  <c r="BJ11" i="1" s="1"/>
  <c r="AV11" i="1"/>
  <c r="AN12" i="1"/>
  <c r="AO12" i="1"/>
  <c r="AP12" i="1" a="1"/>
  <c r="AP12" i="1" s="1"/>
  <c r="AV12" i="1"/>
  <c r="AN13" i="1"/>
  <c r="BC13" i="1" s="1"/>
  <c r="AO13" i="1"/>
  <c r="AP13" i="1" a="1"/>
  <c r="AP13" i="1" s="1"/>
  <c r="BL13" i="1" s="1" a="1"/>
  <c r="BL13" i="1" s="1"/>
  <c r="AV13" i="1"/>
  <c r="AN14" i="1"/>
  <c r="BE14" i="1" s="1"/>
  <c r="AO14" i="1"/>
  <c r="AP14" i="1" a="1"/>
  <c r="AP14" i="1" s="1"/>
  <c r="BJ14" i="1" s="1" a="1"/>
  <c r="BJ14" i="1" s="1"/>
  <c r="AV14" i="1"/>
  <c r="AW14" i="1" s="1" a="1"/>
  <c r="AW14" i="1" s="1"/>
  <c r="AN15" i="1"/>
  <c r="BD15" i="1" s="1"/>
  <c r="AO15" i="1"/>
  <c r="AP15" i="1" a="1"/>
  <c r="AP15" i="1" s="1"/>
  <c r="AV15" i="1"/>
  <c r="AN16" i="1"/>
  <c r="BB16" i="1" s="1"/>
  <c r="AO16" i="1"/>
  <c r="AP16" i="1" a="1"/>
  <c r="AP16" i="1" s="1"/>
  <c r="AV16" i="1"/>
  <c r="AN17" i="1"/>
  <c r="BB17" i="1" s="1"/>
  <c r="AO17" i="1"/>
  <c r="AP17" i="1" a="1"/>
  <c r="AP17" i="1" s="1"/>
  <c r="AV17" i="1"/>
  <c r="AN18" i="1"/>
  <c r="BB18" i="1" s="1"/>
  <c r="AO18" i="1"/>
  <c r="AP18" i="1" a="1"/>
  <c r="AP18" i="1" s="1"/>
  <c r="AV18" i="1"/>
  <c r="AN19" i="1"/>
  <c r="BE19" i="1" s="1"/>
  <c r="AO19" i="1"/>
  <c r="AP19" i="1" a="1"/>
  <c r="AP19" i="1" s="1"/>
  <c r="BJ19" i="1" s="1" a="1"/>
  <c r="BJ19" i="1" s="1"/>
  <c r="AV19" i="1"/>
  <c r="AN20" i="1"/>
  <c r="BB20" i="1" s="1"/>
  <c r="AO20" i="1"/>
  <c r="AP20" i="1" a="1"/>
  <c r="AP20" i="1" s="1"/>
  <c r="AV20" i="1"/>
  <c r="AN21" i="1"/>
  <c r="AO21" i="1"/>
  <c r="AP21" i="1" a="1"/>
  <c r="AP21" i="1" s="1"/>
  <c r="BJ21" i="1" s="1" a="1"/>
  <c r="BJ21" i="1" s="1"/>
  <c r="AV21" i="1"/>
  <c r="AN22" i="1"/>
  <c r="BB22" i="1" s="1"/>
  <c r="AO22" i="1"/>
  <c r="AP22" i="1" a="1"/>
  <c r="AP22" i="1" s="1"/>
  <c r="BJ22" i="1" s="1" a="1"/>
  <c r="BJ22" i="1" s="1"/>
  <c r="AV22" i="1"/>
  <c r="AN23" i="1"/>
  <c r="BB23" i="1" s="1"/>
  <c r="AO23" i="1"/>
  <c r="AP23" i="1" a="1"/>
  <c r="AP23" i="1" s="1"/>
  <c r="AV23" i="1"/>
  <c r="AN24" i="1"/>
  <c r="BB24" i="1" s="1"/>
  <c r="AO24" i="1"/>
  <c r="AP24" i="1" a="1"/>
  <c r="AP24" i="1" s="1"/>
  <c r="AV24" i="1"/>
  <c r="AN25" i="1"/>
  <c r="AO25" i="1"/>
  <c r="AP25" i="1" a="1"/>
  <c r="AP25" i="1" s="1"/>
  <c r="AV25" i="1"/>
  <c r="R503" i="1"/>
  <c r="S503" i="1"/>
  <c r="R504" i="1"/>
  <c r="S504" i="1"/>
  <c r="AB504" i="1"/>
  <c r="AC504" i="1"/>
  <c r="AD504" i="1"/>
  <c r="AE504" i="1"/>
  <c r="R505" i="1"/>
  <c r="S505" i="1"/>
  <c r="AB505" i="1"/>
  <c r="AC505" i="1"/>
  <c r="AD505" i="1"/>
  <c r="AE505" i="1"/>
  <c r="R506" i="1"/>
  <c r="S506" i="1"/>
  <c r="AB506" i="1"/>
  <c r="AC506" i="1"/>
  <c r="AD506" i="1"/>
  <c r="AE506" i="1"/>
  <c r="R507" i="1"/>
  <c r="S507" i="1"/>
  <c r="AB507" i="1"/>
  <c r="AC507" i="1"/>
  <c r="AD507" i="1"/>
  <c r="AE507" i="1"/>
  <c r="R501" i="1"/>
  <c r="S501" i="1"/>
  <c r="R502" i="1"/>
  <c r="S502" i="1"/>
  <c r="AB502" i="1"/>
  <c r="AC502" i="1"/>
  <c r="AD502" i="1"/>
  <c r="AE502" i="1"/>
  <c r="R13" i="1"/>
  <c r="S13" i="1"/>
  <c r="R14" i="1"/>
  <c r="S14" i="1"/>
  <c r="R15" i="1"/>
  <c r="S15" i="1"/>
  <c r="R16" i="1"/>
  <c r="S16" i="1"/>
  <c r="R17" i="1"/>
  <c r="S17" i="1"/>
  <c r="R18" i="1"/>
  <c r="S18" i="1"/>
  <c r="R19" i="1"/>
  <c r="S19" i="1"/>
  <c r="R20" i="1"/>
  <c r="S20" i="1"/>
  <c r="R21" i="1"/>
  <c r="S21" i="1"/>
  <c r="R22" i="1"/>
  <c r="S22" i="1"/>
  <c r="R23" i="1"/>
  <c r="S23" i="1"/>
  <c r="R24" i="1"/>
  <c r="S24" i="1"/>
  <c r="R25" i="1"/>
  <c r="S25" i="1"/>
  <c r="R26" i="1"/>
  <c r="S26" i="1"/>
  <c r="R27" i="1"/>
  <c r="S27" i="1"/>
  <c r="R28" i="1"/>
  <c r="S28" i="1"/>
  <c r="R29" i="1"/>
  <c r="S29" i="1"/>
  <c r="R30" i="1"/>
  <c r="S30" i="1"/>
  <c r="R31" i="1"/>
  <c r="S31" i="1"/>
  <c r="R32" i="1"/>
  <c r="S32" i="1"/>
  <c r="R33" i="1"/>
  <c r="S33" i="1"/>
  <c r="R34" i="1"/>
  <c r="S34" i="1"/>
  <c r="R35" i="1"/>
  <c r="S35" i="1"/>
  <c r="R36" i="1"/>
  <c r="S36" i="1"/>
  <c r="R37" i="1"/>
  <c r="S37" i="1"/>
  <c r="R38" i="1"/>
  <c r="S38" i="1"/>
  <c r="R39" i="1"/>
  <c r="S39" i="1"/>
  <c r="R40" i="1"/>
  <c r="S40" i="1"/>
  <c r="R41" i="1"/>
  <c r="S41" i="1"/>
  <c r="R42" i="1"/>
  <c r="S42" i="1"/>
  <c r="R43" i="1"/>
  <c r="S43" i="1"/>
  <c r="R44" i="1"/>
  <c r="S44" i="1"/>
  <c r="R45" i="1"/>
  <c r="S45" i="1"/>
  <c r="R46" i="1"/>
  <c r="S46" i="1"/>
  <c r="R47" i="1"/>
  <c r="S47" i="1"/>
  <c r="R48" i="1"/>
  <c r="S48" i="1"/>
  <c r="R49" i="1"/>
  <c r="S49" i="1"/>
  <c r="R50" i="1"/>
  <c r="S50" i="1"/>
  <c r="R51" i="1"/>
  <c r="S51" i="1"/>
  <c r="R52" i="1"/>
  <c r="S52" i="1"/>
  <c r="R53" i="1"/>
  <c r="S53" i="1"/>
  <c r="R54" i="1"/>
  <c r="S54" i="1"/>
  <c r="R55" i="1"/>
  <c r="S55" i="1"/>
  <c r="R56" i="1"/>
  <c r="S56" i="1"/>
  <c r="R57" i="1"/>
  <c r="S57" i="1"/>
  <c r="R58" i="1"/>
  <c r="S58" i="1"/>
  <c r="R59" i="1"/>
  <c r="S59" i="1"/>
  <c r="R60" i="1"/>
  <c r="S60" i="1"/>
  <c r="R61" i="1"/>
  <c r="S61" i="1"/>
  <c r="R62" i="1"/>
  <c r="S62" i="1"/>
  <c r="R63" i="1"/>
  <c r="S63" i="1"/>
  <c r="R64" i="1"/>
  <c r="S64" i="1"/>
  <c r="R65" i="1"/>
  <c r="S65" i="1"/>
  <c r="R66" i="1"/>
  <c r="S66" i="1"/>
  <c r="R67" i="1"/>
  <c r="S67" i="1"/>
  <c r="R68" i="1"/>
  <c r="S68" i="1"/>
  <c r="R69" i="1"/>
  <c r="S69" i="1"/>
  <c r="R70" i="1"/>
  <c r="S70" i="1"/>
  <c r="R71" i="1"/>
  <c r="S71" i="1"/>
  <c r="R72" i="1"/>
  <c r="S72" i="1"/>
  <c r="R73" i="1"/>
  <c r="S73" i="1"/>
  <c r="R74" i="1"/>
  <c r="S74" i="1"/>
  <c r="R75" i="1"/>
  <c r="S75" i="1"/>
  <c r="R76" i="1"/>
  <c r="S76" i="1"/>
  <c r="R77" i="1"/>
  <c r="S77" i="1"/>
  <c r="R78" i="1"/>
  <c r="S78" i="1"/>
  <c r="R79" i="1"/>
  <c r="S79" i="1"/>
  <c r="R80" i="1"/>
  <c r="S80" i="1"/>
  <c r="R81" i="1"/>
  <c r="S81" i="1"/>
  <c r="R82" i="1"/>
  <c r="S82" i="1"/>
  <c r="R83" i="1"/>
  <c r="S83" i="1"/>
  <c r="R84" i="1"/>
  <c r="S84" i="1"/>
  <c r="R85" i="1"/>
  <c r="S85" i="1"/>
  <c r="R86" i="1"/>
  <c r="S86" i="1"/>
  <c r="R87" i="1"/>
  <c r="S87" i="1"/>
  <c r="R88" i="1"/>
  <c r="S88" i="1"/>
  <c r="R89" i="1"/>
  <c r="S89" i="1"/>
  <c r="R90" i="1"/>
  <c r="S90" i="1"/>
  <c r="R91" i="1"/>
  <c r="S91" i="1"/>
  <c r="R92" i="1"/>
  <c r="S92" i="1"/>
  <c r="R93" i="1"/>
  <c r="S93" i="1"/>
  <c r="R94" i="1"/>
  <c r="S94" i="1"/>
  <c r="R95" i="1"/>
  <c r="S95" i="1"/>
  <c r="R96" i="1"/>
  <c r="S96" i="1"/>
  <c r="R97" i="1"/>
  <c r="S97" i="1"/>
  <c r="R98" i="1"/>
  <c r="S98" i="1"/>
  <c r="R99" i="1"/>
  <c r="S99" i="1"/>
  <c r="R100" i="1"/>
  <c r="S100" i="1"/>
  <c r="R101" i="1"/>
  <c r="S101" i="1"/>
  <c r="R102" i="1"/>
  <c r="S102" i="1"/>
  <c r="R103" i="1"/>
  <c r="S103" i="1"/>
  <c r="R104" i="1"/>
  <c r="S104" i="1"/>
  <c r="R105" i="1"/>
  <c r="S105" i="1"/>
  <c r="R106" i="1"/>
  <c r="S106" i="1"/>
  <c r="R107" i="1"/>
  <c r="S107" i="1"/>
  <c r="R108" i="1"/>
  <c r="S108" i="1"/>
  <c r="R109" i="1"/>
  <c r="S109" i="1"/>
  <c r="R110" i="1"/>
  <c r="S110" i="1"/>
  <c r="R111" i="1"/>
  <c r="S111" i="1"/>
  <c r="R112" i="1"/>
  <c r="S112" i="1"/>
  <c r="R113" i="1"/>
  <c r="S113" i="1"/>
  <c r="R114" i="1"/>
  <c r="S114" i="1"/>
  <c r="R115" i="1"/>
  <c r="S115" i="1"/>
  <c r="R116" i="1"/>
  <c r="S116" i="1"/>
  <c r="R117" i="1"/>
  <c r="S117" i="1"/>
  <c r="R118" i="1"/>
  <c r="S118" i="1"/>
  <c r="R119" i="1"/>
  <c r="S119" i="1"/>
  <c r="R120" i="1"/>
  <c r="S120" i="1"/>
  <c r="R121" i="1"/>
  <c r="S121" i="1"/>
  <c r="R122" i="1"/>
  <c r="S122" i="1"/>
  <c r="R123" i="1"/>
  <c r="S123" i="1"/>
  <c r="R124" i="1"/>
  <c r="S124" i="1"/>
  <c r="R125" i="1"/>
  <c r="S125" i="1"/>
  <c r="R126" i="1"/>
  <c r="S126" i="1"/>
  <c r="R127" i="1"/>
  <c r="S127" i="1"/>
  <c r="R128" i="1"/>
  <c r="S128" i="1"/>
  <c r="R129" i="1"/>
  <c r="S129" i="1"/>
  <c r="R130" i="1"/>
  <c r="S130" i="1"/>
  <c r="R131" i="1"/>
  <c r="S131" i="1"/>
  <c r="R132" i="1"/>
  <c r="S132" i="1"/>
  <c r="R133" i="1"/>
  <c r="S133" i="1"/>
  <c r="R134" i="1"/>
  <c r="S134" i="1"/>
  <c r="R135" i="1"/>
  <c r="S135" i="1"/>
  <c r="R136" i="1"/>
  <c r="S136" i="1"/>
  <c r="R137" i="1"/>
  <c r="S137" i="1"/>
  <c r="R138" i="1"/>
  <c r="S138" i="1"/>
  <c r="R139" i="1"/>
  <c r="S139" i="1"/>
  <c r="R140" i="1"/>
  <c r="S140" i="1"/>
  <c r="R141" i="1"/>
  <c r="S141" i="1"/>
  <c r="R142" i="1"/>
  <c r="S142" i="1"/>
  <c r="R143" i="1"/>
  <c r="S143" i="1"/>
  <c r="R144" i="1"/>
  <c r="S144" i="1"/>
  <c r="R145" i="1"/>
  <c r="S145" i="1"/>
  <c r="R146" i="1"/>
  <c r="S146" i="1"/>
  <c r="R147" i="1"/>
  <c r="S147" i="1"/>
  <c r="R148" i="1"/>
  <c r="S148" i="1"/>
  <c r="R149" i="1"/>
  <c r="S149" i="1"/>
  <c r="R150" i="1"/>
  <c r="S150" i="1"/>
  <c r="R151" i="1"/>
  <c r="S151" i="1"/>
  <c r="R152" i="1"/>
  <c r="S152" i="1"/>
  <c r="R153" i="1"/>
  <c r="S153" i="1"/>
  <c r="R154" i="1"/>
  <c r="S154" i="1"/>
  <c r="R155" i="1"/>
  <c r="S155" i="1"/>
  <c r="R156" i="1"/>
  <c r="S156" i="1"/>
  <c r="R157" i="1"/>
  <c r="S157" i="1"/>
  <c r="R158" i="1"/>
  <c r="S158" i="1"/>
  <c r="R159" i="1"/>
  <c r="S159" i="1"/>
  <c r="R160" i="1"/>
  <c r="S160" i="1"/>
  <c r="R161" i="1"/>
  <c r="S161" i="1"/>
  <c r="R162" i="1"/>
  <c r="S162" i="1"/>
  <c r="R163" i="1"/>
  <c r="S163" i="1"/>
  <c r="R164" i="1"/>
  <c r="S164" i="1"/>
  <c r="R165" i="1"/>
  <c r="S165" i="1"/>
  <c r="R166" i="1"/>
  <c r="S166" i="1"/>
  <c r="R167" i="1"/>
  <c r="S167" i="1"/>
  <c r="R168" i="1"/>
  <c r="S168" i="1"/>
  <c r="R169" i="1"/>
  <c r="S169" i="1"/>
  <c r="R170" i="1"/>
  <c r="S170" i="1"/>
  <c r="R171" i="1"/>
  <c r="S171" i="1"/>
  <c r="R172" i="1"/>
  <c r="S172" i="1"/>
  <c r="R173" i="1"/>
  <c r="S173" i="1"/>
  <c r="R174" i="1"/>
  <c r="S174" i="1"/>
  <c r="R175" i="1"/>
  <c r="S175" i="1"/>
  <c r="R176" i="1"/>
  <c r="S176" i="1"/>
  <c r="R177" i="1"/>
  <c r="S177" i="1"/>
  <c r="R178" i="1"/>
  <c r="S178" i="1"/>
  <c r="R179" i="1"/>
  <c r="S179" i="1"/>
  <c r="R180" i="1"/>
  <c r="S180" i="1"/>
  <c r="R181" i="1"/>
  <c r="S181" i="1"/>
  <c r="R182" i="1"/>
  <c r="S182" i="1"/>
  <c r="R183" i="1"/>
  <c r="S183" i="1"/>
  <c r="R184" i="1"/>
  <c r="S184" i="1"/>
  <c r="R185" i="1"/>
  <c r="S185" i="1"/>
  <c r="R186" i="1"/>
  <c r="S186" i="1"/>
  <c r="R187" i="1"/>
  <c r="S187" i="1"/>
  <c r="R188" i="1"/>
  <c r="S188" i="1"/>
  <c r="R189" i="1"/>
  <c r="S189" i="1"/>
  <c r="R190" i="1"/>
  <c r="S190" i="1"/>
  <c r="R191" i="1"/>
  <c r="S191" i="1"/>
  <c r="R192" i="1"/>
  <c r="S192" i="1"/>
  <c r="R193" i="1"/>
  <c r="S193" i="1"/>
  <c r="R194" i="1"/>
  <c r="S194" i="1"/>
  <c r="R195" i="1"/>
  <c r="S195" i="1"/>
  <c r="R196" i="1"/>
  <c r="S196" i="1"/>
  <c r="R197" i="1"/>
  <c r="S197" i="1"/>
  <c r="R198" i="1"/>
  <c r="S198" i="1"/>
  <c r="R199" i="1"/>
  <c r="S199" i="1"/>
  <c r="R200" i="1"/>
  <c r="S200" i="1"/>
  <c r="R201" i="1"/>
  <c r="S201" i="1"/>
  <c r="R202" i="1"/>
  <c r="S202" i="1"/>
  <c r="R203" i="1"/>
  <c r="S203" i="1"/>
  <c r="R204" i="1"/>
  <c r="S204" i="1"/>
  <c r="R205" i="1"/>
  <c r="S205" i="1"/>
  <c r="R206" i="1"/>
  <c r="S206" i="1"/>
  <c r="R207" i="1"/>
  <c r="S207" i="1"/>
  <c r="R208" i="1"/>
  <c r="S208" i="1"/>
  <c r="R209" i="1"/>
  <c r="S209" i="1"/>
  <c r="R210" i="1"/>
  <c r="S210" i="1"/>
  <c r="R211" i="1"/>
  <c r="S211" i="1"/>
  <c r="R212" i="1"/>
  <c r="S212" i="1"/>
  <c r="R213" i="1"/>
  <c r="S213" i="1"/>
  <c r="R214" i="1"/>
  <c r="S214" i="1"/>
  <c r="R215" i="1"/>
  <c r="S215" i="1"/>
  <c r="R216" i="1"/>
  <c r="S216" i="1"/>
  <c r="R217" i="1"/>
  <c r="S217" i="1"/>
  <c r="R218" i="1"/>
  <c r="S218" i="1"/>
  <c r="R219" i="1"/>
  <c r="S219" i="1"/>
  <c r="R220" i="1"/>
  <c r="S220" i="1"/>
  <c r="R221" i="1"/>
  <c r="S221" i="1"/>
  <c r="R222" i="1"/>
  <c r="S222" i="1"/>
  <c r="R223" i="1"/>
  <c r="S223" i="1"/>
  <c r="R224" i="1"/>
  <c r="S224" i="1"/>
  <c r="R225" i="1"/>
  <c r="S225" i="1"/>
  <c r="R226" i="1"/>
  <c r="S226" i="1"/>
  <c r="R227" i="1"/>
  <c r="S227" i="1"/>
  <c r="R228" i="1"/>
  <c r="S228" i="1"/>
  <c r="R229" i="1"/>
  <c r="S229" i="1"/>
  <c r="R230" i="1"/>
  <c r="S230" i="1"/>
  <c r="R231" i="1"/>
  <c r="S231" i="1"/>
  <c r="R232" i="1"/>
  <c r="S232" i="1"/>
  <c r="R233" i="1"/>
  <c r="S233" i="1"/>
  <c r="R234" i="1"/>
  <c r="S234" i="1"/>
  <c r="R235" i="1"/>
  <c r="S235" i="1"/>
  <c r="R236" i="1"/>
  <c r="S236" i="1"/>
  <c r="R237" i="1"/>
  <c r="S237" i="1"/>
  <c r="R238" i="1"/>
  <c r="S238" i="1"/>
  <c r="R239" i="1"/>
  <c r="S239" i="1"/>
  <c r="R240" i="1"/>
  <c r="S240" i="1"/>
  <c r="R241" i="1"/>
  <c r="S241" i="1"/>
  <c r="R242" i="1"/>
  <c r="S242" i="1"/>
  <c r="R243" i="1"/>
  <c r="S243" i="1"/>
  <c r="R244" i="1"/>
  <c r="S244" i="1"/>
  <c r="R245" i="1"/>
  <c r="S245" i="1"/>
  <c r="R246" i="1"/>
  <c r="S246" i="1"/>
  <c r="R247" i="1"/>
  <c r="S247" i="1"/>
  <c r="R248" i="1"/>
  <c r="S248" i="1"/>
  <c r="R249" i="1"/>
  <c r="S249" i="1"/>
  <c r="R250" i="1"/>
  <c r="S250" i="1"/>
  <c r="R251" i="1"/>
  <c r="S251" i="1"/>
  <c r="R252" i="1"/>
  <c r="S252" i="1"/>
  <c r="R253" i="1"/>
  <c r="S253" i="1"/>
  <c r="R254" i="1"/>
  <c r="S254" i="1"/>
  <c r="R255" i="1"/>
  <c r="S255" i="1"/>
  <c r="R256" i="1"/>
  <c r="S256" i="1"/>
  <c r="R257" i="1"/>
  <c r="S257" i="1"/>
  <c r="R258" i="1"/>
  <c r="S258" i="1"/>
  <c r="R259" i="1"/>
  <c r="S259" i="1"/>
  <c r="R260" i="1"/>
  <c r="S260" i="1"/>
  <c r="R261" i="1"/>
  <c r="S261" i="1"/>
  <c r="R262" i="1"/>
  <c r="S262" i="1"/>
  <c r="R263" i="1"/>
  <c r="S263" i="1"/>
  <c r="R264" i="1"/>
  <c r="S264" i="1"/>
  <c r="R265" i="1"/>
  <c r="S265" i="1"/>
  <c r="R266" i="1"/>
  <c r="S266" i="1"/>
  <c r="R267" i="1"/>
  <c r="S267" i="1"/>
  <c r="R268" i="1"/>
  <c r="S268" i="1"/>
  <c r="R269" i="1"/>
  <c r="S269" i="1"/>
  <c r="R270" i="1"/>
  <c r="S270" i="1"/>
  <c r="R271" i="1"/>
  <c r="S271" i="1"/>
  <c r="R272" i="1"/>
  <c r="S272" i="1"/>
  <c r="R273" i="1"/>
  <c r="S273" i="1"/>
  <c r="R274" i="1"/>
  <c r="S274" i="1"/>
  <c r="R275" i="1"/>
  <c r="S275" i="1"/>
  <c r="R276" i="1"/>
  <c r="S276" i="1"/>
  <c r="R277" i="1"/>
  <c r="S277" i="1"/>
  <c r="R278" i="1"/>
  <c r="S278" i="1"/>
  <c r="R279" i="1"/>
  <c r="S279" i="1"/>
  <c r="R280" i="1"/>
  <c r="S280" i="1"/>
  <c r="R281" i="1"/>
  <c r="S281" i="1"/>
  <c r="R282" i="1"/>
  <c r="S282" i="1"/>
  <c r="R283" i="1"/>
  <c r="S283" i="1"/>
  <c r="R284" i="1"/>
  <c r="S284" i="1"/>
  <c r="R285" i="1"/>
  <c r="S285" i="1"/>
  <c r="R286" i="1"/>
  <c r="S286" i="1"/>
  <c r="R287" i="1"/>
  <c r="S287" i="1"/>
  <c r="R288" i="1"/>
  <c r="S288" i="1"/>
  <c r="R289" i="1"/>
  <c r="S289" i="1"/>
  <c r="R290" i="1"/>
  <c r="S290" i="1"/>
  <c r="R291" i="1"/>
  <c r="S291" i="1"/>
  <c r="R292" i="1"/>
  <c r="S292" i="1"/>
  <c r="R293" i="1"/>
  <c r="S293" i="1"/>
  <c r="R294" i="1"/>
  <c r="S294" i="1"/>
  <c r="R295" i="1"/>
  <c r="S295" i="1"/>
  <c r="R296" i="1"/>
  <c r="S296" i="1"/>
  <c r="R297" i="1"/>
  <c r="S297" i="1"/>
  <c r="R298" i="1"/>
  <c r="S298" i="1"/>
  <c r="R299" i="1"/>
  <c r="S299" i="1"/>
  <c r="R300" i="1"/>
  <c r="S300" i="1"/>
  <c r="R301" i="1"/>
  <c r="S301" i="1"/>
  <c r="R302" i="1"/>
  <c r="S302" i="1"/>
  <c r="R303" i="1"/>
  <c r="S303" i="1"/>
  <c r="R304" i="1"/>
  <c r="S304" i="1"/>
  <c r="R305" i="1"/>
  <c r="S305" i="1"/>
  <c r="R306" i="1"/>
  <c r="S306" i="1"/>
  <c r="R307" i="1"/>
  <c r="S307" i="1"/>
  <c r="R308" i="1"/>
  <c r="S308" i="1"/>
  <c r="R309" i="1"/>
  <c r="S309" i="1"/>
  <c r="R310" i="1"/>
  <c r="S310" i="1"/>
  <c r="R311" i="1"/>
  <c r="S311" i="1"/>
  <c r="R312" i="1"/>
  <c r="S312" i="1"/>
  <c r="R313" i="1"/>
  <c r="S313" i="1"/>
  <c r="R314" i="1"/>
  <c r="S314" i="1"/>
  <c r="R315" i="1"/>
  <c r="S315" i="1"/>
  <c r="R316" i="1"/>
  <c r="S316" i="1"/>
  <c r="R317" i="1"/>
  <c r="S317" i="1"/>
  <c r="R318" i="1"/>
  <c r="S318" i="1"/>
  <c r="R319" i="1"/>
  <c r="S319" i="1"/>
  <c r="R320" i="1"/>
  <c r="S320" i="1"/>
  <c r="R321" i="1"/>
  <c r="S321" i="1"/>
  <c r="R322" i="1"/>
  <c r="S322" i="1"/>
  <c r="R323" i="1"/>
  <c r="S323" i="1"/>
  <c r="R324" i="1"/>
  <c r="S324" i="1"/>
  <c r="R325" i="1"/>
  <c r="S325" i="1"/>
  <c r="R326" i="1"/>
  <c r="S326" i="1"/>
  <c r="R327" i="1"/>
  <c r="S327" i="1"/>
  <c r="R328" i="1"/>
  <c r="S328" i="1"/>
  <c r="R329" i="1"/>
  <c r="S329" i="1"/>
  <c r="R330" i="1"/>
  <c r="S330" i="1"/>
  <c r="R331" i="1"/>
  <c r="S331" i="1"/>
  <c r="R332" i="1"/>
  <c r="S332" i="1"/>
  <c r="R333" i="1"/>
  <c r="S333" i="1"/>
  <c r="R334" i="1"/>
  <c r="S334" i="1"/>
  <c r="R335" i="1"/>
  <c r="S335" i="1"/>
  <c r="R336" i="1"/>
  <c r="S336" i="1"/>
  <c r="R337" i="1"/>
  <c r="S337" i="1"/>
  <c r="R338" i="1"/>
  <c r="S338" i="1"/>
  <c r="R339" i="1"/>
  <c r="S339" i="1"/>
  <c r="R340" i="1"/>
  <c r="S340" i="1"/>
  <c r="R341" i="1"/>
  <c r="S341" i="1"/>
  <c r="R342" i="1"/>
  <c r="S342" i="1"/>
  <c r="R343" i="1"/>
  <c r="S343" i="1"/>
  <c r="R344" i="1"/>
  <c r="S344" i="1"/>
  <c r="R345" i="1"/>
  <c r="S345" i="1"/>
  <c r="R346" i="1"/>
  <c r="S346" i="1"/>
  <c r="R347" i="1"/>
  <c r="S347" i="1"/>
  <c r="R348" i="1"/>
  <c r="S348" i="1"/>
  <c r="R349" i="1"/>
  <c r="S349" i="1"/>
  <c r="R350" i="1"/>
  <c r="S350" i="1"/>
  <c r="R351" i="1"/>
  <c r="S351" i="1"/>
  <c r="R352" i="1"/>
  <c r="S352" i="1"/>
  <c r="R353" i="1"/>
  <c r="S353" i="1"/>
  <c r="R354" i="1"/>
  <c r="S354" i="1"/>
  <c r="R355" i="1"/>
  <c r="S355" i="1"/>
  <c r="R356" i="1"/>
  <c r="S356" i="1"/>
  <c r="R357" i="1"/>
  <c r="S357" i="1"/>
  <c r="R358" i="1"/>
  <c r="S358" i="1"/>
  <c r="R359" i="1"/>
  <c r="S359" i="1"/>
  <c r="R360" i="1"/>
  <c r="S360" i="1"/>
  <c r="R361" i="1"/>
  <c r="S361" i="1"/>
  <c r="R362" i="1"/>
  <c r="S362" i="1"/>
  <c r="R363" i="1"/>
  <c r="S363" i="1"/>
  <c r="R364" i="1"/>
  <c r="S364" i="1"/>
  <c r="R365" i="1"/>
  <c r="S365" i="1"/>
  <c r="R366" i="1"/>
  <c r="S366" i="1"/>
  <c r="R367" i="1"/>
  <c r="S367" i="1"/>
  <c r="R368" i="1"/>
  <c r="S368" i="1"/>
  <c r="R369" i="1"/>
  <c r="S369" i="1"/>
  <c r="R370" i="1"/>
  <c r="S370" i="1"/>
  <c r="R371" i="1"/>
  <c r="S371" i="1"/>
  <c r="R372" i="1"/>
  <c r="S372" i="1"/>
  <c r="R373" i="1"/>
  <c r="S373" i="1"/>
  <c r="R374" i="1"/>
  <c r="S374" i="1"/>
  <c r="R375" i="1"/>
  <c r="S375" i="1"/>
  <c r="R376" i="1"/>
  <c r="S376" i="1"/>
  <c r="R377" i="1"/>
  <c r="S377" i="1"/>
  <c r="R378" i="1"/>
  <c r="S378" i="1"/>
  <c r="R379" i="1"/>
  <c r="S379" i="1"/>
  <c r="R380" i="1"/>
  <c r="S380" i="1"/>
  <c r="R381" i="1"/>
  <c r="S381" i="1"/>
  <c r="R382" i="1"/>
  <c r="S382" i="1"/>
  <c r="R383" i="1"/>
  <c r="S383" i="1"/>
  <c r="R384" i="1"/>
  <c r="S384" i="1"/>
  <c r="R385" i="1"/>
  <c r="S385" i="1"/>
  <c r="R386" i="1"/>
  <c r="S386" i="1"/>
  <c r="R387" i="1"/>
  <c r="S387" i="1"/>
  <c r="R388" i="1"/>
  <c r="S388" i="1"/>
  <c r="R389" i="1"/>
  <c r="S389" i="1"/>
  <c r="R390" i="1"/>
  <c r="S390" i="1"/>
  <c r="R391" i="1"/>
  <c r="S391" i="1"/>
  <c r="R392" i="1"/>
  <c r="S392" i="1"/>
  <c r="R393" i="1"/>
  <c r="S393" i="1"/>
  <c r="R394" i="1"/>
  <c r="S394" i="1"/>
  <c r="R395" i="1"/>
  <c r="S395" i="1"/>
  <c r="R396" i="1"/>
  <c r="S396" i="1"/>
  <c r="R397" i="1"/>
  <c r="S397" i="1"/>
  <c r="R398" i="1"/>
  <c r="S398" i="1"/>
  <c r="R399" i="1"/>
  <c r="S399" i="1"/>
  <c r="R400" i="1"/>
  <c r="S400" i="1"/>
  <c r="R401" i="1"/>
  <c r="S401" i="1"/>
  <c r="R402" i="1"/>
  <c r="S402" i="1"/>
  <c r="R403" i="1"/>
  <c r="S403" i="1"/>
  <c r="R404" i="1"/>
  <c r="S404" i="1"/>
  <c r="R405" i="1"/>
  <c r="S405" i="1"/>
  <c r="R406" i="1"/>
  <c r="S406" i="1"/>
  <c r="R407" i="1"/>
  <c r="S407" i="1"/>
  <c r="R408" i="1"/>
  <c r="S408" i="1"/>
  <c r="R409" i="1"/>
  <c r="S409" i="1"/>
  <c r="R410" i="1"/>
  <c r="S410" i="1"/>
  <c r="R411" i="1"/>
  <c r="S411" i="1"/>
  <c r="R412" i="1"/>
  <c r="S412" i="1"/>
  <c r="R413" i="1"/>
  <c r="S413" i="1"/>
  <c r="R414" i="1"/>
  <c r="S414" i="1"/>
  <c r="R415" i="1"/>
  <c r="S415" i="1"/>
  <c r="R416" i="1"/>
  <c r="S416" i="1"/>
  <c r="R417" i="1"/>
  <c r="S417" i="1"/>
  <c r="R418" i="1"/>
  <c r="S418" i="1"/>
  <c r="R419" i="1"/>
  <c r="S419" i="1"/>
  <c r="R420" i="1"/>
  <c r="S420" i="1"/>
  <c r="R421" i="1"/>
  <c r="S421" i="1"/>
  <c r="R422" i="1"/>
  <c r="S422" i="1"/>
  <c r="R423" i="1"/>
  <c r="S423" i="1"/>
  <c r="R424" i="1"/>
  <c r="S424" i="1"/>
  <c r="R425" i="1"/>
  <c r="S425" i="1"/>
  <c r="R426" i="1"/>
  <c r="S426" i="1"/>
  <c r="R427" i="1"/>
  <c r="S427" i="1"/>
  <c r="R428" i="1"/>
  <c r="S428" i="1"/>
  <c r="R429" i="1"/>
  <c r="S429" i="1"/>
  <c r="R430" i="1"/>
  <c r="S430" i="1"/>
  <c r="R431" i="1"/>
  <c r="S431" i="1"/>
  <c r="R432" i="1"/>
  <c r="S432" i="1"/>
  <c r="R433" i="1"/>
  <c r="S433" i="1"/>
  <c r="R434" i="1"/>
  <c r="S434" i="1"/>
  <c r="R435" i="1"/>
  <c r="S435" i="1"/>
  <c r="R436" i="1"/>
  <c r="S436" i="1"/>
  <c r="R437" i="1"/>
  <c r="S437" i="1"/>
  <c r="R438" i="1"/>
  <c r="S438" i="1"/>
  <c r="R439" i="1"/>
  <c r="S439" i="1"/>
  <c r="R440" i="1"/>
  <c r="S440" i="1"/>
  <c r="R441" i="1"/>
  <c r="S441" i="1"/>
  <c r="R442" i="1"/>
  <c r="S442" i="1"/>
  <c r="R443" i="1"/>
  <c r="S443" i="1"/>
  <c r="R444" i="1"/>
  <c r="S444" i="1"/>
  <c r="R445" i="1"/>
  <c r="S445" i="1"/>
  <c r="R446" i="1"/>
  <c r="S446" i="1"/>
  <c r="R447" i="1"/>
  <c r="S447" i="1"/>
  <c r="R448" i="1"/>
  <c r="S448" i="1"/>
  <c r="R449" i="1"/>
  <c r="S449" i="1"/>
  <c r="R450" i="1"/>
  <c r="S450" i="1"/>
  <c r="R451" i="1"/>
  <c r="S451" i="1"/>
  <c r="R452" i="1"/>
  <c r="S452" i="1"/>
  <c r="R453" i="1"/>
  <c r="S453" i="1"/>
  <c r="R454" i="1"/>
  <c r="S454" i="1"/>
  <c r="R455" i="1"/>
  <c r="S455" i="1"/>
  <c r="R456" i="1"/>
  <c r="S456" i="1"/>
  <c r="R457" i="1"/>
  <c r="S457" i="1"/>
  <c r="R458" i="1"/>
  <c r="S458" i="1"/>
  <c r="R459" i="1"/>
  <c r="S459" i="1"/>
  <c r="R460" i="1"/>
  <c r="S460" i="1"/>
  <c r="R461" i="1"/>
  <c r="S461" i="1"/>
  <c r="R462" i="1"/>
  <c r="S462" i="1"/>
  <c r="R463" i="1"/>
  <c r="S463" i="1"/>
  <c r="R464" i="1"/>
  <c r="S464" i="1"/>
  <c r="R465" i="1"/>
  <c r="S465" i="1"/>
  <c r="R466" i="1"/>
  <c r="S466" i="1"/>
  <c r="R467" i="1"/>
  <c r="S467" i="1"/>
  <c r="R468" i="1"/>
  <c r="S468" i="1"/>
  <c r="R469" i="1"/>
  <c r="S469" i="1"/>
  <c r="R470" i="1"/>
  <c r="S470" i="1"/>
  <c r="R471" i="1"/>
  <c r="S471" i="1"/>
  <c r="R472" i="1"/>
  <c r="S472" i="1"/>
  <c r="R473" i="1"/>
  <c r="S473" i="1"/>
  <c r="R474" i="1"/>
  <c r="S474" i="1"/>
  <c r="R475" i="1"/>
  <c r="S475" i="1"/>
  <c r="R476" i="1"/>
  <c r="S476" i="1"/>
  <c r="R477" i="1"/>
  <c r="S477" i="1"/>
  <c r="R478" i="1"/>
  <c r="S478" i="1"/>
  <c r="R479" i="1"/>
  <c r="S479" i="1"/>
  <c r="R480" i="1"/>
  <c r="S480" i="1"/>
  <c r="R481" i="1"/>
  <c r="S481" i="1"/>
  <c r="R482" i="1"/>
  <c r="S482" i="1"/>
  <c r="R483" i="1"/>
  <c r="S483" i="1"/>
  <c r="R484" i="1"/>
  <c r="S484" i="1"/>
  <c r="R485" i="1"/>
  <c r="S485" i="1"/>
  <c r="R486" i="1"/>
  <c r="S486" i="1"/>
  <c r="R487" i="1"/>
  <c r="S487" i="1"/>
  <c r="R488" i="1"/>
  <c r="S488" i="1"/>
  <c r="R489" i="1"/>
  <c r="S489" i="1"/>
  <c r="R490" i="1"/>
  <c r="S490" i="1"/>
  <c r="R491" i="1"/>
  <c r="S491" i="1"/>
  <c r="R492" i="1"/>
  <c r="S492" i="1"/>
  <c r="R493" i="1"/>
  <c r="S493" i="1"/>
  <c r="R494" i="1"/>
  <c r="S494" i="1"/>
  <c r="R495" i="1"/>
  <c r="S495" i="1"/>
  <c r="R496" i="1"/>
  <c r="S496" i="1"/>
  <c r="R497" i="1"/>
  <c r="S497" i="1"/>
  <c r="R498" i="1"/>
  <c r="S498" i="1"/>
  <c r="R499" i="1"/>
  <c r="S499" i="1"/>
  <c r="R500" i="1"/>
  <c r="S500" i="1"/>
  <c r="BB140" i="1" l="1"/>
  <c r="BE497" i="1"/>
  <c r="BC508" i="1"/>
  <c r="BC207" i="1"/>
  <c r="AW283" i="1" a="1"/>
  <c r="AW283" i="1" s="1"/>
  <c r="AW267" i="1" a="1"/>
  <c r="AW267" i="1" s="1"/>
  <c r="AW255" i="1" a="1"/>
  <c r="AW255" i="1" s="1"/>
  <c r="AW247" i="1" a="1"/>
  <c r="AW247" i="1" s="1"/>
  <c r="AW241" i="1" a="1"/>
  <c r="AW241" i="1" s="1"/>
  <c r="AW239" i="1" a="1"/>
  <c r="AW239" i="1" s="1"/>
  <c r="AW235" i="1" a="1"/>
  <c r="AW235" i="1" s="1"/>
  <c r="AW231" i="1" a="1"/>
  <c r="AW231" i="1" s="1"/>
  <c r="AW219" i="1" a="1"/>
  <c r="AW219" i="1" s="1"/>
  <c r="AW211" i="1" a="1"/>
  <c r="AW211" i="1" s="1"/>
  <c r="AW494" i="1" a="1"/>
  <c r="AW494" i="1" s="1"/>
  <c r="AW480" i="1" a="1"/>
  <c r="AW480" i="1" s="1"/>
  <c r="AW416" i="1" a="1"/>
  <c r="AW416" i="1" s="1"/>
  <c r="AW412" i="1" a="1"/>
  <c r="AW412" i="1" s="1"/>
  <c r="AW408" i="1" a="1"/>
  <c r="AW408" i="1" s="1"/>
  <c r="AW404" i="1" a="1"/>
  <c r="AW404" i="1" s="1"/>
  <c r="AW400" i="1" a="1"/>
  <c r="AW400" i="1" s="1"/>
  <c r="AW390" i="1" a="1"/>
  <c r="AW390" i="1" s="1"/>
  <c r="AW374" i="1" a="1"/>
  <c r="AW374" i="1" s="1"/>
  <c r="AW203" i="1" a="1"/>
  <c r="AW203" i="1" s="1"/>
  <c r="AW195" i="1" a="1"/>
  <c r="AW195" i="1" s="1"/>
  <c r="AW187" i="1" a="1"/>
  <c r="AW187" i="1" s="1"/>
  <c r="AW175" i="1" a="1"/>
  <c r="AW175" i="1" s="1"/>
  <c r="AW169" i="1" a="1"/>
  <c r="AW169" i="1" s="1"/>
  <c r="AW25" i="1" a="1"/>
  <c r="AW25" i="1" s="1"/>
  <c r="AW15" i="1" a="1"/>
  <c r="AW15" i="1" s="1"/>
  <c r="BD284" i="1"/>
  <c r="AW499" i="1" a="1"/>
  <c r="AW499" i="1" s="1"/>
  <c r="AW320" i="1" a="1"/>
  <c r="AW320" i="1" s="1"/>
  <c r="AW276" i="1" a="1"/>
  <c r="AW276" i="1" s="1"/>
  <c r="AW274" i="1" a="1"/>
  <c r="AW274" i="1" s="1"/>
  <c r="AW266" i="1" a="1"/>
  <c r="AW266" i="1" s="1"/>
  <c r="AW264" i="1" a="1"/>
  <c r="AW264" i="1" s="1"/>
  <c r="AW260" i="1" a="1"/>
  <c r="AW260" i="1" s="1"/>
  <c r="AW242" i="1" a="1"/>
  <c r="AW242" i="1" s="1"/>
  <c r="AW228" i="1" a="1"/>
  <c r="AW228" i="1" s="1"/>
  <c r="AW224" i="1" a="1"/>
  <c r="AW224" i="1" s="1"/>
  <c r="AW220" i="1" a="1"/>
  <c r="AW220" i="1" s="1"/>
  <c r="AW216" i="1" a="1"/>
  <c r="AW216" i="1" s="1"/>
  <c r="AW212" i="1" a="1"/>
  <c r="AW212" i="1" s="1"/>
  <c r="AW63" i="1" a="1"/>
  <c r="AW63" i="1" s="1"/>
  <c r="AW479" i="1" a="1"/>
  <c r="AW479" i="1" s="1"/>
  <c r="AW459" i="1" a="1"/>
  <c r="AW459" i="1" s="1"/>
  <c r="AW455" i="1" a="1"/>
  <c r="AW455" i="1" s="1"/>
  <c r="AW451" i="1" a="1"/>
  <c r="AW451" i="1" s="1"/>
  <c r="AW447" i="1" a="1"/>
  <c r="AW447" i="1" s="1"/>
  <c r="AW439" i="1" a="1"/>
  <c r="AW439" i="1" s="1"/>
  <c r="AW425" i="1" a="1"/>
  <c r="AW425" i="1" s="1"/>
  <c r="AW411" i="1" a="1"/>
  <c r="AW411" i="1" s="1"/>
  <c r="AW409" i="1" a="1"/>
  <c r="AW409" i="1" s="1"/>
  <c r="AW401" i="1" a="1"/>
  <c r="AW401" i="1" s="1"/>
  <c r="AW385" i="1" a="1"/>
  <c r="AW385" i="1" s="1"/>
  <c r="AW381" i="1" a="1"/>
  <c r="AW381" i="1" s="1"/>
  <c r="AW377" i="1" a="1"/>
  <c r="AW377" i="1" s="1"/>
  <c r="AW204" i="1" a="1"/>
  <c r="AW204" i="1" s="1"/>
  <c r="AW196" i="1" a="1"/>
  <c r="AW196" i="1" s="1"/>
  <c r="AW188" i="1" a="1"/>
  <c r="AW188" i="1" s="1"/>
  <c r="AW184" i="1" a="1"/>
  <c r="AW184" i="1" s="1"/>
  <c r="AW176" i="1" a="1"/>
  <c r="AW176" i="1" s="1"/>
  <c r="AW172" i="1" a="1"/>
  <c r="AW172" i="1" s="1"/>
  <c r="AW168" i="1" a="1"/>
  <c r="AW168" i="1" s="1"/>
  <c r="AW164" i="1" a="1"/>
  <c r="AW164" i="1" s="1"/>
  <c r="AW160" i="1" a="1"/>
  <c r="AW160" i="1" s="1"/>
  <c r="AW152" i="1" a="1"/>
  <c r="AW152" i="1" s="1"/>
  <c r="AW148" i="1" a="1"/>
  <c r="AW148" i="1" s="1"/>
  <c r="AW144" i="1" a="1"/>
  <c r="AW144" i="1" s="1"/>
  <c r="AW126" i="1" a="1"/>
  <c r="AW126" i="1" s="1"/>
  <c r="AW122" i="1" a="1"/>
  <c r="AW122" i="1" s="1"/>
  <c r="AW118" i="1" a="1"/>
  <c r="AW118" i="1" s="1"/>
  <c r="AW102" i="1" a="1"/>
  <c r="AW102" i="1" s="1"/>
  <c r="AW100" i="1" a="1"/>
  <c r="AW100" i="1" s="1"/>
  <c r="AW78" i="1" a="1"/>
  <c r="AW78" i="1" s="1"/>
  <c r="AW70" i="1" a="1"/>
  <c r="AW70" i="1" s="1"/>
  <c r="AW64" i="1" a="1"/>
  <c r="AW64" i="1" s="1"/>
  <c r="AW56" i="1" a="1"/>
  <c r="AW56" i="1" s="1"/>
  <c r="AW48" i="1" a="1"/>
  <c r="AW48" i="1" s="1"/>
  <c r="AW38" i="1" a="1"/>
  <c r="AW38" i="1" s="1"/>
  <c r="AW32" i="1" a="1"/>
  <c r="AW32" i="1" s="1"/>
  <c r="AW30" i="1" a="1"/>
  <c r="AW30" i="1" s="1"/>
  <c r="BD7" i="1"/>
  <c r="BF7" i="1" a="1"/>
  <c r="BF7" i="1" s="1"/>
  <c r="BB466" i="1"/>
  <c r="BB483" i="1"/>
  <c r="BB334" i="1"/>
  <c r="BC477" i="1"/>
  <c r="BJ97" i="1" a="1"/>
  <c r="BJ97" i="1" s="1"/>
  <c r="BC8" i="1"/>
  <c r="BF8" i="1" a="1"/>
  <c r="BF8" i="1" s="1"/>
  <c r="BB12" i="1"/>
  <c r="BF12" i="1" a="1"/>
  <c r="BF12" i="1" s="1"/>
  <c r="BE11" i="1"/>
  <c r="BF11" i="1" a="1"/>
  <c r="BF11" i="1" s="1"/>
  <c r="BB10" i="1"/>
  <c r="BE10" i="1"/>
  <c r="BF10" i="1" a="1"/>
  <c r="BF10" i="1" s="1"/>
  <c r="BE259" i="1"/>
  <c r="BB508" i="1"/>
  <c r="BC22" i="1"/>
  <c r="BC259" i="1"/>
  <c r="BE207" i="1"/>
  <c r="BD128" i="1"/>
  <c r="BE82" i="1"/>
  <c r="BI172" i="1" a="1"/>
  <c r="BI172" i="1" s="1"/>
  <c r="BD471" i="1"/>
  <c r="BC425" i="1"/>
  <c r="BB207" i="1"/>
  <c r="BD227" i="1"/>
  <c r="BD399" i="1"/>
  <c r="BC236" i="1"/>
  <c r="BD297" i="1"/>
  <c r="BE258" i="1"/>
  <c r="AW486" i="1" a="1"/>
  <c r="AW486" i="1" s="1"/>
  <c r="AW450" i="1" a="1"/>
  <c r="AW450" i="1" s="1"/>
  <c r="AW202" i="1" a="1"/>
  <c r="AW202" i="1" s="1"/>
  <c r="AW194" i="1" a="1"/>
  <c r="AW194" i="1" s="1"/>
  <c r="AW186" i="1" a="1"/>
  <c r="AW186" i="1" s="1"/>
  <c r="AW178" i="1" a="1"/>
  <c r="AW178" i="1" s="1"/>
  <c r="AW167" i="1" a="1"/>
  <c r="AW167" i="1" s="1"/>
  <c r="AW151" i="1" a="1"/>
  <c r="AW151" i="1" s="1"/>
  <c r="AW143" i="1" a="1"/>
  <c r="AW143" i="1" s="1"/>
  <c r="AW140" i="1" a="1"/>
  <c r="AW140" i="1" s="1"/>
  <c r="AW132" i="1" a="1"/>
  <c r="AW132" i="1" s="1"/>
  <c r="AW121" i="1" a="1"/>
  <c r="AW121" i="1" s="1"/>
  <c r="AW94" i="1" a="1"/>
  <c r="AW94" i="1" s="1"/>
  <c r="AW86" i="1" a="1"/>
  <c r="AW86" i="1" s="1"/>
  <c r="AW75" i="1" a="1"/>
  <c r="AW75" i="1" s="1"/>
  <c r="AW67" i="1" a="1"/>
  <c r="AW67" i="1" s="1"/>
  <c r="AW24" i="1" a="1"/>
  <c r="AW24" i="1" s="1"/>
  <c r="AW500" i="1" a="1"/>
  <c r="AW500" i="1" s="1"/>
  <c r="AW497" i="1" a="1"/>
  <c r="AW497" i="1" s="1"/>
  <c r="AW489" i="1" a="1"/>
  <c r="AW489" i="1" s="1"/>
  <c r="AW375" i="1" a="1"/>
  <c r="AW375" i="1" s="1"/>
  <c r="AW364" i="1" a="1"/>
  <c r="AW364" i="1" s="1"/>
  <c r="AW334" i="1" a="1"/>
  <c r="AW334" i="1" s="1"/>
  <c r="AW318" i="1" a="1"/>
  <c r="AW318" i="1" s="1"/>
  <c r="AW310" i="1" a="1"/>
  <c r="AW310" i="1" s="1"/>
  <c r="AW291" i="1" a="1"/>
  <c r="AW291" i="1" s="1"/>
  <c r="AW277" i="1" a="1"/>
  <c r="AW277" i="1" s="1"/>
  <c r="AW252" i="1" a="1"/>
  <c r="AW252" i="1" s="1"/>
  <c r="AW244" i="1" a="1"/>
  <c r="AW244" i="1" s="1"/>
  <c r="AW222" i="1" a="1"/>
  <c r="AW222" i="1" s="1"/>
  <c r="AW214" i="1" a="1"/>
  <c r="AW214" i="1" s="1"/>
  <c r="AW205" i="1" a="1"/>
  <c r="AW205" i="1" s="1"/>
  <c r="AW197" i="1" a="1"/>
  <c r="AW197" i="1" s="1"/>
  <c r="AW162" i="1" a="1"/>
  <c r="AW162" i="1" s="1"/>
  <c r="AW154" i="1" a="1"/>
  <c r="AW154" i="1" s="1"/>
  <c r="AW146" i="1" a="1"/>
  <c r="AW146" i="1" s="1"/>
  <c r="AW467" i="1" a="1"/>
  <c r="AW467" i="1" s="1"/>
  <c r="AW456" i="1" a="1"/>
  <c r="AW456" i="1" s="1"/>
  <c r="AW448" i="1" a="1"/>
  <c r="AW448" i="1" s="1"/>
  <c r="AW413" i="1" a="1"/>
  <c r="AW413" i="1" s="1"/>
  <c r="AW370" i="1" a="1"/>
  <c r="AW370" i="1" s="1"/>
  <c r="AW340" i="1" a="1"/>
  <c r="AW340" i="1" s="1"/>
  <c r="AW321" i="1" a="1"/>
  <c r="AW321" i="1" s="1"/>
  <c r="AW305" i="1" a="1"/>
  <c r="AW305" i="1" s="1"/>
  <c r="AW294" i="1" a="1"/>
  <c r="AW294" i="1" s="1"/>
  <c r="AW114" i="1" a="1"/>
  <c r="AW114" i="1" s="1"/>
  <c r="AW106" i="1" a="1"/>
  <c r="AW106" i="1" s="1"/>
  <c r="AW95" i="1" a="1"/>
  <c r="AW95" i="1" s="1"/>
  <c r="AW68" i="1" a="1"/>
  <c r="AW68" i="1" s="1"/>
  <c r="AW60" i="1" a="1"/>
  <c r="AW60" i="1" s="1"/>
  <c r="AW52" i="1" a="1"/>
  <c r="AW52" i="1" s="1"/>
  <c r="AW44" i="1" a="1"/>
  <c r="AW44" i="1" s="1"/>
  <c r="AW303" i="1" a="1"/>
  <c r="AW303" i="1" s="1"/>
  <c r="AW278" i="1" a="1"/>
  <c r="AW278" i="1" s="1"/>
  <c r="AW270" i="1" a="1"/>
  <c r="AW270" i="1" s="1"/>
  <c r="AW262" i="1" a="1"/>
  <c r="AW262" i="1" s="1"/>
  <c r="AW237" i="1" a="1"/>
  <c r="AW237" i="1" s="1"/>
  <c r="AW234" i="1" a="1"/>
  <c r="AW234" i="1" s="1"/>
  <c r="AW223" i="1" a="1"/>
  <c r="AW223" i="1" s="1"/>
  <c r="AW215" i="1" a="1"/>
  <c r="AW215" i="1" s="1"/>
  <c r="AW206" i="1" a="1"/>
  <c r="AW206" i="1" s="1"/>
  <c r="AW198" i="1" a="1"/>
  <c r="AW198" i="1" s="1"/>
  <c r="AW190" i="1" a="1"/>
  <c r="AW190" i="1" s="1"/>
  <c r="AW182" i="1" a="1"/>
  <c r="AW182" i="1" s="1"/>
  <c r="AW174" i="1" a="1"/>
  <c r="AW174" i="1" s="1"/>
  <c r="AW155" i="1" a="1"/>
  <c r="AW155" i="1" s="1"/>
  <c r="AW147" i="1" a="1"/>
  <c r="AW147" i="1" s="1"/>
  <c r="AW136" i="1" a="1"/>
  <c r="AW136" i="1" s="1"/>
  <c r="AW125" i="1" a="1"/>
  <c r="AW125" i="1" s="1"/>
  <c r="AW117" i="1" a="1"/>
  <c r="AW117" i="1" s="1"/>
  <c r="AW101" i="1" a="1"/>
  <c r="AW101" i="1" s="1"/>
  <c r="AW90" i="1" a="1"/>
  <c r="AW90" i="1" s="1"/>
  <c r="AW79" i="1" a="1"/>
  <c r="AW79" i="1" s="1"/>
  <c r="AW71" i="1" a="1"/>
  <c r="AW71" i="1" s="1"/>
  <c r="AW31" i="1" a="1"/>
  <c r="AW31" i="1" s="1"/>
  <c r="AW493" i="1" a="1"/>
  <c r="AW493" i="1" s="1"/>
  <c r="AW457" i="1" a="1"/>
  <c r="AW457" i="1" s="1"/>
  <c r="AW441" i="1" a="1"/>
  <c r="AW441" i="1" s="1"/>
  <c r="AW433" i="1" a="1"/>
  <c r="AW433" i="1" s="1"/>
  <c r="AW360" i="1" a="1"/>
  <c r="AW360" i="1" s="1"/>
  <c r="AW330" i="1" a="1"/>
  <c r="AW330" i="1" s="1"/>
  <c r="AW322" i="1" a="1"/>
  <c r="AW322" i="1" s="1"/>
  <c r="AW314" i="1" a="1"/>
  <c r="AW314" i="1" s="1"/>
  <c r="AW298" i="1" a="1"/>
  <c r="AW298" i="1" s="1"/>
  <c r="AW295" i="1" a="1"/>
  <c r="AW295" i="1" s="1"/>
  <c r="AW281" i="1" a="1"/>
  <c r="AW281" i="1" s="1"/>
  <c r="AW256" i="1" a="1"/>
  <c r="AW256" i="1" s="1"/>
  <c r="AW248" i="1" a="1"/>
  <c r="AW248" i="1" s="1"/>
  <c r="AW240" i="1" a="1"/>
  <c r="AW240" i="1" s="1"/>
  <c r="AW229" i="1" a="1"/>
  <c r="AW229" i="1" s="1"/>
  <c r="AW226" i="1" a="1"/>
  <c r="AW226" i="1" s="1"/>
  <c r="AW218" i="1" a="1"/>
  <c r="AW218" i="1" s="1"/>
  <c r="AW210" i="1" a="1"/>
  <c r="AW210" i="1" s="1"/>
  <c r="AW201" i="1" a="1"/>
  <c r="AW201" i="1" s="1"/>
  <c r="AW193" i="1" a="1"/>
  <c r="AW193" i="1" s="1"/>
  <c r="AW185" i="1" a="1"/>
  <c r="AW185" i="1" s="1"/>
  <c r="AW177" i="1" a="1"/>
  <c r="AW177" i="1" s="1"/>
  <c r="AW166" i="1" a="1"/>
  <c r="AW166" i="1" s="1"/>
  <c r="AW158" i="1" a="1"/>
  <c r="AW158" i="1" s="1"/>
  <c r="AW150" i="1" a="1"/>
  <c r="AW150" i="1" s="1"/>
  <c r="AW112" i="1" a="1"/>
  <c r="AW112" i="1" s="1"/>
  <c r="AW104" i="1" a="1"/>
  <c r="AW104" i="1" s="1"/>
  <c r="AW93" i="1" a="1"/>
  <c r="AW93" i="1" s="1"/>
  <c r="AW85" i="1" a="1"/>
  <c r="AW85" i="1" s="1"/>
  <c r="AW26" i="1" a="1"/>
  <c r="AW26" i="1" s="1"/>
  <c r="AW504" i="1" a="1"/>
  <c r="AW504" i="1" s="1"/>
  <c r="AW468" i="1" a="1"/>
  <c r="AW468" i="1" s="1"/>
  <c r="AW465" i="1" a="1"/>
  <c r="AW465" i="1" s="1"/>
  <c r="AW449" i="1" a="1"/>
  <c r="AW449" i="1" s="1"/>
  <c r="AW452" i="1" a="1"/>
  <c r="AW452" i="1" s="1"/>
  <c r="AW251" i="1" a="1"/>
  <c r="AW251" i="1" s="1"/>
  <c r="AW243" i="1" a="1"/>
  <c r="AW243" i="1" s="1"/>
  <c r="BH508" i="1" a="1"/>
  <c r="BH508" i="1" s="1"/>
  <c r="BL508" i="1" a="1"/>
  <c r="BL508" i="1" s="1"/>
  <c r="BI508" i="1" a="1"/>
  <c r="BI508" i="1" s="1"/>
  <c r="BK508" i="1" a="1"/>
  <c r="BK508" i="1" s="1"/>
  <c r="BJ508" i="1" a="1"/>
  <c r="BJ508" i="1" s="1"/>
  <c r="BG508" i="1" a="1"/>
  <c r="BG508" i="1" s="1"/>
  <c r="BE508" i="1"/>
  <c r="BC319" i="1"/>
  <c r="BE170" i="1"/>
  <c r="BD334" i="1"/>
  <c r="BC298" i="1"/>
  <c r="BE187" i="1"/>
  <c r="BD170" i="1"/>
  <c r="BC170" i="1"/>
  <c r="BE64" i="1"/>
  <c r="BE485" i="1"/>
  <c r="BD268" i="1"/>
  <c r="BE40" i="1"/>
  <c r="BC37" i="1"/>
  <c r="BE34" i="1"/>
  <c r="BB485" i="1"/>
  <c r="BB392" i="1"/>
  <c r="BC318" i="1"/>
  <c r="BG475" i="1" a="1"/>
  <c r="BG475" i="1" s="1"/>
  <c r="BI475" i="1" a="1"/>
  <c r="BI475" i="1" s="1"/>
  <c r="AW13" i="1" a="1"/>
  <c r="AW13" i="1" s="1"/>
  <c r="AW505" i="1" a="1"/>
  <c r="AW505" i="1" s="1"/>
  <c r="AW473" i="1" a="1"/>
  <c r="AW473" i="1" s="1"/>
  <c r="AW470" i="1" a="1"/>
  <c r="AW470" i="1" s="1"/>
  <c r="AW418" i="1" a="1"/>
  <c r="AW418" i="1" s="1"/>
  <c r="AW407" i="1" a="1"/>
  <c r="AW407" i="1" s="1"/>
  <c r="AW397" i="1" a="1"/>
  <c r="AW397" i="1" s="1"/>
  <c r="AW380" i="1" a="1"/>
  <c r="AW380" i="1" s="1"/>
  <c r="AW358" i="1" a="1"/>
  <c r="AW358" i="1" s="1"/>
  <c r="AW357" i="1" a="1"/>
  <c r="AW357" i="1" s="1"/>
  <c r="AW355" i="1" a="1"/>
  <c r="AW355" i="1" s="1"/>
  <c r="AW352" i="1" a="1"/>
  <c r="AW352" i="1" s="1"/>
  <c r="AW349" i="1" a="1"/>
  <c r="AW349" i="1" s="1"/>
  <c r="AW338" i="1" a="1"/>
  <c r="AW338" i="1" s="1"/>
  <c r="AW324" i="1" a="1"/>
  <c r="AW324" i="1" s="1"/>
  <c r="AW312" i="1" a="1"/>
  <c r="AW312" i="1" s="1"/>
  <c r="AW306" i="1" a="1"/>
  <c r="AW306" i="1" s="1"/>
  <c r="AW304" i="1" a="1"/>
  <c r="AW304" i="1" s="1"/>
  <c r="BE298" i="1"/>
  <c r="AW297" i="1" a="1"/>
  <c r="AW297" i="1" s="1"/>
  <c r="AW289" i="1" a="1"/>
  <c r="AW289" i="1" s="1"/>
  <c r="AW286" i="1" a="1"/>
  <c r="AW286" i="1" s="1"/>
  <c r="AW272" i="1" a="1"/>
  <c r="AW272" i="1" s="1"/>
  <c r="AW254" i="1" a="1"/>
  <c r="AW254" i="1" s="1"/>
  <c r="AW246" i="1" a="1"/>
  <c r="AW246" i="1" s="1"/>
  <c r="AW238" i="1" a="1"/>
  <c r="AW238" i="1" s="1"/>
  <c r="AW225" i="1" a="1"/>
  <c r="AW225" i="1" s="1"/>
  <c r="AW217" i="1" a="1"/>
  <c r="AW217" i="1" s="1"/>
  <c r="AW200" i="1" a="1"/>
  <c r="AW200" i="1" s="1"/>
  <c r="AW192" i="1" a="1"/>
  <c r="AW192" i="1" s="1"/>
  <c r="AW181" i="1" a="1"/>
  <c r="AW181" i="1" s="1"/>
  <c r="BE173" i="1"/>
  <c r="AW163" i="1" a="1"/>
  <c r="AW163" i="1" s="1"/>
  <c r="AW157" i="1" a="1"/>
  <c r="AW157" i="1" s="1"/>
  <c r="AW149" i="1" a="1"/>
  <c r="AW149" i="1" s="1"/>
  <c r="AW145" i="1" a="1"/>
  <c r="AW145" i="1" s="1"/>
  <c r="AW142" i="1" a="1"/>
  <c r="AW142" i="1" s="1"/>
  <c r="AW139" i="1" a="1"/>
  <c r="AW139" i="1" s="1"/>
  <c r="AW131" i="1" a="1"/>
  <c r="AW131" i="1" s="1"/>
  <c r="AW128" i="1" a="1"/>
  <c r="AW128" i="1" s="1"/>
  <c r="AW120" i="1" a="1"/>
  <c r="AW120" i="1" s="1"/>
  <c r="BE112" i="1"/>
  <c r="AW109" i="1" a="1"/>
  <c r="AW109" i="1" s="1"/>
  <c r="AW98" i="1" a="1"/>
  <c r="AW98" i="1" s="1"/>
  <c r="AW92" i="1" a="1"/>
  <c r="AW92" i="1" s="1"/>
  <c r="AW84" i="1" a="1"/>
  <c r="AW84" i="1" s="1"/>
  <c r="AW81" i="1" a="1"/>
  <c r="AW81" i="1" s="1"/>
  <c r="AW73" i="1" a="1"/>
  <c r="AW73" i="1" s="1"/>
  <c r="AW65" i="1" a="1"/>
  <c r="AW65" i="1" s="1"/>
  <c r="AW59" i="1" a="1"/>
  <c r="AW59" i="1" s="1"/>
  <c r="AW51" i="1" a="1"/>
  <c r="AW51" i="1" s="1"/>
  <c r="AW43" i="1" a="1"/>
  <c r="AW43" i="1" s="1"/>
  <c r="AW40" i="1" a="1"/>
  <c r="AW40" i="1" s="1"/>
  <c r="AW37" i="1" a="1"/>
  <c r="AW37" i="1" s="1"/>
  <c r="BB34" i="1"/>
  <c r="BG465" i="1" a="1"/>
  <c r="BG465" i="1" s="1"/>
  <c r="AW361" i="1" a="1"/>
  <c r="AW361" i="1" s="1"/>
  <c r="AW327" i="1" a="1"/>
  <c r="AW327" i="1" s="1"/>
  <c r="BE319" i="1"/>
  <c r="AW315" i="1" a="1"/>
  <c r="AW315" i="1" s="1"/>
  <c r="AW292" i="1" a="1"/>
  <c r="AW292" i="1" s="1"/>
  <c r="AW275" i="1" a="1"/>
  <c r="AW275" i="1" s="1"/>
  <c r="BD264" i="1"/>
  <c r="AW261" i="1" a="1"/>
  <c r="AW261" i="1" s="1"/>
  <c r="AW257" i="1" a="1"/>
  <c r="AW257" i="1" s="1"/>
  <c r="AW249" i="1" a="1"/>
  <c r="AW249" i="1" s="1"/>
  <c r="AW62" i="1" a="1"/>
  <c r="AW62" i="1" s="1"/>
  <c r="AW54" i="1" a="1"/>
  <c r="AW54" i="1" s="1"/>
  <c r="AW46" i="1" a="1"/>
  <c r="AW46" i="1" s="1"/>
  <c r="AW34" i="1" a="1"/>
  <c r="AW34" i="1" s="1"/>
  <c r="AW28" i="1" a="1"/>
  <c r="AW28" i="1" s="1"/>
  <c r="BJ457" i="1" a="1"/>
  <c r="BJ457" i="1" s="1"/>
  <c r="BB319" i="1"/>
  <c r="BB302" i="1"/>
  <c r="BD258" i="1"/>
  <c r="AW232" i="1" a="1"/>
  <c r="AW232" i="1" s="1"/>
  <c r="BC230" i="1"/>
  <c r="BE227" i="1"/>
  <c r="AW173" i="1" a="1"/>
  <c r="AW173" i="1" s="1"/>
  <c r="AW113" i="1" a="1"/>
  <c r="AW113" i="1" s="1"/>
  <c r="AW110" i="1" a="1"/>
  <c r="AW110" i="1" s="1"/>
  <c r="AW99" i="1" a="1"/>
  <c r="AW99" i="1" s="1"/>
  <c r="AW82" i="1" a="1"/>
  <c r="AW82" i="1" s="1"/>
  <c r="AW74" i="1" a="1"/>
  <c r="AW74" i="1" s="1"/>
  <c r="AW66" i="1" a="1"/>
  <c r="AW66" i="1" s="1"/>
  <c r="BC63" i="1"/>
  <c r="BB32" i="1"/>
  <c r="AW498" i="1" a="1"/>
  <c r="AW498" i="1" s="1"/>
  <c r="AW495" i="1" a="1"/>
  <c r="AW495" i="1" s="1"/>
  <c r="AW487" i="1" a="1"/>
  <c r="AW487" i="1" s="1"/>
  <c r="AW478" i="1" a="1"/>
  <c r="AW478" i="1" s="1"/>
  <c r="AW460" i="1" a="1"/>
  <c r="AW460" i="1" s="1"/>
  <c r="BH457" i="1" a="1"/>
  <c r="BH457" i="1" s="1"/>
  <c r="AW384" i="1" a="1"/>
  <c r="AW384" i="1" s="1"/>
  <c r="AW362" i="1" a="1"/>
  <c r="AW362" i="1" s="1"/>
  <c r="AW328" i="1" a="1"/>
  <c r="AW328" i="1" s="1"/>
  <c r="AW316" i="1" a="1"/>
  <c r="AW316" i="1" s="1"/>
  <c r="AW308" i="1" a="1"/>
  <c r="AW308" i="1" s="1"/>
  <c r="AW302" i="1" a="1"/>
  <c r="AW302" i="1" s="1"/>
  <c r="AW293" i="1" a="1"/>
  <c r="AW293" i="1" s="1"/>
  <c r="AW265" i="1" a="1"/>
  <c r="AW265" i="1" s="1"/>
  <c r="AW258" i="1" a="1"/>
  <c r="AW258" i="1" s="1"/>
  <c r="AW250" i="1" a="1"/>
  <c r="AW250" i="1" s="1"/>
  <c r="AW233" i="1" a="1"/>
  <c r="AW233" i="1" s="1"/>
  <c r="AW230" i="1" a="1"/>
  <c r="AW230" i="1" s="1"/>
  <c r="AW221" i="1" a="1"/>
  <c r="AW221" i="1" s="1"/>
  <c r="AW213" i="1" a="1"/>
  <c r="AW213" i="1" s="1"/>
  <c r="AW171" i="1" a="1"/>
  <c r="AW171" i="1" s="1"/>
  <c r="AW161" i="1" a="1"/>
  <c r="AW161" i="1" s="1"/>
  <c r="AW153" i="1" a="1"/>
  <c r="AW153" i="1" s="1"/>
  <c r="BC147" i="1"/>
  <c r="BG144" i="1" a="1"/>
  <c r="BG144" i="1" s="1"/>
  <c r="AW135" i="1" a="1"/>
  <c r="AW135" i="1" s="1"/>
  <c r="AW124" i="1" a="1"/>
  <c r="AW124" i="1" s="1"/>
  <c r="AW116" i="1" a="1"/>
  <c r="AW116" i="1" s="1"/>
  <c r="AW105" i="1" a="1"/>
  <c r="AW105" i="1" s="1"/>
  <c r="AW88" i="1" a="1"/>
  <c r="AW88" i="1" s="1"/>
  <c r="AW77" i="1" a="1"/>
  <c r="AW77" i="1" s="1"/>
  <c r="AW69" i="1" a="1"/>
  <c r="AW69" i="1" s="1"/>
  <c r="AW55" i="1" a="1"/>
  <c r="AW55" i="1" s="1"/>
  <c r="AW47" i="1" a="1"/>
  <c r="AW47" i="1" s="1"/>
  <c r="AW12" i="1" a="1"/>
  <c r="AW12" i="1" s="1"/>
  <c r="BE504" i="1"/>
  <c r="AW501" i="1" a="1"/>
  <c r="AW501" i="1" s="1"/>
  <c r="AW484" i="1" a="1"/>
  <c r="AW484" i="1" s="1"/>
  <c r="AW475" i="1" a="1"/>
  <c r="AW475" i="1" s="1"/>
  <c r="AW437" i="1" a="1"/>
  <c r="AW437" i="1" s="1"/>
  <c r="AW434" i="1" a="1"/>
  <c r="AW434" i="1" s="1"/>
  <c r="AW417" i="1" a="1"/>
  <c r="AW417" i="1" s="1"/>
  <c r="BE406" i="1"/>
  <c r="BD396" i="1"/>
  <c r="AW393" i="1" a="1"/>
  <c r="AW393" i="1" s="1"/>
  <c r="AW354" i="1" a="1"/>
  <c r="AW354" i="1" s="1"/>
  <c r="BC351" i="1"/>
  <c r="AW348" i="1" a="1"/>
  <c r="AW348" i="1" s="1"/>
  <c r="AW342" i="1" a="1"/>
  <c r="AW342" i="1" s="1"/>
  <c r="AW331" i="1" a="1"/>
  <c r="AW331" i="1" s="1"/>
  <c r="AW323" i="1" a="1"/>
  <c r="AW323" i="1" s="1"/>
  <c r="AW311" i="1" a="1"/>
  <c r="AW311" i="1" s="1"/>
  <c r="BD303" i="1"/>
  <c r="AW296" i="1" a="1"/>
  <c r="AW296" i="1" s="1"/>
  <c r="AW288" i="1" a="1"/>
  <c r="AW288" i="1" s="1"/>
  <c r="AW285" i="1" a="1"/>
  <c r="AW285" i="1" s="1"/>
  <c r="AW282" i="1" a="1"/>
  <c r="AW282" i="1" s="1"/>
  <c r="AW279" i="1" a="1"/>
  <c r="AW279" i="1" s="1"/>
  <c r="AW271" i="1" a="1"/>
  <c r="AW271" i="1" s="1"/>
  <c r="AW268" i="1" a="1"/>
  <c r="AW268" i="1" s="1"/>
  <c r="AW259" i="1" a="1"/>
  <c r="AW259" i="1" s="1"/>
  <c r="AW253" i="1" a="1"/>
  <c r="AW253" i="1" s="1"/>
  <c r="AW245" i="1" a="1"/>
  <c r="AW245" i="1" s="1"/>
  <c r="BD237" i="1"/>
  <c r="AW236" i="1" a="1"/>
  <c r="AW236" i="1" s="1"/>
  <c r="BB227" i="1"/>
  <c r="AW208" i="1" a="1"/>
  <c r="AW208" i="1" s="1"/>
  <c r="AW207" i="1" a="1"/>
  <c r="AW207" i="1" s="1"/>
  <c r="AW199" i="1" a="1"/>
  <c r="AW199" i="1" s="1"/>
  <c r="AW191" i="1" a="1"/>
  <c r="AW191" i="1" s="1"/>
  <c r="AW180" i="1" a="1"/>
  <c r="AW180" i="1" s="1"/>
  <c r="AW170" i="1" a="1"/>
  <c r="AW170" i="1" s="1"/>
  <c r="BC162" i="1"/>
  <c r="AW156" i="1" a="1"/>
  <c r="AW156" i="1" s="1"/>
  <c r="BE148" i="1"/>
  <c r="AW141" i="1" a="1"/>
  <c r="AW141" i="1" s="1"/>
  <c r="AW138" i="1" a="1"/>
  <c r="AW138" i="1" s="1"/>
  <c r="AW130" i="1" a="1"/>
  <c r="AW130" i="1" s="1"/>
  <c r="AW127" i="1" a="1"/>
  <c r="AW127" i="1" s="1"/>
  <c r="AW119" i="1" a="1"/>
  <c r="AW119" i="1" s="1"/>
  <c r="AW91" i="1" a="1"/>
  <c r="AW91" i="1" s="1"/>
  <c r="AW83" i="1" a="1"/>
  <c r="AW83" i="1" s="1"/>
  <c r="AW80" i="1" a="1"/>
  <c r="AW80" i="1" s="1"/>
  <c r="AW72" i="1" a="1"/>
  <c r="AW72" i="1" s="1"/>
  <c r="AW58" i="1" a="1"/>
  <c r="AW58" i="1" s="1"/>
  <c r="AW50" i="1" a="1"/>
  <c r="AW50" i="1" s="1"/>
  <c r="BB454" i="1"/>
  <c r="BB423" i="1"/>
  <c r="BB406" i="1"/>
  <c r="BC237" i="1"/>
  <c r="BB162" i="1"/>
  <c r="BD148" i="1"/>
  <c r="BE97" i="1"/>
  <c r="AW21" i="1" a="1"/>
  <c r="AW21" i="1" s="1"/>
  <c r="AW435" i="1" a="1"/>
  <c r="AW435" i="1" s="1"/>
  <c r="AW403" i="1" a="1"/>
  <c r="AW403" i="1" s="1"/>
  <c r="AW280" i="1" a="1"/>
  <c r="AW280" i="1" s="1"/>
  <c r="BG101" i="1" a="1"/>
  <c r="BG101" i="1" s="1"/>
  <c r="BB92" i="1"/>
  <c r="BD92" i="1"/>
  <c r="AW22" i="1" a="1"/>
  <c r="AW22" i="1" s="1"/>
  <c r="AW503" i="1" a="1"/>
  <c r="AW503" i="1" s="1"/>
  <c r="AW482" i="1" a="1"/>
  <c r="AW482" i="1" s="1"/>
  <c r="AW472" i="1" a="1"/>
  <c r="AW472" i="1" s="1"/>
  <c r="AW462" i="1" a="1"/>
  <c r="AW462" i="1" s="1"/>
  <c r="AW454" i="1" a="1"/>
  <c r="AW454" i="1" s="1"/>
  <c r="BE440" i="1"/>
  <c r="AW436" i="1" a="1"/>
  <c r="AW436" i="1" s="1"/>
  <c r="AW427" i="1" a="1"/>
  <c r="AW427" i="1" s="1"/>
  <c r="AW423" i="1" a="1"/>
  <c r="AW423" i="1" s="1"/>
  <c r="AW420" i="1" a="1"/>
  <c r="AW420" i="1" s="1"/>
  <c r="BB396" i="1"/>
  <c r="AW392" i="1" a="1"/>
  <c r="AW392" i="1" s="1"/>
  <c r="AW386" i="1" a="1"/>
  <c r="AW386" i="1" s="1"/>
  <c r="AW367" i="1" a="1"/>
  <c r="AW367" i="1" s="1"/>
  <c r="AW344" i="1" a="1"/>
  <c r="AW344" i="1" s="1"/>
  <c r="BB335" i="1"/>
  <c r="AW227" i="1" a="1"/>
  <c r="AW227" i="1" s="1"/>
  <c r="BB226" i="1"/>
  <c r="BC226" i="1"/>
  <c r="BD226" i="1"/>
  <c r="AW183" i="1" a="1"/>
  <c r="AW183" i="1" s="1"/>
  <c r="AW96" i="1" a="1"/>
  <c r="AW96" i="1" s="1"/>
  <c r="BI93" i="1" a="1"/>
  <c r="BI93" i="1" s="1"/>
  <c r="BH93" i="1" a="1"/>
  <c r="BH93" i="1" s="1"/>
  <c r="BK93" i="1" a="1"/>
  <c r="BK93" i="1" s="1"/>
  <c r="BB31" i="1"/>
  <c r="BE31" i="1"/>
  <c r="AW23" i="1" a="1"/>
  <c r="AW23" i="1" s="1"/>
  <c r="AW19" i="1" a="1"/>
  <c r="AW19" i="1" s="1"/>
  <c r="AW16" i="1" a="1"/>
  <c r="AW16" i="1" s="1"/>
  <c r="BB13" i="1"/>
  <c r="AW507" i="1" a="1"/>
  <c r="AW507" i="1" s="1"/>
  <c r="BC504" i="1"/>
  <c r="BB498" i="1"/>
  <c r="AW492" i="1" a="1"/>
  <c r="AW492" i="1" s="1"/>
  <c r="BE483" i="1"/>
  <c r="AW476" i="1" a="1"/>
  <c r="AW476" i="1" s="1"/>
  <c r="AW469" i="1" a="1"/>
  <c r="AW469" i="1" s="1"/>
  <c r="BD466" i="1"/>
  <c r="BL457" i="1" a="1"/>
  <c r="BL457" i="1" s="1"/>
  <c r="AW446" i="1" a="1"/>
  <c r="AW446" i="1" s="1"/>
  <c r="AW443" i="1" a="1"/>
  <c r="AW443" i="1" s="1"/>
  <c r="AW440" i="1" a="1"/>
  <c r="AW440" i="1" s="1"/>
  <c r="AW430" i="1" a="1"/>
  <c r="AW430" i="1" s="1"/>
  <c r="AW424" i="1" a="1"/>
  <c r="AW424" i="1" s="1"/>
  <c r="AW415" i="1" a="1"/>
  <c r="AW415" i="1" s="1"/>
  <c r="BI398" i="1" a="1"/>
  <c r="BI398" i="1" s="1"/>
  <c r="AW396" i="1" a="1"/>
  <c r="AW396" i="1" s="1"/>
  <c r="AW389" i="1" a="1"/>
  <c r="AW389" i="1" s="1"/>
  <c r="AW383" i="1" a="1"/>
  <c r="AW383" i="1" s="1"/>
  <c r="BD380" i="1"/>
  <c r="AW379" i="1" a="1"/>
  <c r="AW379" i="1" s="1"/>
  <c r="AW376" i="1" a="1"/>
  <c r="AW376" i="1" s="1"/>
  <c r="AW373" i="1" a="1"/>
  <c r="AW373" i="1" s="1"/>
  <c r="AW359" i="1" a="1"/>
  <c r="AW359" i="1" s="1"/>
  <c r="AW353" i="1" a="1"/>
  <c r="AW353" i="1" s="1"/>
  <c r="BK342" i="1" a="1"/>
  <c r="BK342" i="1" s="1"/>
  <c r="AW341" i="1" a="1"/>
  <c r="AW341" i="1" s="1"/>
  <c r="AW329" i="1" a="1"/>
  <c r="AW329" i="1" s="1"/>
  <c r="AW326" i="1" a="1"/>
  <c r="AW326" i="1" s="1"/>
  <c r="AW319" i="1" a="1"/>
  <c r="AW319" i="1" s="1"/>
  <c r="AW313" i="1" a="1"/>
  <c r="AW313" i="1" s="1"/>
  <c r="BE310" i="1"/>
  <c r="AW263" i="1" a="1"/>
  <c r="AW263" i="1" s="1"/>
  <c r="AW189" i="1" a="1"/>
  <c r="AW189" i="1" s="1"/>
  <c r="AW159" i="1" a="1"/>
  <c r="AW159" i="1" s="1"/>
  <c r="BB57" i="1"/>
  <c r="BC57" i="1"/>
  <c r="AW42" i="1" a="1"/>
  <c r="AW42" i="1" s="1"/>
  <c r="AW39" i="1" a="1"/>
  <c r="AW39" i="1" s="1"/>
  <c r="AW36" i="1" a="1"/>
  <c r="AW36" i="1" s="1"/>
  <c r="BD384" i="1"/>
  <c r="BC380" i="1"/>
  <c r="AW356" i="1" a="1"/>
  <c r="AW356" i="1" s="1"/>
  <c r="AW350" i="1" a="1"/>
  <c r="AW350" i="1" s="1"/>
  <c r="AW332" i="1" a="1"/>
  <c r="AW332" i="1" s="1"/>
  <c r="BI324" i="1" a="1"/>
  <c r="BI324" i="1" s="1"/>
  <c r="AW307" i="1" a="1"/>
  <c r="AW307" i="1" s="1"/>
  <c r="AW301" i="1" a="1"/>
  <c r="AW301" i="1" s="1"/>
  <c r="AW209" i="1" a="1"/>
  <c r="AW209" i="1" s="1"/>
  <c r="BI72" i="1" a="1"/>
  <c r="BI72" i="1" s="1"/>
  <c r="BH72" i="1" a="1"/>
  <c r="BH72" i="1" s="1"/>
  <c r="AW45" i="1" a="1"/>
  <c r="AW45" i="1" s="1"/>
  <c r="AW17" i="1" a="1"/>
  <c r="AW17" i="1" s="1"/>
  <c r="AW490" i="1" a="1"/>
  <c r="AW490" i="1" s="1"/>
  <c r="AW483" i="1" a="1"/>
  <c r="AW483" i="1" s="1"/>
  <c r="AW477" i="1" a="1"/>
  <c r="AW477" i="1" s="1"/>
  <c r="AW466" i="1" a="1"/>
  <c r="AW466" i="1" s="1"/>
  <c r="AW463" i="1" a="1"/>
  <c r="AW463" i="1" s="1"/>
  <c r="AW444" i="1" a="1"/>
  <c r="AW444" i="1" s="1"/>
  <c r="AW431" i="1" a="1"/>
  <c r="AW431" i="1" s="1"/>
  <c r="AW428" i="1" a="1"/>
  <c r="AW428" i="1" s="1"/>
  <c r="AW421" i="1" a="1"/>
  <c r="AW421" i="1" s="1"/>
  <c r="BB405" i="1"/>
  <c r="BB398" i="1"/>
  <c r="AW394" i="1" a="1"/>
  <c r="AW394" i="1" s="1"/>
  <c r="BB390" i="1"/>
  <c r="AW387" i="1" a="1"/>
  <c r="AW387" i="1" s="1"/>
  <c r="BB384" i="1"/>
  <c r="BB380" i="1"/>
  <c r="AW371" i="1" a="1"/>
  <c r="AW371" i="1" s="1"/>
  <c r="AW368" i="1" a="1"/>
  <c r="AW368" i="1" s="1"/>
  <c r="AW365" i="1" a="1"/>
  <c r="AW365" i="1" s="1"/>
  <c r="AW345" i="1" a="1"/>
  <c r="AW345" i="1" s="1"/>
  <c r="AW336" i="1" a="1"/>
  <c r="AW336" i="1" s="1"/>
  <c r="BL21" i="1" a="1"/>
  <c r="BL21" i="1" s="1"/>
  <c r="BI474" i="1" a="1"/>
  <c r="BI474" i="1" s="1"/>
  <c r="AW410" i="1" a="1"/>
  <c r="AW410" i="1" s="1"/>
  <c r="BE407" i="1"/>
  <c r="AW405" i="1" a="1"/>
  <c r="AW405" i="1" s="1"/>
  <c r="AW398" i="1" a="1"/>
  <c r="AW398" i="1" s="1"/>
  <c r="AW179" i="1" a="1"/>
  <c r="AW179" i="1" s="1"/>
  <c r="BD311" i="1"/>
  <c r="BB311" i="1"/>
  <c r="AW502" i="1" a="1"/>
  <c r="AW502" i="1" s="1"/>
  <c r="AW496" i="1" a="1"/>
  <c r="AW496" i="1" s="1"/>
  <c r="AW488" i="1" a="1"/>
  <c r="AW488" i="1" s="1"/>
  <c r="AW461" i="1" a="1"/>
  <c r="AW461" i="1" s="1"/>
  <c r="AW458" i="1" a="1"/>
  <c r="AW458" i="1" s="1"/>
  <c r="AW453" i="1" a="1"/>
  <c r="AW453" i="1" s="1"/>
  <c r="AW438" i="1" a="1"/>
  <c r="AW438" i="1" s="1"/>
  <c r="AW426" i="1" a="1"/>
  <c r="AW426" i="1" s="1"/>
  <c r="AW422" i="1" a="1"/>
  <c r="AW422" i="1" s="1"/>
  <c r="AW419" i="1" a="1"/>
  <c r="AW419" i="1" s="1"/>
  <c r="BC407" i="1"/>
  <c r="AW402" i="1" a="1"/>
  <c r="AW402" i="1" s="1"/>
  <c r="AW399" i="1" a="1"/>
  <c r="AW399" i="1" s="1"/>
  <c r="AW363" i="1" a="1"/>
  <c r="AW363" i="1" s="1"/>
  <c r="AW351" i="1" a="1"/>
  <c r="AW351" i="1" s="1"/>
  <c r="AW343" i="1" a="1"/>
  <c r="AW343" i="1" s="1"/>
  <c r="AW333" i="1" a="1"/>
  <c r="AW333" i="1" s="1"/>
  <c r="AW317" i="1" a="1"/>
  <c r="AW317" i="1" s="1"/>
  <c r="AW290" i="1" a="1"/>
  <c r="AW290" i="1" s="1"/>
  <c r="AW287" i="1" a="1"/>
  <c r="AW287" i="1" s="1"/>
  <c r="AW284" i="1" a="1"/>
  <c r="AW284" i="1" s="1"/>
  <c r="AW273" i="1" a="1"/>
  <c r="AW273" i="1" s="1"/>
  <c r="BD172" i="1"/>
  <c r="BE172" i="1"/>
  <c r="AW134" i="1" a="1"/>
  <c r="AW134" i="1" s="1"/>
  <c r="AW87" i="1" a="1"/>
  <c r="AW87" i="1" s="1"/>
  <c r="BD22" i="1"/>
  <c r="AW18" i="1" a="1"/>
  <c r="AW18" i="1" s="1"/>
  <c r="AW506" i="1" a="1"/>
  <c r="AW506" i="1" s="1"/>
  <c r="AW491" i="1" a="1"/>
  <c r="AW491" i="1" s="1"/>
  <c r="AW485" i="1" a="1"/>
  <c r="AW485" i="1" s="1"/>
  <c r="AW474" i="1" a="1"/>
  <c r="AW474" i="1" s="1"/>
  <c r="AW471" i="1" a="1"/>
  <c r="AW471" i="1" s="1"/>
  <c r="AW464" i="1" a="1"/>
  <c r="AW464" i="1" s="1"/>
  <c r="AW445" i="1" a="1"/>
  <c r="AW445" i="1" s="1"/>
  <c r="AW442" i="1" a="1"/>
  <c r="AW442" i="1" s="1"/>
  <c r="BE439" i="1"/>
  <c r="AW432" i="1" a="1"/>
  <c r="AW432" i="1" s="1"/>
  <c r="AW429" i="1" a="1"/>
  <c r="AW429" i="1" s="1"/>
  <c r="AW414" i="1" a="1"/>
  <c r="AW414" i="1" s="1"/>
  <c r="BB407" i="1"/>
  <c r="AW406" i="1" a="1"/>
  <c r="AW406" i="1" s="1"/>
  <c r="AW395" i="1" a="1"/>
  <c r="AW395" i="1" s="1"/>
  <c r="BD392" i="1"/>
  <c r="AW391" i="1" a="1"/>
  <c r="AW391" i="1" s="1"/>
  <c r="AW388" i="1" a="1"/>
  <c r="AW388" i="1" s="1"/>
  <c r="AW382" i="1" a="1"/>
  <c r="AW382" i="1" s="1"/>
  <c r="AW378" i="1" a="1"/>
  <c r="AW378" i="1" s="1"/>
  <c r="AW372" i="1" a="1"/>
  <c r="AW372" i="1" s="1"/>
  <c r="AW369" i="1" a="1"/>
  <c r="AW369" i="1" s="1"/>
  <c r="AW366" i="1" a="1"/>
  <c r="AW366" i="1" s="1"/>
  <c r="AW346" i="1" a="1"/>
  <c r="AW346" i="1" s="1"/>
  <c r="AW337" i="1" a="1"/>
  <c r="AW337" i="1" s="1"/>
  <c r="AW325" i="1" a="1"/>
  <c r="AW325" i="1" s="1"/>
  <c r="BC310" i="1"/>
  <c r="BB310" i="1"/>
  <c r="BI54" i="1" a="1"/>
  <c r="BI54" i="1" s="1"/>
  <c r="BG54" i="1" a="1"/>
  <c r="BG54" i="1" s="1"/>
  <c r="BL54" i="1" a="1"/>
  <c r="BL54" i="1" s="1"/>
  <c r="BB297" i="1"/>
  <c r="BC268" i="1"/>
  <c r="BB236" i="1"/>
  <c r="BC187" i="1"/>
  <c r="BE164" i="1"/>
  <c r="BC148" i="1"/>
  <c r="BC112" i="1"/>
  <c r="BG272" i="1" a="1"/>
  <c r="BG272" i="1" s="1"/>
  <c r="BB77" i="1"/>
  <c r="BD44" i="1"/>
  <c r="BE32" i="1"/>
  <c r="BE180" i="1"/>
  <c r="BD81" i="1"/>
  <c r="BC32" i="1"/>
  <c r="BE264" i="1"/>
  <c r="BE242" i="1"/>
  <c r="BE229" i="1"/>
  <c r="BB212" i="1"/>
  <c r="BE192" i="1"/>
  <c r="BD180" i="1"/>
  <c r="BE140" i="1"/>
  <c r="BC81" i="1"/>
  <c r="BC75" i="1"/>
  <c r="BD51" i="1"/>
  <c r="BE48" i="1"/>
  <c r="BC242" i="1"/>
  <c r="BC229" i="1"/>
  <c r="BB180" i="1"/>
  <c r="BH144" i="1" a="1"/>
  <c r="BH144" i="1" s="1"/>
  <c r="BJ502" i="1" a="1"/>
  <c r="BJ502" i="1" s="1"/>
  <c r="BI502" i="1" a="1"/>
  <c r="BI502" i="1" s="1"/>
  <c r="BH347" i="1" a="1"/>
  <c r="BH347" i="1" s="1"/>
  <c r="BI347" i="1" a="1"/>
  <c r="BI347" i="1" s="1"/>
  <c r="BE276" i="1"/>
  <c r="BC276" i="1"/>
  <c r="BK254" i="1" a="1"/>
  <c r="BK254" i="1" s="1"/>
  <c r="BJ254" i="1" a="1"/>
  <c r="BJ254" i="1" s="1"/>
  <c r="BK245" i="1" a="1"/>
  <c r="BK245" i="1" s="1"/>
  <c r="BG245" i="1" a="1"/>
  <c r="BG245" i="1" s="1"/>
  <c r="BL405" i="1" a="1"/>
  <c r="BL405" i="1" s="1"/>
  <c r="BH405" i="1" a="1"/>
  <c r="BH405" i="1" s="1"/>
  <c r="BE17" i="1"/>
  <c r="BB487" i="1"/>
  <c r="BC487" i="1"/>
  <c r="BC463" i="1"/>
  <c r="BB463" i="1"/>
  <c r="BE463" i="1"/>
  <c r="BL447" i="1" a="1"/>
  <c r="BL447" i="1" s="1"/>
  <c r="BG447" i="1" a="1"/>
  <c r="BG447" i="1" s="1"/>
  <c r="BB372" i="1"/>
  <c r="BD372" i="1"/>
  <c r="BD360" i="1"/>
  <c r="BC360" i="1"/>
  <c r="BJ332" i="1" a="1"/>
  <c r="BJ332" i="1" s="1"/>
  <c r="BI332" i="1" a="1"/>
  <c r="BI332" i="1" s="1"/>
  <c r="BE68" i="1"/>
  <c r="BB68" i="1"/>
  <c r="BB194" i="1"/>
  <c r="BC194" i="1"/>
  <c r="BD194" i="1"/>
  <c r="BC155" i="1"/>
  <c r="BE155" i="1"/>
  <c r="BJ462" i="1" a="1"/>
  <c r="BJ462" i="1" s="1"/>
  <c r="BG415" i="1" a="1"/>
  <c r="BG415" i="1" s="1"/>
  <c r="BK415" i="1" a="1"/>
  <c r="BK415" i="1" s="1"/>
  <c r="BB150" i="1"/>
  <c r="BC150" i="1"/>
  <c r="BD150" i="1"/>
  <c r="BD89" i="1"/>
  <c r="BE89" i="1"/>
  <c r="BB71" i="1"/>
  <c r="BC71" i="1"/>
  <c r="BD429" i="1"/>
  <c r="BC429" i="1"/>
  <c r="BE429" i="1"/>
  <c r="BE22" i="1"/>
  <c r="BD16" i="1"/>
  <c r="BC16" i="1"/>
  <c r="BE16" i="1"/>
  <c r="BD476" i="1"/>
  <c r="BB476" i="1"/>
  <c r="BD345" i="1"/>
  <c r="BC345" i="1"/>
  <c r="BC342" i="1"/>
  <c r="BB342" i="1"/>
  <c r="BC289" i="1"/>
  <c r="BE289" i="1"/>
  <c r="BE286" i="1"/>
  <c r="BB286" i="1"/>
  <c r="BD286" i="1"/>
  <c r="BH258" i="1" a="1"/>
  <c r="BH258" i="1" s="1"/>
  <c r="BI258" i="1" a="1"/>
  <c r="BI258" i="1" s="1"/>
  <c r="BC251" i="1"/>
  <c r="BB251" i="1"/>
  <c r="BD251" i="1"/>
  <c r="BD174" i="1"/>
  <c r="BB174" i="1"/>
  <c r="BC163" i="1"/>
  <c r="BB163" i="1"/>
  <c r="BD98" i="1"/>
  <c r="BB98" i="1"/>
  <c r="BC98" i="1"/>
  <c r="BD506" i="1"/>
  <c r="BB506" i="1"/>
  <c r="BD477" i="1"/>
  <c r="BB477" i="1"/>
  <c r="BE458" i="1"/>
  <c r="BB458" i="1"/>
  <c r="BB453" i="1"/>
  <c r="BD453" i="1"/>
  <c r="BH438" i="1" a="1"/>
  <c r="BH438" i="1" s="1"/>
  <c r="BK438" i="1" a="1"/>
  <c r="BK438" i="1" s="1"/>
  <c r="BC370" i="1"/>
  <c r="BB370" i="1"/>
  <c r="BI306" i="1" a="1"/>
  <c r="BI306" i="1" s="1"/>
  <c r="BJ306" i="1" a="1"/>
  <c r="BJ306" i="1" s="1"/>
  <c r="BH290" i="1" a="1"/>
  <c r="BH290" i="1" s="1"/>
  <c r="BL290" i="1" a="1"/>
  <c r="BL290" i="1" s="1"/>
  <c r="BD445" i="1"/>
  <c r="BC445" i="1"/>
  <c r="BE445" i="1"/>
  <c r="BC421" i="1"/>
  <c r="BB421" i="1"/>
  <c r="BD421" i="1"/>
  <c r="BJ362" i="1" a="1"/>
  <c r="BJ362" i="1" s="1"/>
  <c r="BI362" i="1" a="1"/>
  <c r="BI362" i="1" s="1"/>
  <c r="BC316" i="1"/>
  <c r="BD316" i="1"/>
  <c r="BJ265" i="1" a="1"/>
  <c r="BJ265" i="1" s="1"/>
  <c r="BL260" i="1" a="1"/>
  <c r="BL260" i="1" s="1"/>
  <c r="BH260" i="1" a="1"/>
  <c r="BH260" i="1" s="1"/>
  <c r="BK260" i="1" a="1"/>
  <c r="BK260" i="1" s="1"/>
  <c r="BC252" i="1"/>
  <c r="BB252" i="1"/>
  <c r="BK214" i="1" a="1"/>
  <c r="BK214" i="1" s="1"/>
  <c r="BG214" i="1" a="1"/>
  <c r="BG214" i="1" s="1"/>
  <c r="BI121" i="1" a="1"/>
  <c r="BI121" i="1" s="1"/>
  <c r="BG121" i="1" a="1"/>
  <c r="BG121" i="1" s="1"/>
  <c r="BH121" i="1" a="1"/>
  <c r="BH121" i="1" s="1"/>
  <c r="BJ121" i="1" a="1"/>
  <c r="BJ121" i="1" s="1"/>
  <c r="BK121" i="1" a="1"/>
  <c r="BK121" i="1" s="1"/>
  <c r="BL121" i="1" a="1"/>
  <c r="BL121" i="1" s="1"/>
  <c r="BB39" i="1"/>
  <c r="BD39" i="1"/>
  <c r="BC7" i="1"/>
  <c r="BD507" i="1"/>
  <c r="BC507" i="1"/>
  <c r="BE507" i="1"/>
  <c r="BC481" i="1"/>
  <c r="BD481" i="1"/>
  <c r="BE476" i="1"/>
  <c r="BC471" i="1"/>
  <c r="BD459" i="1"/>
  <c r="BE459" i="1"/>
  <c r="BC440" i="1"/>
  <c r="BE398" i="1"/>
  <c r="BG350" i="1" a="1"/>
  <c r="BG350" i="1" s="1"/>
  <c r="BL350" i="1" a="1"/>
  <c r="BL350" i="1" s="1"/>
  <c r="BC333" i="1"/>
  <c r="BB333" i="1"/>
  <c r="BE333" i="1"/>
  <c r="BB231" i="1"/>
  <c r="BC231" i="1"/>
  <c r="BJ91" i="1" a="1"/>
  <c r="BJ91" i="1" s="1"/>
  <c r="BG91" i="1" a="1"/>
  <c r="BG91" i="1" s="1"/>
  <c r="BG457" i="1" a="1"/>
  <c r="BG457" i="1" s="1"/>
  <c r="BH414" i="1" a="1"/>
  <c r="BH414" i="1" s="1"/>
  <c r="BG253" i="1" a="1"/>
  <c r="BG253" i="1" s="1"/>
  <c r="BE165" i="1"/>
  <c r="BD164" i="1"/>
  <c r="BE129" i="1"/>
  <c r="BE94" i="1"/>
  <c r="BD83" i="1"/>
  <c r="BD48" i="1"/>
  <c r="BC44" i="1"/>
  <c r="BD40" i="1"/>
  <c r="BE335" i="1"/>
  <c r="BE221" i="1"/>
  <c r="BB220" i="1"/>
  <c r="BC193" i="1"/>
  <c r="BC182" i="1"/>
  <c r="BI169" i="1" a="1"/>
  <c r="BI169" i="1" s="1"/>
  <c r="BC165" i="1"/>
  <c r="BB164" i="1"/>
  <c r="BE156" i="1"/>
  <c r="BC129" i="1"/>
  <c r="BE99" i="1"/>
  <c r="BD72" i="1"/>
  <c r="BB44" i="1"/>
  <c r="BE390" i="1"/>
  <c r="BJ380" i="1" a="1"/>
  <c r="BJ380" i="1" s="1"/>
  <c r="BC335" i="1"/>
  <c r="BE334" i="1"/>
  <c r="BD221" i="1"/>
  <c r="BH211" i="1" a="1"/>
  <c r="BH211" i="1" s="1"/>
  <c r="BB182" i="1"/>
  <c r="BC156" i="1"/>
  <c r="BH139" i="1" a="1"/>
  <c r="BH139" i="1" s="1"/>
  <c r="BD130" i="1"/>
  <c r="BD62" i="1"/>
  <c r="BB146" i="1"/>
  <c r="BG118" i="1" a="1"/>
  <c r="BG118" i="1" s="1"/>
  <c r="BE106" i="1"/>
  <c r="BD87" i="1"/>
  <c r="BB62" i="1"/>
  <c r="BE37" i="1"/>
  <c r="BD36" i="1"/>
  <c r="BG479" i="1" a="1"/>
  <c r="BG479" i="1" s="1"/>
  <c r="BI479" i="1" a="1"/>
  <c r="BI479" i="1" s="1"/>
  <c r="BK479" i="1" a="1"/>
  <c r="BK479" i="1" s="1"/>
  <c r="BH489" i="1" a="1"/>
  <c r="BH489" i="1" s="1"/>
  <c r="BJ489" i="1" a="1"/>
  <c r="BJ489" i="1" s="1"/>
  <c r="BH402" i="1" a="1"/>
  <c r="BH402" i="1" s="1"/>
  <c r="BI402" i="1" a="1"/>
  <c r="BI402" i="1" s="1"/>
  <c r="BJ429" i="1" a="1"/>
  <c r="BJ429" i="1" s="1"/>
  <c r="BH429" i="1" a="1"/>
  <c r="BH429" i="1" s="1"/>
  <c r="BI429" i="1" a="1"/>
  <c r="BI429" i="1" s="1"/>
  <c r="BL429" i="1" a="1"/>
  <c r="BL429" i="1" s="1"/>
  <c r="BE475" i="1"/>
  <c r="BD461" i="1"/>
  <c r="BD460" i="1"/>
  <c r="BD439" i="1"/>
  <c r="BG380" i="1" a="1"/>
  <c r="BG380" i="1" s="1"/>
  <c r="BD327" i="1"/>
  <c r="BB327" i="1"/>
  <c r="BE305" i="1"/>
  <c r="BC305" i="1"/>
  <c r="BD305" i="1"/>
  <c r="BD290" i="1"/>
  <c r="BC290" i="1"/>
  <c r="BG242" i="1" a="1"/>
  <c r="BG242" i="1" s="1"/>
  <c r="BI242" i="1" a="1"/>
  <c r="BI242" i="1" s="1"/>
  <c r="BB56" i="1"/>
  <c r="BC56" i="1"/>
  <c r="BD56" i="1"/>
  <c r="BE56" i="1"/>
  <c r="BB102" i="1"/>
  <c r="BC102" i="1"/>
  <c r="BE102" i="1"/>
  <c r="BJ500" i="1" a="1"/>
  <c r="BJ500" i="1" s="1"/>
  <c r="BL493" i="1" a="1"/>
  <c r="BL493" i="1" s="1"/>
  <c r="BI380" i="1" a="1"/>
  <c r="BI380" i="1" s="1"/>
  <c r="BB49" i="1"/>
  <c r="BC49" i="1"/>
  <c r="BH500" i="1" a="1"/>
  <c r="BH500" i="1" s="1"/>
  <c r="BD475" i="1"/>
  <c r="BC465" i="1"/>
  <c r="BE462" i="1"/>
  <c r="BC461" i="1"/>
  <c r="BB460" i="1"/>
  <c r="BD450" i="1"/>
  <c r="BC449" i="1"/>
  <c r="BE447" i="1"/>
  <c r="BC439" i="1"/>
  <c r="BE437" i="1"/>
  <c r="BE413" i="1"/>
  <c r="BD365" i="1"/>
  <c r="BC365" i="1"/>
  <c r="BE364" i="1"/>
  <c r="BD364" i="1"/>
  <c r="BB364" i="1"/>
  <c r="BB349" i="1"/>
  <c r="BD349" i="1"/>
  <c r="BE103" i="1"/>
  <c r="BB103" i="1"/>
  <c r="BD103" i="1"/>
  <c r="BC386" i="1"/>
  <c r="BB386" i="1"/>
  <c r="BC348" i="1"/>
  <c r="BD348" i="1"/>
  <c r="BB339" i="1"/>
  <c r="BD339" i="1"/>
  <c r="BB273" i="1"/>
  <c r="BC273" i="1"/>
  <c r="BD273" i="1"/>
  <c r="BE273" i="1"/>
  <c r="BI504" i="1" a="1"/>
  <c r="BI504" i="1" s="1"/>
  <c r="BD502" i="1"/>
  <c r="BI495" i="1" a="1"/>
  <c r="BI495" i="1" s="1"/>
  <c r="BE493" i="1"/>
  <c r="BD491" i="1"/>
  <c r="BB475" i="1"/>
  <c r="BB461" i="1"/>
  <c r="BC457" i="1"/>
  <c r="BB450" i="1"/>
  <c r="BK432" i="1" a="1"/>
  <c r="BK432" i="1" s="1"/>
  <c r="BB414" i="1"/>
  <c r="BD413" i="1"/>
  <c r="BE408" i="1"/>
  <c r="BE374" i="1"/>
  <c r="BC373" i="1"/>
  <c r="BJ364" i="1" a="1"/>
  <c r="BJ364" i="1" s="1"/>
  <c r="BD353" i="1"/>
  <c r="BI329" i="1" a="1"/>
  <c r="BI329" i="1" s="1"/>
  <c r="BJ329" i="1" a="1"/>
  <c r="BJ329" i="1" s="1"/>
  <c r="BD324" i="1"/>
  <c r="BB271" i="1"/>
  <c r="BE271" i="1"/>
  <c r="BB235" i="1"/>
  <c r="BC235" i="1"/>
  <c r="BD235" i="1"/>
  <c r="BE235" i="1"/>
  <c r="BD198" i="1"/>
  <c r="BB198" i="1"/>
  <c r="BC198" i="1"/>
  <c r="BC42" i="1"/>
  <c r="BE42" i="1"/>
  <c r="BD33" i="1"/>
  <c r="BB33" i="1"/>
  <c r="BC33" i="1"/>
  <c r="BJ32" i="1" a="1"/>
  <c r="BJ32" i="1" s="1"/>
  <c r="BI32" i="1" a="1"/>
  <c r="BI32" i="1" s="1"/>
  <c r="BB347" i="1"/>
  <c r="BD347" i="1"/>
  <c r="BJ156" i="1" a="1"/>
  <c r="BJ156" i="1" s="1"/>
  <c r="BI156" i="1" a="1"/>
  <c r="BI156" i="1" s="1"/>
  <c r="BB363" i="1"/>
  <c r="BE363" i="1"/>
  <c r="BD357" i="1"/>
  <c r="BC357" i="1"/>
  <c r="BD11" i="1"/>
  <c r="BE500" i="1"/>
  <c r="BD499" i="1"/>
  <c r="BC493" i="1"/>
  <c r="BC491" i="1"/>
  <c r="BH485" i="1" a="1"/>
  <c r="BH485" i="1" s="1"/>
  <c r="BE431" i="1"/>
  <c r="BE430" i="1"/>
  <c r="BH422" i="1" a="1"/>
  <c r="BH422" i="1" s="1"/>
  <c r="BB413" i="1"/>
  <c r="BC408" i="1"/>
  <c r="BD388" i="1"/>
  <c r="BE387" i="1"/>
  <c r="BE379" i="1"/>
  <c r="BB371" i="1"/>
  <c r="BC371" i="1"/>
  <c r="BI364" i="1" a="1"/>
  <c r="BI364" i="1" s="1"/>
  <c r="BC363" i="1"/>
  <c r="BD354" i="1"/>
  <c r="BE352" i="1"/>
  <c r="BE327" i="1"/>
  <c r="BE326" i="1"/>
  <c r="BJ278" i="1" a="1"/>
  <c r="BJ278" i="1" s="1"/>
  <c r="BH278" i="1" a="1"/>
  <c r="BH278" i="1" s="1"/>
  <c r="BK213" i="1" a="1"/>
  <c r="BK213" i="1" s="1"/>
  <c r="BG213" i="1" a="1"/>
  <c r="BG213" i="1" s="1"/>
  <c r="BJ213" i="1" a="1"/>
  <c r="BJ213" i="1" s="1"/>
  <c r="BE28" i="1"/>
  <c r="BB28" i="1"/>
  <c r="BD28" i="1"/>
  <c r="BJ27" i="1" a="1"/>
  <c r="BJ27" i="1" s="1"/>
  <c r="BI27" i="1" a="1"/>
  <c r="BI27" i="1" s="1"/>
  <c r="BD19" i="1"/>
  <c r="BI14" i="1" a="1"/>
  <c r="BI14" i="1" s="1"/>
  <c r="BC11" i="1"/>
  <c r="BE8" i="1"/>
  <c r="BE505" i="1"/>
  <c r="BC500" i="1"/>
  <c r="BB493" i="1"/>
  <c r="BE492" i="1"/>
  <c r="BB491" i="1"/>
  <c r="BG485" i="1" a="1"/>
  <c r="BG485" i="1" s="1"/>
  <c r="BI482" i="1" a="1"/>
  <c r="BI482" i="1" s="1"/>
  <c r="BC469" i="1"/>
  <c r="BC468" i="1"/>
  <c r="BC452" i="1"/>
  <c r="BB430" i="1"/>
  <c r="BE421" i="1"/>
  <c r="BE416" i="1"/>
  <c r="BC409" i="1"/>
  <c r="BK398" i="1" a="1"/>
  <c r="BK398" i="1" s="1"/>
  <c r="BJ390" i="1" a="1"/>
  <c r="BJ390" i="1" s="1"/>
  <c r="BB388" i="1"/>
  <c r="BC379" i="1"/>
  <c r="BJ366" i="1" a="1"/>
  <c r="BJ366" i="1" s="1"/>
  <c r="BC366" i="1"/>
  <c r="BB366" i="1"/>
  <c r="BC341" i="1"/>
  <c r="BB341" i="1"/>
  <c r="BD341" i="1"/>
  <c r="BE329" i="1"/>
  <c r="BD329" i="1"/>
  <c r="BC327" i="1"/>
  <c r="BJ316" i="1" a="1"/>
  <c r="BJ316" i="1" s="1"/>
  <c r="BI316" i="1" a="1"/>
  <c r="BI316" i="1" s="1"/>
  <c r="BB269" i="1"/>
  <c r="BC269" i="1"/>
  <c r="BE199" i="1"/>
  <c r="BB199" i="1"/>
  <c r="BG168" i="1" a="1"/>
  <c r="BG168" i="1" s="1"/>
  <c r="BI168" i="1" a="1"/>
  <c r="BI168" i="1" s="1"/>
  <c r="BH138" i="1" a="1"/>
  <c r="BH138" i="1" s="1"/>
  <c r="BG138" i="1" a="1"/>
  <c r="BG138" i="1" s="1"/>
  <c r="BH108" i="1" a="1"/>
  <c r="BH108" i="1" s="1"/>
  <c r="BL108" i="1" a="1"/>
  <c r="BL108" i="1" s="1"/>
  <c r="BJ83" i="1" a="1"/>
  <c r="BJ83" i="1" s="1"/>
  <c r="BK83" i="1" a="1"/>
  <c r="BK83" i="1" s="1"/>
  <c r="BC19" i="1"/>
  <c r="BC505" i="1"/>
  <c r="BK500" i="1" a="1"/>
  <c r="BK500" i="1" s="1"/>
  <c r="BB500" i="1"/>
  <c r="BB496" i="1"/>
  <c r="BD487" i="1"/>
  <c r="BC483" i="1"/>
  <c r="BB468" i="1"/>
  <c r="BC433" i="1"/>
  <c r="BD432" i="1"/>
  <c r="BB428" i="1"/>
  <c r="BB422" i="1"/>
  <c r="BK380" i="1" a="1"/>
  <c r="BK380" i="1" s="1"/>
  <c r="BE372" i="1"/>
  <c r="BC372" i="1"/>
  <c r="BC364" i="1"/>
  <c r="BG352" i="1" a="1"/>
  <c r="BG352" i="1" s="1"/>
  <c r="BK352" i="1" a="1"/>
  <c r="BK352" i="1" s="1"/>
  <c r="BI270" i="1" a="1"/>
  <c r="BI270" i="1" s="1"/>
  <c r="BL270" i="1" a="1"/>
  <c r="BL270" i="1" s="1"/>
  <c r="BE154" i="1"/>
  <c r="BB154" i="1"/>
  <c r="BD154" i="1"/>
  <c r="BC307" i="1"/>
  <c r="BC299" i="1"/>
  <c r="BB289" i="1"/>
  <c r="BB270" i="1"/>
  <c r="BD261" i="1"/>
  <c r="BG221" i="1" a="1"/>
  <c r="BG221" i="1" s="1"/>
  <c r="BE219" i="1"/>
  <c r="BD218" i="1"/>
  <c r="BL182" i="1" a="1"/>
  <c r="BL182" i="1" s="1"/>
  <c r="BD178" i="1"/>
  <c r="BC177" i="1"/>
  <c r="BK158" i="1" a="1"/>
  <c r="BK158" i="1" s="1"/>
  <c r="BC117" i="1"/>
  <c r="BB111" i="1"/>
  <c r="BC109" i="1"/>
  <c r="BD95" i="1"/>
  <c r="BL332" i="1" a="1"/>
  <c r="BL332" i="1" s="1"/>
  <c r="BE311" i="1"/>
  <c r="BD302" i="1"/>
  <c r="BB299" i="1"/>
  <c r="BE292" i="1"/>
  <c r="BD276" i="1"/>
  <c r="BC261" i="1"/>
  <c r="BK252" i="1" a="1"/>
  <c r="BK252" i="1" s="1"/>
  <c r="BE243" i="1"/>
  <c r="BD242" i="1"/>
  <c r="BE237" i="1"/>
  <c r="BE236" i="1"/>
  <c r="BD229" i="1"/>
  <c r="BE226" i="1"/>
  <c r="BB219" i="1"/>
  <c r="BB218" i="1"/>
  <c r="BH214" i="1" a="1"/>
  <c r="BH214" i="1" s="1"/>
  <c r="BD212" i="1"/>
  <c r="BE181" i="1"/>
  <c r="BB178" i="1"/>
  <c r="BK174" i="1" a="1"/>
  <c r="BK174" i="1" s="1"/>
  <c r="BC167" i="1"/>
  <c r="BE162" i="1"/>
  <c r="BD156" i="1"/>
  <c r="BE150" i="1"/>
  <c r="BE122" i="1"/>
  <c r="BB117" i="1"/>
  <c r="BB109" i="1"/>
  <c r="BK85" i="1" a="1"/>
  <c r="BK85" i="1" s="1"/>
  <c r="BE84" i="1"/>
  <c r="BC64" i="1"/>
  <c r="BJ54" i="1" a="1"/>
  <c r="BJ54" i="1" s="1"/>
  <c r="BB298" i="1"/>
  <c r="BC286" i="1"/>
  <c r="BD259" i="1"/>
  <c r="BE250" i="1"/>
  <c r="BC246" i="1"/>
  <c r="BC206" i="1"/>
  <c r="BL199" i="1" a="1"/>
  <c r="BL199" i="1" s="1"/>
  <c r="BC173" i="1"/>
  <c r="BE125" i="1"/>
  <c r="BI102" i="1" a="1"/>
  <c r="BI102" i="1" s="1"/>
  <c r="BB99" i="1"/>
  <c r="BB89" i="1"/>
  <c r="BB85" i="1"/>
  <c r="BE79" i="1"/>
  <c r="BE70" i="1"/>
  <c r="BD60" i="1"/>
  <c r="BJ53" i="1" a="1"/>
  <c r="BJ53" i="1" s="1"/>
  <c r="BB52" i="1"/>
  <c r="BC40" i="1"/>
  <c r="BB38" i="1"/>
  <c r="BB37" i="1"/>
  <c r="BB36" i="1"/>
  <c r="BB206" i="1"/>
  <c r="BD155" i="1"/>
  <c r="BL144" i="1" a="1"/>
  <c r="BL144" i="1" s="1"/>
  <c r="BC137" i="1"/>
  <c r="BD129" i="1"/>
  <c r="BB125" i="1"/>
  <c r="BE72" i="1"/>
  <c r="BD71" i="1"/>
  <c r="BB70" i="1"/>
  <c r="BC60" i="1"/>
  <c r="BH54" i="1" a="1"/>
  <c r="BH54" i="1" s="1"/>
  <c r="BE39" i="1"/>
  <c r="BD289" i="1"/>
  <c r="BD272" i="1"/>
  <c r="BD270" i="1"/>
  <c r="BC264" i="1"/>
  <c r="BC258" i="1"/>
  <c r="BK166" i="1" a="1"/>
  <c r="BK166" i="1" s="1"/>
  <c r="BE145" i="1"/>
  <c r="BE117" i="1"/>
  <c r="BD111" i="1"/>
  <c r="BE109" i="1"/>
  <c r="BD101" i="1"/>
  <c r="BJ93" i="1" a="1"/>
  <c r="BJ93" i="1" s="1"/>
  <c r="BE87" i="1"/>
  <c r="BE81" i="1"/>
  <c r="BE62" i="1"/>
  <c r="BC48" i="1"/>
  <c r="BD321" i="1"/>
  <c r="BE307" i="1"/>
  <c r="BD300" i="1"/>
  <c r="BE299" i="1"/>
  <c r="BE284" i="1"/>
  <c r="BB272" i="1"/>
  <c r="BC270" i="1"/>
  <c r="BE261" i="1"/>
  <c r="BH243" i="1" a="1"/>
  <c r="BH243" i="1" s="1"/>
  <c r="BK237" i="1" a="1"/>
  <c r="BK237" i="1" s="1"/>
  <c r="BE218" i="1"/>
  <c r="BJ211" i="1" a="1"/>
  <c r="BJ211" i="1" s="1"/>
  <c r="BL187" i="1" a="1"/>
  <c r="BL187" i="1" s="1"/>
  <c r="BH179" i="1" a="1"/>
  <c r="BH179" i="1" s="1"/>
  <c r="BE178" i="1"/>
  <c r="BC145" i="1"/>
  <c r="BC111" i="1"/>
  <c r="BB101" i="1"/>
  <c r="BE95" i="1"/>
  <c r="BD68" i="1"/>
  <c r="BB8" i="1"/>
  <c r="BD8" i="1"/>
  <c r="BD24" i="1"/>
  <c r="BC24" i="1"/>
  <c r="BE24" i="1"/>
  <c r="BC15" i="1"/>
  <c r="BB9" i="1"/>
  <c r="BE9" i="1"/>
  <c r="BJ467" i="1" a="1"/>
  <c r="BJ467" i="1" s="1"/>
  <c r="BL467" i="1" a="1"/>
  <c r="BL467" i="1" s="1"/>
  <c r="BI467" i="1" a="1"/>
  <c r="BI467" i="1" s="1"/>
  <c r="BK467" i="1" a="1"/>
  <c r="BK467" i="1" s="1"/>
  <c r="BG467" i="1" a="1"/>
  <c r="BG467" i="1" s="1"/>
  <c r="BH467" i="1" a="1"/>
  <c r="BH467" i="1" s="1"/>
  <c r="BB464" i="1"/>
  <c r="BC464" i="1"/>
  <c r="BD464" i="1"/>
  <c r="BE464" i="1"/>
  <c r="BH445" i="1" a="1"/>
  <c r="BH445" i="1" s="1"/>
  <c r="BL445" i="1" a="1"/>
  <c r="BL445" i="1" s="1"/>
  <c r="BI19" i="1" a="1"/>
  <c r="BI19" i="1" s="1"/>
  <c r="BB15" i="1"/>
  <c r="BI446" i="1" a="1"/>
  <c r="BI446" i="1" s="1"/>
  <c r="BJ446" i="1" a="1"/>
  <c r="BJ446" i="1" s="1"/>
  <c r="BB25" i="1"/>
  <c r="BE25" i="1"/>
  <c r="BC21" i="1"/>
  <c r="BB21" i="1"/>
  <c r="BD495" i="1"/>
  <c r="BC495" i="1"/>
  <c r="BJ491" i="1" a="1"/>
  <c r="BJ491" i="1" s="1"/>
  <c r="BH491" i="1" a="1"/>
  <c r="BH491" i="1" s="1"/>
  <c r="BL491" i="1" a="1"/>
  <c r="BL491" i="1" s="1"/>
  <c r="BG412" i="1" a="1"/>
  <c r="BG412" i="1" s="1"/>
  <c r="BI412" i="1" a="1"/>
  <c r="BI412" i="1" s="1"/>
  <c r="BI21" i="1" a="1"/>
  <c r="BI21" i="1" s="1"/>
  <c r="BJ13" i="1" a="1"/>
  <c r="BJ13" i="1" s="1"/>
  <c r="BH13" i="1" a="1"/>
  <c r="BH13" i="1" s="1"/>
  <c r="BI13" i="1" a="1"/>
  <c r="BI13" i="1" s="1"/>
  <c r="BL497" i="1" a="1"/>
  <c r="BL497" i="1" s="1"/>
  <c r="BJ497" i="1" a="1"/>
  <c r="BJ497" i="1" s="1"/>
  <c r="BK491" i="1" a="1"/>
  <c r="BK491" i="1" s="1"/>
  <c r="BL469" i="1" a="1"/>
  <c r="BL469" i="1" s="1"/>
  <c r="BJ469" i="1" a="1"/>
  <c r="BJ469" i="1" s="1"/>
  <c r="BH21" i="1" a="1"/>
  <c r="BH21" i="1" s="1"/>
  <c r="BI11" i="1" a="1"/>
  <c r="BI11" i="1" s="1"/>
  <c r="BG471" i="1" a="1"/>
  <c r="BG471" i="1" s="1"/>
  <c r="BI471" i="1" a="1"/>
  <c r="BI471" i="1" s="1"/>
  <c r="BK471" i="1" a="1"/>
  <c r="BK471" i="1" s="1"/>
  <c r="BC393" i="1"/>
  <c r="BE393" i="1"/>
  <c r="BJ498" i="1" a="1"/>
  <c r="BJ498" i="1" s="1"/>
  <c r="BG498" i="1" a="1"/>
  <c r="BG498" i="1" s="1"/>
  <c r="BI498" i="1" a="1"/>
  <c r="BI498" i="1" s="1"/>
  <c r="BK498" i="1" a="1"/>
  <c r="BK498" i="1" s="1"/>
  <c r="BL498" i="1" a="1"/>
  <c r="BL498" i="1" s="1"/>
  <c r="BD484" i="1"/>
  <c r="BB484" i="1"/>
  <c r="BC484" i="1"/>
  <c r="BE484" i="1"/>
  <c r="BB14" i="1"/>
  <c r="BC14" i="1"/>
  <c r="BD14" i="1"/>
  <c r="BJ463" i="1" a="1"/>
  <c r="BJ463" i="1" s="1"/>
  <c r="BH463" i="1" a="1"/>
  <c r="BH463" i="1" s="1"/>
  <c r="BK463" i="1" a="1"/>
  <c r="BK463" i="1" s="1"/>
  <c r="BD23" i="1"/>
  <c r="BC23" i="1"/>
  <c r="BL477" i="1" a="1"/>
  <c r="BL477" i="1" s="1"/>
  <c r="BJ477" i="1" a="1"/>
  <c r="BJ477" i="1" s="1"/>
  <c r="BD472" i="1"/>
  <c r="BC472" i="1"/>
  <c r="BG459" i="1" a="1"/>
  <c r="BG459" i="1" s="1"/>
  <c r="BK459" i="1" a="1"/>
  <c r="BK459" i="1" s="1"/>
  <c r="BI454" i="1" a="1"/>
  <c r="BI454" i="1" s="1"/>
  <c r="BL454" i="1" a="1"/>
  <c r="BL454" i="1" s="1"/>
  <c r="BG454" i="1" a="1"/>
  <c r="BG454" i="1" s="1"/>
  <c r="BK454" i="1" a="1"/>
  <c r="BK454" i="1" s="1"/>
  <c r="BH454" i="1" a="1"/>
  <c r="BH454" i="1" s="1"/>
  <c r="BG404" i="1" a="1"/>
  <c r="BG404" i="1" s="1"/>
  <c r="BI404" i="1" a="1"/>
  <c r="BI404" i="1" s="1"/>
  <c r="BI465" i="1" a="1"/>
  <c r="BI465" i="1" s="1"/>
  <c r="BJ465" i="1" a="1"/>
  <c r="BJ465" i="1" s="1"/>
  <c r="BB456" i="1"/>
  <c r="BE456" i="1"/>
  <c r="BG451" i="1" a="1"/>
  <c r="BG451" i="1" s="1"/>
  <c r="BK451" i="1" a="1"/>
  <c r="BK451" i="1" s="1"/>
  <c r="BG424" i="1" a="1"/>
  <c r="BG424" i="1" s="1"/>
  <c r="BE420" i="1"/>
  <c r="BC420" i="1"/>
  <c r="BD420" i="1"/>
  <c r="BH504" i="1" a="1"/>
  <c r="BH504" i="1" s="1"/>
  <c r="BE499" i="1"/>
  <c r="BE498" i="1"/>
  <c r="BJ479" i="1" a="1"/>
  <c r="BJ479" i="1" s="1"/>
  <c r="BG473" i="1" a="1"/>
  <c r="BG473" i="1" s="1"/>
  <c r="BJ473" i="1" a="1"/>
  <c r="BJ473" i="1" s="1"/>
  <c r="BH465" i="1" a="1"/>
  <c r="BH465" i="1" s="1"/>
  <c r="BI462" i="1" a="1"/>
  <c r="BI462" i="1" s="1"/>
  <c r="BK462" i="1" a="1"/>
  <c r="BK462" i="1" s="1"/>
  <c r="BG462" i="1" a="1"/>
  <c r="BG462" i="1" s="1"/>
  <c r="BC455" i="1"/>
  <c r="BB455" i="1"/>
  <c r="BH430" i="1" a="1"/>
  <c r="BH430" i="1" s="1"/>
  <c r="BL430" i="1" a="1"/>
  <c r="BL430" i="1" s="1"/>
  <c r="BE401" i="1"/>
  <c r="BD401" i="1"/>
  <c r="BL394" i="1" a="1"/>
  <c r="BL394" i="1" s="1"/>
  <c r="BH394" i="1" a="1"/>
  <c r="BH394" i="1" s="1"/>
  <c r="BJ394" i="1" a="1"/>
  <c r="BJ394" i="1" s="1"/>
  <c r="BK394" i="1" a="1"/>
  <c r="BK394" i="1" s="1"/>
  <c r="BE368" i="1"/>
  <c r="BD368" i="1"/>
  <c r="BB368" i="1"/>
  <c r="BC368" i="1"/>
  <c r="BI351" i="1" a="1"/>
  <c r="BI351" i="1" s="1"/>
  <c r="BJ351" i="1" a="1"/>
  <c r="BJ351" i="1" s="1"/>
  <c r="BG351" i="1" a="1"/>
  <c r="BG351" i="1" s="1"/>
  <c r="BL351" i="1" a="1"/>
  <c r="BL351" i="1" s="1"/>
  <c r="BG322" i="1" a="1"/>
  <c r="BG322" i="1" s="1"/>
  <c r="BI322" i="1" a="1"/>
  <c r="BI322" i="1" s="1"/>
  <c r="BB7" i="1"/>
  <c r="BC499" i="1"/>
  <c r="BD497" i="1"/>
  <c r="BD496" i="1"/>
  <c r="BK493" i="1" a="1"/>
  <c r="BK493" i="1" s="1"/>
  <c r="BC492" i="1"/>
  <c r="BD490" i="1"/>
  <c r="BJ483" i="1" a="1"/>
  <c r="BJ483" i="1" s="1"/>
  <c r="BL483" i="1" a="1"/>
  <c r="BL483" i="1" s="1"/>
  <c r="BB481" i="1"/>
  <c r="BD467" i="1"/>
  <c r="BD456" i="1"/>
  <c r="BI449" i="1" a="1"/>
  <c r="BI449" i="1" s="1"/>
  <c r="BG449" i="1" a="1"/>
  <c r="BG449" i="1" s="1"/>
  <c r="BK449" i="1" a="1"/>
  <c r="BK449" i="1" s="1"/>
  <c r="BJ441" i="1" a="1"/>
  <c r="BJ441" i="1" s="1"/>
  <c r="BK441" i="1" a="1"/>
  <c r="BK441" i="1" s="1"/>
  <c r="BG440" i="1" a="1"/>
  <c r="BG440" i="1" s="1"/>
  <c r="BJ440" i="1" a="1"/>
  <c r="BJ440" i="1" s="1"/>
  <c r="BH434" i="1" a="1"/>
  <c r="BH434" i="1" s="1"/>
  <c r="BJ434" i="1" a="1"/>
  <c r="BJ434" i="1" s="1"/>
  <c r="BC431" i="1"/>
  <c r="BD431" i="1"/>
  <c r="BB417" i="1"/>
  <c r="BC417" i="1"/>
  <c r="BC415" i="1"/>
  <c r="BD415" i="1"/>
  <c r="BG413" i="1" a="1"/>
  <c r="BG413" i="1" s="1"/>
  <c r="BL413" i="1" a="1"/>
  <c r="BL413" i="1" s="1"/>
  <c r="BH413" i="1" a="1"/>
  <c r="BH413" i="1" s="1"/>
  <c r="BI413" i="1" a="1"/>
  <c r="BI413" i="1" s="1"/>
  <c r="BJ413" i="1" a="1"/>
  <c r="BJ413" i="1" s="1"/>
  <c r="BG405" i="1" a="1"/>
  <c r="BG405" i="1" s="1"/>
  <c r="BJ405" i="1" a="1"/>
  <c r="BJ405" i="1" s="1"/>
  <c r="BI405" i="1" a="1"/>
  <c r="BI405" i="1" s="1"/>
  <c r="BE403" i="1"/>
  <c r="BD403" i="1"/>
  <c r="BJ370" i="1" a="1"/>
  <c r="BJ370" i="1" s="1"/>
  <c r="BH370" i="1" a="1"/>
  <c r="BH370" i="1" s="1"/>
  <c r="BI370" i="1" a="1"/>
  <c r="BI370" i="1" s="1"/>
  <c r="BL370" i="1" a="1"/>
  <c r="BL370" i="1" s="1"/>
  <c r="BI22" i="1" a="1"/>
  <c r="BI22" i="1" s="1"/>
  <c r="BD504" i="1"/>
  <c r="BE502" i="1"/>
  <c r="BB497" i="1"/>
  <c r="BC496" i="1"/>
  <c r="BC494" i="1"/>
  <c r="BJ493" i="1" a="1"/>
  <c r="BJ493" i="1" s="1"/>
  <c r="BB492" i="1"/>
  <c r="BB490" i="1"/>
  <c r="BC485" i="1"/>
  <c r="BI473" i="1" a="1"/>
  <c r="BI473" i="1" s="1"/>
  <c r="BC473" i="1"/>
  <c r="BB473" i="1"/>
  <c r="BD469" i="1"/>
  <c r="BE469" i="1"/>
  <c r="BC456" i="1"/>
  <c r="BE453" i="1"/>
  <c r="BC453" i="1"/>
  <c r="BE452" i="1"/>
  <c r="BD452" i="1"/>
  <c r="BJ449" i="1" a="1"/>
  <c r="BJ449" i="1" s="1"/>
  <c r="BB448" i="1"/>
  <c r="BE448" i="1"/>
  <c r="BC448" i="1"/>
  <c r="BD447" i="1"/>
  <c r="BB447" i="1"/>
  <c r="BC446" i="1"/>
  <c r="BE446" i="1"/>
  <c r="BL436" i="1" a="1"/>
  <c r="BL436" i="1" s="1"/>
  <c r="BH436" i="1" a="1"/>
  <c r="BH436" i="1" s="1"/>
  <c r="BI436" i="1" a="1"/>
  <c r="BI436" i="1" s="1"/>
  <c r="BB420" i="1"/>
  <c r="BH418" i="1" a="1"/>
  <c r="BH418" i="1" s="1"/>
  <c r="BI418" i="1" a="1"/>
  <c r="BI418" i="1" s="1"/>
  <c r="BE412" i="1"/>
  <c r="BC412" i="1"/>
  <c r="BD412" i="1"/>
  <c r="BD394" i="1"/>
  <c r="BB394" i="1"/>
  <c r="BK388" i="1" a="1"/>
  <c r="BK388" i="1" s="1"/>
  <c r="BG388" i="1" a="1"/>
  <c r="BG388" i="1" s="1"/>
  <c r="BH388" i="1" a="1"/>
  <c r="BH388" i="1" s="1"/>
  <c r="BI388" i="1" a="1"/>
  <c r="BI388" i="1" s="1"/>
  <c r="BJ388" i="1" a="1"/>
  <c r="BJ388" i="1" s="1"/>
  <c r="BK382" i="1" a="1"/>
  <c r="BK382" i="1" s="1"/>
  <c r="BJ382" i="1" a="1"/>
  <c r="BJ382" i="1" s="1"/>
  <c r="BG382" i="1" a="1"/>
  <c r="BG382" i="1" s="1"/>
  <c r="BI382" i="1" a="1"/>
  <c r="BI382" i="1" s="1"/>
  <c r="BL356" i="1" a="1"/>
  <c r="BL356" i="1" s="1"/>
  <c r="BJ356" i="1" a="1"/>
  <c r="BJ356" i="1" s="1"/>
  <c r="BC331" i="1"/>
  <c r="BB331" i="1"/>
  <c r="BD331" i="1"/>
  <c r="BL481" i="1" a="1"/>
  <c r="BL481" i="1" s="1"/>
  <c r="BI481" i="1" a="1"/>
  <c r="BI481" i="1" s="1"/>
  <c r="BD479" i="1"/>
  <c r="BE478" i="1"/>
  <c r="BK475" i="1" a="1"/>
  <c r="BK475" i="1" s="1"/>
  <c r="BH473" i="1" a="1"/>
  <c r="BH473" i="1" s="1"/>
  <c r="BH449" i="1" a="1"/>
  <c r="BH449" i="1" s="1"/>
  <c r="BJ437" i="1" a="1"/>
  <c r="BJ437" i="1" s="1"/>
  <c r="BH437" i="1" a="1"/>
  <c r="BH437" i="1" s="1"/>
  <c r="BI437" i="1" a="1"/>
  <c r="BI437" i="1" s="1"/>
  <c r="BL437" i="1" a="1"/>
  <c r="BL437" i="1" s="1"/>
  <c r="BE404" i="1"/>
  <c r="BB404" i="1"/>
  <c r="BD404" i="1"/>
  <c r="BB401" i="1"/>
  <c r="BD397" i="1"/>
  <c r="BC397" i="1"/>
  <c r="BI394" i="1" a="1"/>
  <c r="BI394" i="1" s="1"/>
  <c r="BG374" i="1" a="1"/>
  <c r="BG374" i="1" s="1"/>
  <c r="BI374" i="1" a="1"/>
  <c r="BI374" i="1" s="1"/>
  <c r="BJ374" i="1" a="1"/>
  <c r="BJ374" i="1" s="1"/>
  <c r="BK374" i="1" a="1"/>
  <c r="BK374" i="1" s="1"/>
  <c r="BJ372" i="1" a="1"/>
  <c r="BJ372" i="1" s="1"/>
  <c r="BL372" i="1" a="1"/>
  <c r="BL372" i="1" s="1"/>
  <c r="BG372" i="1" a="1"/>
  <c r="BG372" i="1" s="1"/>
  <c r="BI372" i="1" a="1"/>
  <c r="BI372" i="1" s="1"/>
  <c r="BK372" i="1" a="1"/>
  <c r="BK372" i="1" s="1"/>
  <c r="BH348" i="1" a="1"/>
  <c r="BH348" i="1" s="1"/>
  <c r="BL348" i="1" a="1"/>
  <c r="BL348" i="1" s="1"/>
  <c r="BI348" i="1" a="1"/>
  <c r="BI348" i="1" s="1"/>
  <c r="BI340" i="1" a="1"/>
  <c r="BI340" i="1" s="1"/>
  <c r="BL340" i="1" a="1"/>
  <c r="BL340" i="1" s="1"/>
  <c r="BH340" i="1" a="1"/>
  <c r="BH340" i="1" s="1"/>
  <c r="BB502" i="1"/>
  <c r="BH493" i="1" a="1"/>
  <c r="BH493" i="1" s="1"/>
  <c r="BC479" i="1"/>
  <c r="BL462" i="1" a="1"/>
  <c r="BL462" i="1" s="1"/>
  <c r="BJ455" i="1" a="1"/>
  <c r="BJ455" i="1" s="1"/>
  <c r="BH455" i="1" a="1"/>
  <c r="BH455" i="1" s="1"/>
  <c r="BE451" i="1"/>
  <c r="BH426" i="1" a="1"/>
  <c r="BH426" i="1" s="1"/>
  <c r="BI426" i="1" a="1"/>
  <c r="BI426" i="1" s="1"/>
  <c r="BE415" i="1"/>
  <c r="BH410" i="1" a="1"/>
  <c r="BH410" i="1" s="1"/>
  <c r="BJ410" i="1" a="1"/>
  <c r="BJ410" i="1" s="1"/>
  <c r="BC405" i="1"/>
  <c r="BD405" i="1"/>
  <c r="BG394" i="1" a="1"/>
  <c r="BG394" i="1" s="1"/>
  <c r="BC382" i="1"/>
  <c r="BB382" i="1"/>
  <c r="BD382" i="1"/>
  <c r="BE382" i="1"/>
  <c r="BJ341" i="1" a="1"/>
  <c r="BJ341" i="1" s="1"/>
  <c r="BK341" i="1" a="1"/>
  <c r="BK341" i="1" s="1"/>
  <c r="BL341" i="1" a="1"/>
  <c r="BL341" i="1" s="1"/>
  <c r="BH341" i="1" a="1"/>
  <c r="BH341" i="1" s="1"/>
  <c r="BI341" i="1" a="1"/>
  <c r="BI341" i="1" s="1"/>
  <c r="BJ304" i="1" a="1"/>
  <c r="BJ304" i="1" s="1"/>
  <c r="BL304" i="1" a="1"/>
  <c r="BL304" i="1" s="1"/>
  <c r="BG304" i="1" a="1"/>
  <c r="BG304" i="1" s="1"/>
  <c r="BH304" i="1" a="1"/>
  <c r="BH304" i="1" s="1"/>
  <c r="BK304" i="1" a="1"/>
  <c r="BK304" i="1" s="1"/>
  <c r="BI304" i="1" a="1"/>
  <c r="BI304" i="1" s="1"/>
  <c r="BL504" i="1" a="1"/>
  <c r="BL504" i="1" s="1"/>
  <c r="BJ481" i="1" a="1"/>
  <c r="BJ481" i="1" s="1"/>
  <c r="BE468" i="1"/>
  <c r="BC460" i="1"/>
  <c r="BC437" i="1"/>
  <c r="BD437" i="1"/>
  <c r="BC436" i="1"/>
  <c r="BD436" i="1"/>
  <c r="BI434" i="1" a="1"/>
  <c r="BI434" i="1" s="1"/>
  <c r="BD424" i="1"/>
  <c r="BE424" i="1"/>
  <c r="BC423" i="1"/>
  <c r="BD423" i="1"/>
  <c r="BG421" i="1" a="1"/>
  <c r="BG421" i="1" s="1"/>
  <c r="BL421" i="1" a="1"/>
  <c r="BL421" i="1" s="1"/>
  <c r="BH421" i="1" a="1"/>
  <c r="BH421" i="1" s="1"/>
  <c r="BI421" i="1" a="1"/>
  <c r="BI421" i="1" s="1"/>
  <c r="BJ421" i="1" a="1"/>
  <c r="BJ421" i="1" s="1"/>
  <c r="BB415" i="1"/>
  <c r="BE400" i="1"/>
  <c r="BB400" i="1"/>
  <c r="BC389" i="1"/>
  <c r="BE389" i="1"/>
  <c r="BH372" i="1" a="1"/>
  <c r="BH372" i="1" s="1"/>
  <c r="BG314" i="1" a="1"/>
  <c r="BG314" i="1" s="1"/>
  <c r="BI314" i="1" a="1"/>
  <c r="BI314" i="1" s="1"/>
  <c r="BI378" i="1" a="1"/>
  <c r="BI378" i="1" s="1"/>
  <c r="BC358" i="1"/>
  <c r="BD358" i="1"/>
  <c r="BD350" i="1"/>
  <c r="BJ346" i="1" a="1"/>
  <c r="BJ346" i="1" s="1"/>
  <c r="BC343" i="1"/>
  <c r="BI303" i="1" a="1"/>
  <c r="BI303" i="1" s="1"/>
  <c r="BJ303" i="1" a="1"/>
  <c r="BJ303" i="1" s="1"/>
  <c r="BL303" i="1" a="1"/>
  <c r="BL303" i="1" s="1"/>
  <c r="BH303" i="1" a="1"/>
  <c r="BH303" i="1" s="1"/>
  <c r="BG271" i="1" a="1"/>
  <c r="BG271" i="1" s="1"/>
  <c r="BJ271" i="1" a="1"/>
  <c r="BJ271" i="1" s="1"/>
  <c r="BI271" i="1" a="1"/>
  <c r="BI271" i="1" s="1"/>
  <c r="BH271" i="1" a="1"/>
  <c r="BH271" i="1" s="1"/>
  <c r="BB445" i="1"/>
  <c r="BD440" i="1"/>
  <c r="BB429" i="1"/>
  <c r="BD428" i="1"/>
  <c r="BE422" i="1"/>
  <c r="BE414" i="1"/>
  <c r="BJ402" i="1" a="1"/>
  <c r="BJ402" i="1" s="1"/>
  <c r="BH398" i="1" a="1"/>
  <c r="BH398" i="1" s="1"/>
  <c r="BC392" i="1"/>
  <c r="BG390" i="1" a="1"/>
  <c r="BG390" i="1" s="1"/>
  <c r="BC388" i="1"/>
  <c r="BD386" i="1"/>
  <c r="BC384" i="1"/>
  <c r="BL380" i="1" a="1"/>
  <c r="BL380" i="1" s="1"/>
  <c r="BH378" i="1" a="1"/>
  <c r="BH378" i="1" s="1"/>
  <c r="BI366" i="1" a="1"/>
  <c r="BI366" i="1" s="1"/>
  <c r="BL362" i="1" a="1"/>
  <c r="BL362" i="1" s="1"/>
  <c r="BC362" i="1"/>
  <c r="BD362" i="1"/>
  <c r="BE358" i="1"/>
  <c r="BD337" i="1"/>
  <c r="BC296" i="1"/>
  <c r="BB296" i="1"/>
  <c r="BD296" i="1"/>
  <c r="BE278" i="1"/>
  <c r="BD278" i="1"/>
  <c r="BB278" i="1"/>
  <c r="BC278" i="1"/>
  <c r="BG234" i="1" a="1"/>
  <c r="BG234" i="1" s="1"/>
  <c r="BI234" i="1" a="1"/>
  <c r="BI234" i="1" s="1"/>
  <c r="BL364" i="1" a="1"/>
  <c r="BL364" i="1" s="1"/>
  <c r="BI354" i="1" a="1"/>
  <c r="BI354" i="1" s="1"/>
  <c r="BK354" i="1" a="1"/>
  <c r="BK354" i="1" s="1"/>
  <c r="BJ349" i="1" a="1"/>
  <c r="BJ349" i="1" s="1"/>
  <c r="BH349" i="1" a="1"/>
  <c r="BH349" i="1" s="1"/>
  <c r="BJ338" i="1" a="1"/>
  <c r="BJ338" i="1" s="1"/>
  <c r="BI338" i="1" a="1"/>
  <c r="BI338" i="1" s="1"/>
  <c r="BC332" i="1"/>
  <c r="BE332" i="1"/>
  <c r="BB332" i="1"/>
  <c r="BI298" i="1" a="1"/>
  <c r="BI298" i="1" s="1"/>
  <c r="BK298" i="1" a="1"/>
  <c r="BK298" i="1" s="1"/>
  <c r="BL298" i="1" a="1"/>
  <c r="BL298" i="1" s="1"/>
  <c r="BJ294" i="1" a="1"/>
  <c r="BJ294" i="1" s="1"/>
  <c r="BI294" i="1" a="1"/>
  <c r="BI294" i="1" s="1"/>
  <c r="BL271" i="1" a="1"/>
  <c r="BL271" i="1" s="1"/>
  <c r="BE432" i="1"/>
  <c r="BC416" i="1"/>
  <c r="BD398" i="1"/>
  <c r="BH397" i="1" a="1"/>
  <c r="BH397" i="1" s="1"/>
  <c r="BD390" i="1"/>
  <c r="BD366" i="1"/>
  <c r="BK364" i="1" a="1"/>
  <c r="BK364" i="1" s="1"/>
  <c r="BE355" i="1"/>
  <c r="BC355" i="1"/>
  <c r="BD351" i="1"/>
  <c r="BB351" i="1"/>
  <c r="BI339" i="1" a="1"/>
  <c r="BI339" i="1" s="1"/>
  <c r="BH339" i="1" a="1"/>
  <c r="BH339" i="1" s="1"/>
  <c r="BD306" i="1"/>
  <c r="BB306" i="1"/>
  <c r="BC306" i="1"/>
  <c r="BE306" i="1"/>
  <c r="BG287" i="1" a="1"/>
  <c r="BG287" i="1" s="1"/>
  <c r="BI287" i="1" a="1"/>
  <c r="BI287" i="1" s="1"/>
  <c r="BJ287" i="1" a="1"/>
  <c r="BJ287" i="1" s="1"/>
  <c r="BB281" i="1"/>
  <c r="BC281" i="1"/>
  <c r="BD281" i="1"/>
  <c r="BE281" i="1"/>
  <c r="BG184" i="1" a="1"/>
  <c r="BG184" i="1" s="1"/>
  <c r="BI184" i="1" a="1"/>
  <c r="BI184" i="1" s="1"/>
  <c r="BJ184" i="1" a="1"/>
  <c r="BJ184" i="1" s="1"/>
  <c r="BK184" i="1" a="1"/>
  <c r="BK184" i="1" s="1"/>
  <c r="BE376" i="1"/>
  <c r="BB376" i="1"/>
  <c r="BB350" i="1"/>
  <c r="BE350" i="1"/>
  <c r="BD343" i="1"/>
  <c r="BE343" i="1"/>
  <c r="BK335" i="1" a="1"/>
  <c r="BK335" i="1" s="1"/>
  <c r="BG335" i="1" a="1"/>
  <c r="BG335" i="1" s="1"/>
  <c r="BJ325" i="1" a="1"/>
  <c r="BJ325" i="1" s="1"/>
  <c r="BG325" i="1" a="1"/>
  <c r="BG325" i="1" s="1"/>
  <c r="BH325" i="1" a="1"/>
  <c r="BH325" i="1" s="1"/>
  <c r="BI325" i="1" a="1"/>
  <c r="BI325" i="1" s="1"/>
  <c r="BL325" i="1" a="1"/>
  <c r="BL325" i="1" s="1"/>
  <c r="BJ323" i="1" a="1"/>
  <c r="BJ323" i="1" s="1"/>
  <c r="BL323" i="1" a="1"/>
  <c r="BL323" i="1" s="1"/>
  <c r="BH323" i="1" a="1"/>
  <c r="BH323" i="1" s="1"/>
  <c r="BJ317" i="1" a="1"/>
  <c r="BJ317" i="1" s="1"/>
  <c r="BG317" i="1" a="1"/>
  <c r="BG317" i="1" s="1"/>
  <c r="BH317" i="1" a="1"/>
  <c r="BH317" i="1" s="1"/>
  <c r="BI317" i="1" a="1"/>
  <c r="BI317" i="1" s="1"/>
  <c r="BL317" i="1" a="1"/>
  <c r="BL317" i="1" s="1"/>
  <c r="BJ315" i="1" a="1"/>
  <c r="BJ315" i="1" s="1"/>
  <c r="BL315" i="1" a="1"/>
  <c r="BL315" i="1" s="1"/>
  <c r="BH315" i="1" a="1"/>
  <c r="BH315" i="1" s="1"/>
  <c r="BE294" i="1"/>
  <c r="BB294" i="1"/>
  <c r="BC294" i="1"/>
  <c r="BD294" i="1"/>
  <c r="BK288" i="1" a="1"/>
  <c r="BK288" i="1" s="1"/>
  <c r="BI288" i="1" a="1"/>
  <c r="BI288" i="1" s="1"/>
  <c r="BG286" i="1" a="1"/>
  <c r="BG286" i="1" s="1"/>
  <c r="BH286" i="1" a="1"/>
  <c r="BH286" i="1" s="1"/>
  <c r="BJ286" i="1" a="1"/>
  <c r="BJ286" i="1" s="1"/>
  <c r="BL286" i="1" a="1"/>
  <c r="BL286" i="1" s="1"/>
  <c r="BE438" i="1"/>
  <c r="BC432" i="1"/>
  <c r="BD411" i="1"/>
  <c r="BJ398" i="1" a="1"/>
  <c r="BJ398" i="1" s="1"/>
  <c r="BJ358" i="1" a="1"/>
  <c r="BJ358" i="1" s="1"/>
  <c r="BG354" i="1" a="1"/>
  <c r="BG354" i="1" s="1"/>
  <c r="BC349" i="1"/>
  <c r="BE349" i="1"/>
  <c r="BD342" i="1"/>
  <c r="BE342" i="1"/>
  <c r="BJ335" i="1" a="1"/>
  <c r="BJ335" i="1" s="1"/>
  <c r="BD332" i="1"/>
  <c r="BG330" i="1" a="1"/>
  <c r="BG330" i="1" s="1"/>
  <c r="BI330" i="1" a="1"/>
  <c r="BI330" i="1" s="1"/>
  <c r="BG295" i="1" a="1"/>
  <c r="BG295" i="1" s="1"/>
  <c r="BI295" i="1" a="1"/>
  <c r="BI295" i="1" s="1"/>
  <c r="BJ295" i="1" a="1"/>
  <c r="BJ295" i="1" s="1"/>
  <c r="BB438" i="1"/>
  <c r="BC396" i="1"/>
  <c r="BL378" i="1" a="1"/>
  <c r="BL378" i="1" s="1"/>
  <c r="BC378" i="1"/>
  <c r="BD378" i="1"/>
  <c r="BD376" i="1"/>
  <c r="BC374" i="1"/>
  <c r="BB374" i="1"/>
  <c r="BG364" i="1" a="1"/>
  <c r="BG364" i="1" s="1"/>
  <c r="BE360" i="1"/>
  <c r="BB360" i="1"/>
  <c r="BI358" i="1" a="1"/>
  <c r="BI358" i="1" s="1"/>
  <c r="BC356" i="1"/>
  <c r="BD356" i="1"/>
  <c r="BC340" i="1"/>
  <c r="BB340" i="1"/>
  <c r="BD340" i="1"/>
  <c r="BI337" i="1" a="1"/>
  <c r="BI337" i="1" s="1"/>
  <c r="BJ333" i="1" a="1"/>
  <c r="BJ333" i="1" s="1"/>
  <c r="BG333" i="1" a="1"/>
  <c r="BG333" i="1" s="1"/>
  <c r="BH333" i="1" a="1"/>
  <c r="BH333" i="1" s="1"/>
  <c r="BI333" i="1" a="1"/>
  <c r="BI333" i="1" s="1"/>
  <c r="BK333" i="1" a="1"/>
  <c r="BK333" i="1" s="1"/>
  <c r="BB326" i="1"/>
  <c r="BD326" i="1"/>
  <c r="BC325" i="1"/>
  <c r="BE325" i="1"/>
  <c r="BC323" i="1"/>
  <c r="BB323" i="1"/>
  <c r="BD323" i="1"/>
  <c r="BB318" i="1"/>
  <c r="BD318" i="1"/>
  <c r="BC317" i="1"/>
  <c r="BE317" i="1"/>
  <c r="BC315" i="1"/>
  <c r="BB315" i="1"/>
  <c r="BD315" i="1"/>
  <c r="BJ296" i="1" a="1"/>
  <c r="BJ296" i="1" s="1"/>
  <c r="BL296" i="1" a="1"/>
  <c r="BL296" i="1" s="1"/>
  <c r="BH296" i="1" a="1"/>
  <c r="BH296" i="1" s="1"/>
  <c r="BC288" i="1"/>
  <c r="BB288" i="1"/>
  <c r="BD288" i="1"/>
  <c r="BI286" i="1" a="1"/>
  <c r="BI286" i="1" s="1"/>
  <c r="BD282" i="1"/>
  <c r="BB282" i="1"/>
  <c r="BC282" i="1"/>
  <c r="BE282" i="1"/>
  <c r="BH280" i="1" a="1"/>
  <c r="BH280" i="1" s="1"/>
  <c r="BG280" i="1" a="1"/>
  <c r="BG280" i="1" s="1"/>
  <c r="BI280" i="1" a="1"/>
  <c r="BI280" i="1" s="1"/>
  <c r="BK280" i="1" a="1"/>
  <c r="BK280" i="1" s="1"/>
  <c r="BK227" i="1" a="1"/>
  <c r="BK227" i="1" s="1"/>
  <c r="BL227" i="1" a="1"/>
  <c r="BL227" i="1" s="1"/>
  <c r="BG227" i="1" a="1"/>
  <c r="BG227" i="1" s="1"/>
  <c r="BH227" i="1" a="1"/>
  <c r="BH227" i="1" s="1"/>
  <c r="BJ227" i="1" a="1"/>
  <c r="BJ227" i="1" s="1"/>
  <c r="BL212" i="1" a="1"/>
  <c r="BL212" i="1" s="1"/>
  <c r="BH212" i="1" a="1"/>
  <c r="BH212" i="1" s="1"/>
  <c r="BI212" i="1" a="1"/>
  <c r="BI212" i="1" s="1"/>
  <c r="BB210" i="1"/>
  <c r="BC210" i="1"/>
  <c r="BD210" i="1"/>
  <c r="BE210" i="1"/>
  <c r="BL278" i="1" a="1"/>
  <c r="BL278" i="1" s="1"/>
  <c r="BD266" i="1"/>
  <c r="BE266" i="1"/>
  <c r="BB266" i="1"/>
  <c r="BC266" i="1"/>
  <c r="BK180" i="1" a="1"/>
  <c r="BK180" i="1" s="1"/>
  <c r="BI180" i="1" a="1"/>
  <c r="BI180" i="1" s="1"/>
  <c r="BH161" i="1" a="1"/>
  <c r="BH161" i="1" s="1"/>
  <c r="BI161" i="1" a="1"/>
  <c r="BI161" i="1" s="1"/>
  <c r="BD333" i="1"/>
  <c r="BL324" i="1" a="1"/>
  <c r="BL324" i="1" s="1"/>
  <c r="BB324" i="1"/>
  <c r="BL316" i="1" a="1"/>
  <c r="BL316" i="1" s="1"/>
  <c r="BB316" i="1"/>
  <c r="BB309" i="1"/>
  <c r="BE308" i="1"/>
  <c r="BK306" i="1" a="1"/>
  <c r="BK306" i="1" s="1"/>
  <c r="BB305" i="1"/>
  <c r="BC297" i="1"/>
  <c r="BB290" i="1"/>
  <c r="BH264" i="1" a="1"/>
  <c r="BH264" i="1" s="1"/>
  <c r="BJ264" i="1" a="1"/>
  <c r="BJ264" i="1" s="1"/>
  <c r="BH259" i="1" a="1"/>
  <c r="BH259" i="1" s="1"/>
  <c r="BJ259" i="1" a="1"/>
  <c r="BJ259" i="1" s="1"/>
  <c r="BB253" i="1"/>
  <c r="BC253" i="1"/>
  <c r="BD253" i="1"/>
  <c r="BE253" i="1"/>
  <c r="BD244" i="1"/>
  <c r="BB244" i="1"/>
  <c r="BC244" i="1"/>
  <c r="BE244" i="1"/>
  <c r="BE241" i="1"/>
  <c r="BD241" i="1"/>
  <c r="BE233" i="1"/>
  <c r="BD233" i="1"/>
  <c r="BH180" i="1" a="1"/>
  <c r="BH180" i="1" s="1"/>
  <c r="BJ164" i="1" a="1"/>
  <c r="BJ164" i="1" s="1"/>
  <c r="BH164" i="1" a="1"/>
  <c r="BH164" i="1" s="1"/>
  <c r="BL164" i="1" a="1"/>
  <c r="BL164" i="1" s="1"/>
  <c r="BH146" i="1" a="1"/>
  <c r="BH146" i="1" s="1"/>
  <c r="BJ146" i="1" a="1"/>
  <c r="BJ146" i="1" s="1"/>
  <c r="BD260" i="1"/>
  <c r="BC260" i="1"/>
  <c r="BI250" i="1" a="1"/>
  <c r="BI250" i="1" s="1"/>
  <c r="BG229" i="1" a="1"/>
  <c r="BG229" i="1" s="1"/>
  <c r="BG226" i="1" a="1"/>
  <c r="BG226" i="1" s="1"/>
  <c r="BI226" i="1" a="1"/>
  <c r="BI226" i="1" s="1"/>
  <c r="BI205" i="1" a="1"/>
  <c r="BI205" i="1" s="1"/>
  <c r="BG205" i="1" a="1"/>
  <c r="BG205" i="1" s="1"/>
  <c r="BK148" i="1" a="1"/>
  <c r="BK148" i="1" s="1"/>
  <c r="BI148" i="1" a="1"/>
  <c r="BI148" i="1" s="1"/>
  <c r="BJ148" i="1" a="1"/>
  <c r="BJ148" i="1" s="1"/>
  <c r="BH148" i="1" a="1"/>
  <c r="BH148" i="1" s="1"/>
  <c r="BL148" i="1" a="1"/>
  <c r="BL148" i="1" s="1"/>
  <c r="BE371" i="1"/>
  <c r="BH332" i="1" a="1"/>
  <c r="BH332" i="1" s="1"/>
  <c r="BH324" i="1" a="1"/>
  <c r="BH324" i="1" s="1"/>
  <c r="BH316" i="1" a="1"/>
  <c r="BH316" i="1" s="1"/>
  <c r="BD313" i="1"/>
  <c r="BB307" i="1"/>
  <c r="BB303" i="1"/>
  <c r="BC302" i="1"/>
  <c r="BC301" i="1"/>
  <c r="BE300" i="1"/>
  <c r="BD292" i="1"/>
  <c r="BJ290" i="1" a="1"/>
  <c r="BJ290" i="1" s="1"/>
  <c r="BG279" i="1" a="1"/>
  <c r="BG279" i="1" s="1"/>
  <c r="BJ279" i="1" a="1"/>
  <c r="BJ279" i="1" s="1"/>
  <c r="BC277" i="1"/>
  <c r="BL258" i="1" a="1"/>
  <c r="BL258" i="1" s="1"/>
  <c r="BB245" i="1"/>
  <c r="BC245" i="1"/>
  <c r="BD245" i="1"/>
  <c r="BB239" i="1"/>
  <c r="BC239" i="1"/>
  <c r="BB234" i="1"/>
  <c r="BC234" i="1"/>
  <c r="BD234" i="1"/>
  <c r="BH232" i="1" a="1"/>
  <c r="BH232" i="1" s="1"/>
  <c r="BI232" i="1" a="1"/>
  <c r="BI232" i="1" s="1"/>
  <c r="BJ232" i="1" a="1"/>
  <c r="BJ232" i="1" s="1"/>
  <c r="BL188" i="1" a="1"/>
  <c r="BL188" i="1" s="1"/>
  <c r="BG188" i="1" a="1"/>
  <c r="BG188" i="1" s="1"/>
  <c r="BH188" i="1" a="1"/>
  <c r="BH188" i="1" s="1"/>
  <c r="BJ188" i="1" a="1"/>
  <c r="BJ188" i="1" s="1"/>
  <c r="BK188" i="1" a="1"/>
  <c r="BK188" i="1" s="1"/>
  <c r="BC292" i="1"/>
  <c r="BC280" i="1"/>
  <c r="BB280" i="1"/>
  <c r="BD274" i="1"/>
  <c r="BE274" i="1"/>
  <c r="BB274" i="1"/>
  <c r="BG270" i="1" a="1"/>
  <c r="BG270" i="1" s="1"/>
  <c r="BJ270" i="1" a="1"/>
  <c r="BJ270" i="1" s="1"/>
  <c r="BH240" i="1" a="1"/>
  <c r="BH240" i="1" s="1"/>
  <c r="BI240" i="1" a="1"/>
  <c r="BI240" i="1" s="1"/>
  <c r="BD222" i="1"/>
  <c r="BC222" i="1"/>
  <c r="BH208" i="1" a="1"/>
  <c r="BH208" i="1" s="1"/>
  <c r="BG208" i="1" a="1"/>
  <c r="BG208" i="1" s="1"/>
  <c r="BI208" i="1" a="1"/>
  <c r="BI208" i="1" s="1"/>
  <c r="BJ208" i="1" a="1"/>
  <c r="BJ208" i="1" s="1"/>
  <c r="BK208" i="1" a="1"/>
  <c r="BK208" i="1" s="1"/>
  <c r="BB202" i="1"/>
  <c r="BC202" i="1"/>
  <c r="BD202" i="1"/>
  <c r="BE202" i="1"/>
  <c r="BH192" i="1" a="1"/>
  <c r="BH192" i="1" s="1"/>
  <c r="BG192" i="1" a="1"/>
  <c r="BG192" i="1" s="1"/>
  <c r="BI192" i="1" a="1"/>
  <c r="BI192" i="1" s="1"/>
  <c r="BJ192" i="1" a="1"/>
  <c r="BJ192" i="1" s="1"/>
  <c r="BK192" i="1" a="1"/>
  <c r="BK192" i="1" s="1"/>
  <c r="BC300" i="1"/>
  <c r="BL299" i="1" a="1"/>
  <c r="BL299" i="1" s="1"/>
  <c r="BH216" i="1" a="1"/>
  <c r="BH216" i="1" s="1"/>
  <c r="BJ216" i="1" a="1"/>
  <c r="BJ216" i="1" s="1"/>
  <c r="BK216" i="1" a="1"/>
  <c r="BK216" i="1" s="1"/>
  <c r="BI216" i="1" a="1"/>
  <c r="BI216" i="1" s="1"/>
  <c r="BB197" i="1"/>
  <c r="BC197" i="1"/>
  <c r="BD197" i="1"/>
  <c r="BE197" i="1"/>
  <c r="BH176" i="1" a="1"/>
  <c r="BH176" i="1" s="1"/>
  <c r="BG176" i="1" a="1"/>
  <c r="BG176" i="1" s="1"/>
  <c r="BI176" i="1" a="1"/>
  <c r="BI176" i="1" s="1"/>
  <c r="BJ176" i="1" a="1"/>
  <c r="BJ176" i="1" s="1"/>
  <c r="BK176" i="1" a="1"/>
  <c r="BK176" i="1" s="1"/>
  <c r="BG160" i="1" a="1"/>
  <c r="BG160" i="1" s="1"/>
  <c r="BJ160" i="1" a="1"/>
  <c r="BJ160" i="1" s="1"/>
  <c r="BE324" i="1"/>
  <c r="BE316" i="1"/>
  <c r="BE290" i="1"/>
  <c r="BC285" i="1"/>
  <c r="BC284" i="1"/>
  <c r="BD280" i="1"/>
  <c r="BB279" i="1"/>
  <c r="BE279" i="1"/>
  <c r="BG278" i="1" a="1"/>
  <c r="BG278" i="1" s="1"/>
  <c r="BI278" i="1" a="1"/>
  <c r="BI278" i="1" s="1"/>
  <c r="BH272" i="1" a="1"/>
  <c r="BH272" i="1" s="1"/>
  <c r="BI272" i="1" a="1"/>
  <c r="BI272" i="1" s="1"/>
  <c r="BH270" i="1" a="1"/>
  <c r="BH270" i="1" s="1"/>
  <c r="BG265" i="1" a="1"/>
  <c r="BG265" i="1" s="1"/>
  <c r="BL265" i="1" a="1"/>
  <c r="BL265" i="1" s="1"/>
  <c r="BI265" i="1" a="1"/>
  <c r="BI265" i="1" s="1"/>
  <c r="BK265" i="1" a="1"/>
  <c r="BK265" i="1" s="1"/>
  <c r="BH224" i="1" a="1"/>
  <c r="BH224" i="1" s="1"/>
  <c r="BI224" i="1" a="1"/>
  <c r="BI224" i="1" s="1"/>
  <c r="BJ224" i="1" a="1"/>
  <c r="BJ224" i="1" s="1"/>
  <c r="BB186" i="1"/>
  <c r="BC186" i="1"/>
  <c r="BD186" i="1"/>
  <c r="BJ178" i="1" a="1"/>
  <c r="BJ178" i="1" s="1"/>
  <c r="BI178" i="1" a="1"/>
  <c r="BI178" i="1" s="1"/>
  <c r="BL154" i="1" a="1"/>
  <c r="BL154" i="1" s="1"/>
  <c r="BG154" i="1" a="1"/>
  <c r="BG154" i="1" s="1"/>
  <c r="BH154" i="1" a="1"/>
  <c r="BH154" i="1" s="1"/>
  <c r="BI154" i="1" a="1"/>
  <c r="BI154" i="1" s="1"/>
  <c r="BJ154" i="1" a="1"/>
  <c r="BJ154" i="1" s="1"/>
  <c r="BK154" i="1" a="1"/>
  <c r="BK154" i="1" s="1"/>
  <c r="BC250" i="1"/>
  <c r="BG246" i="1" a="1"/>
  <c r="BG246" i="1" s="1"/>
  <c r="BC243" i="1"/>
  <c r="BC228" i="1"/>
  <c r="BD225" i="1"/>
  <c r="BB221" i="1"/>
  <c r="BE220" i="1"/>
  <c r="BG219" i="1" a="1"/>
  <c r="BG219" i="1" s="1"/>
  <c r="BD199" i="1"/>
  <c r="BC191" i="1"/>
  <c r="BD190" i="1"/>
  <c r="BD189" i="1"/>
  <c r="BC183" i="1"/>
  <c r="BG182" i="1" a="1"/>
  <c r="BG182" i="1" s="1"/>
  <c r="BG181" i="1" a="1"/>
  <c r="BG181" i="1" s="1"/>
  <c r="BC172" i="1"/>
  <c r="BC166" i="1"/>
  <c r="BB155" i="1"/>
  <c r="BD149" i="1"/>
  <c r="BB149" i="1"/>
  <c r="BC149" i="1"/>
  <c r="BC144" i="1"/>
  <c r="BE142" i="1"/>
  <c r="BD140" i="1"/>
  <c r="BJ138" i="1" a="1"/>
  <c r="BJ138" i="1" s="1"/>
  <c r="BK136" i="1" a="1"/>
  <c r="BK136" i="1" s="1"/>
  <c r="BJ126" i="1" a="1"/>
  <c r="BJ126" i="1" s="1"/>
  <c r="BG42" i="1" a="1"/>
  <c r="BG42" i="1" s="1"/>
  <c r="BH42" i="1" a="1"/>
  <c r="BH42" i="1" s="1"/>
  <c r="BI42" i="1" a="1"/>
  <c r="BI42" i="1" s="1"/>
  <c r="BJ42" i="1" a="1"/>
  <c r="BJ42" i="1" s="1"/>
  <c r="BL42" i="1" a="1"/>
  <c r="BL42" i="1" s="1"/>
  <c r="BB250" i="1"/>
  <c r="BB243" i="1"/>
  <c r="BB228" i="1"/>
  <c r="BC220" i="1"/>
  <c r="BI213" i="1" a="1"/>
  <c r="BI213" i="1" s="1"/>
  <c r="BE212" i="1"/>
  <c r="BC199" i="1"/>
  <c r="BE194" i="1"/>
  <c r="BD193" i="1"/>
  <c r="BB191" i="1"/>
  <c r="BB190" i="1"/>
  <c r="BC189" i="1"/>
  <c r="BC175" i="1"/>
  <c r="BC174" i="1"/>
  <c r="BL172" i="1" a="1"/>
  <c r="BL172" i="1" s="1"/>
  <c r="BB172" i="1"/>
  <c r="BB171" i="1"/>
  <c r="BB166" i="1"/>
  <c r="BK149" i="1" a="1"/>
  <c r="BK149" i="1" s="1"/>
  <c r="BI138" i="1" a="1"/>
  <c r="BI138" i="1" s="1"/>
  <c r="BJ124" i="1" a="1"/>
  <c r="BJ124" i="1" s="1"/>
  <c r="BG124" i="1" a="1"/>
  <c r="BG124" i="1" s="1"/>
  <c r="BH124" i="1" a="1"/>
  <c r="BH124" i="1" s="1"/>
  <c r="BK124" i="1" a="1"/>
  <c r="BK124" i="1" s="1"/>
  <c r="BJ117" i="1" a="1"/>
  <c r="BJ117" i="1" s="1"/>
  <c r="BL117" i="1" a="1"/>
  <c r="BL117" i="1" s="1"/>
  <c r="BI117" i="1" a="1"/>
  <c r="BI117" i="1" s="1"/>
  <c r="BG109" i="1" a="1"/>
  <c r="BG109" i="1" s="1"/>
  <c r="BJ109" i="1" a="1"/>
  <c r="BJ109" i="1" s="1"/>
  <c r="BH109" i="1" a="1"/>
  <c r="BH109" i="1" s="1"/>
  <c r="BI109" i="1" a="1"/>
  <c r="BI109" i="1" s="1"/>
  <c r="BH105" i="1" a="1"/>
  <c r="BH105" i="1" s="1"/>
  <c r="BL105" i="1" a="1"/>
  <c r="BL105" i="1" s="1"/>
  <c r="BH58" i="1" a="1"/>
  <c r="BH58" i="1" s="1"/>
  <c r="BG58" i="1" a="1"/>
  <c r="BG58" i="1" s="1"/>
  <c r="BI58" i="1" a="1"/>
  <c r="BI58" i="1" s="1"/>
  <c r="BJ58" i="1" a="1"/>
  <c r="BJ58" i="1" s="1"/>
  <c r="BK58" i="1" a="1"/>
  <c r="BK58" i="1" s="1"/>
  <c r="BI50" i="1" a="1"/>
  <c r="BI50" i="1" s="1"/>
  <c r="BJ50" i="1" a="1"/>
  <c r="BJ50" i="1" s="1"/>
  <c r="BL50" i="1" a="1"/>
  <c r="BL50" i="1" s="1"/>
  <c r="BH50" i="1" a="1"/>
  <c r="BH50" i="1" s="1"/>
  <c r="BG34" i="1" a="1"/>
  <c r="BG34" i="1" s="1"/>
  <c r="BL34" i="1" a="1"/>
  <c r="BL34" i="1" s="1"/>
  <c r="BH34" i="1" a="1"/>
  <c r="BH34" i="1" s="1"/>
  <c r="BI34" i="1" a="1"/>
  <c r="BI34" i="1" s="1"/>
  <c r="BJ34" i="1" a="1"/>
  <c r="BJ34" i="1" s="1"/>
  <c r="BC134" i="1"/>
  <c r="BD134" i="1"/>
  <c r="BE134" i="1"/>
  <c r="BH130" i="1" a="1"/>
  <c r="BH130" i="1" s="1"/>
  <c r="BG130" i="1" a="1"/>
  <c r="BG130" i="1" s="1"/>
  <c r="BI130" i="1" a="1"/>
  <c r="BI130" i="1" s="1"/>
  <c r="BJ130" i="1" a="1"/>
  <c r="BJ130" i="1" s="1"/>
  <c r="BG123" i="1" a="1"/>
  <c r="BG123" i="1" s="1"/>
  <c r="BJ123" i="1" a="1"/>
  <c r="BJ123" i="1" s="1"/>
  <c r="BK123" i="1" a="1"/>
  <c r="BK123" i="1" s="1"/>
  <c r="BI123" i="1" a="1"/>
  <c r="BI123" i="1" s="1"/>
  <c r="BE119" i="1"/>
  <c r="BD119" i="1"/>
  <c r="BC119" i="1"/>
  <c r="BC116" i="1"/>
  <c r="BB116" i="1"/>
  <c r="BK95" i="1" a="1"/>
  <c r="BK95" i="1" s="1"/>
  <c r="BI95" i="1" a="1"/>
  <c r="BI95" i="1" s="1"/>
  <c r="BJ95" i="1" a="1"/>
  <c r="BJ95" i="1" s="1"/>
  <c r="BL81" i="1" a="1"/>
  <c r="BL81" i="1" s="1"/>
  <c r="BI81" i="1" a="1"/>
  <c r="BI81" i="1" s="1"/>
  <c r="BG74" i="1" a="1"/>
  <c r="BG74" i="1" s="1"/>
  <c r="BI74" i="1" a="1"/>
  <c r="BI74" i="1" s="1"/>
  <c r="BJ74" i="1" a="1"/>
  <c r="BJ74" i="1" s="1"/>
  <c r="BK74" i="1" a="1"/>
  <c r="BK74" i="1" s="1"/>
  <c r="BH68" i="1" a="1"/>
  <c r="BH68" i="1" s="1"/>
  <c r="BI68" i="1" a="1"/>
  <c r="BI68" i="1" s="1"/>
  <c r="BJ68" i="1" a="1"/>
  <c r="BJ68" i="1" s="1"/>
  <c r="BL68" i="1" a="1"/>
  <c r="BL68" i="1" s="1"/>
  <c r="BH62" i="1" a="1"/>
  <c r="BH62" i="1" s="1"/>
  <c r="BI62" i="1" a="1"/>
  <c r="BI62" i="1" s="1"/>
  <c r="BL62" i="1" a="1"/>
  <c r="BL62" i="1" s="1"/>
  <c r="BJ43" i="1" a="1"/>
  <c r="BJ43" i="1" s="1"/>
  <c r="BI43" i="1" a="1"/>
  <c r="BI43" i="1" s="1"/>
  <c r="BK43" i="1" a="1"/>
  <c r="BK43" i="1" s="1"/>
  <c r="BG43" i="1" a="1"/>
  <c r="BG43" i="1" s="1"/>
  <c r="BJ35" i="1" a="1"/>
  <c r="BJ35" i="1" s="1"/>
  <c r="BG35" i="1" a="1"/>
  <c r="BG35" i="1" s="1"/>
  <c r="BI35" i="1" a="1"/>
  <c r="BI35" i="1" s="1"/>
  <c r="BK35" i="1" a="1"/>
  <c r="BK35" i="1" s="1"/>
  <c r="BG141" i="1" a="1"/>
  <c r="BG141" i="1" s="1"/>
  <c r="BK141" i="1" a="1"/>
  <c r="BK141" i="1" s="1"/>
  <c r="BB135" i="1"/>
  <c r="BC135" i="1"/>
  <c r="BC254" i="1"/>
  <c r="BL252" i="1" a="1"/>
  <c r="BL252" i="1" s="1"/>
  <c r="BC238" i="1"/>
  <c r="BC217" i="1"/>
  <c r="BE215" i="1"/>
  <c r="BE213" i="1"/>
  <c r="BE205" i="1"/>
  <c r="BC181" i="1"/>
  <c r="BH172" i="1" a="1"/>
  <c r="BH172" i="1" s="1"/>
  <c r="BK168" i="1" a="1"/>
  <c r="BK168" i="1" s="1"/>
  <c r="BC159" i="1"/>
  <c r="BC158" i="1"/>
  <c r="BL156" i="1" a="1"/>
  <c r="BL156" i="1" s="1"/>
  <c r="BG151" i="1" a="1"/>
  <c r="BG151" i="1" s="1"/>
  <c r="BJ151" i="1" a="1"/>
  <c r="BJ151" i="1" s="1"/>
  <c r="BD147" i="1"/>
  <c r="BE147" i="1"/>
  <c r="BL134" i="1" a="1"/>
  <c r="BL134" i="1" s="1"/>
  <c r="BB120" i="1"/>
  <c r="BE120" i="1"/>
  <c r="BD120" i="1"/>
  <c r="BD93" i="1"/>
  <c r="BC93" i="1"/>
  <c r="BB93" i="1"/>
  <c r="BH89" i="1" a="1"/>
  <c r="BH89" i="1" s="1"/>
  <c r="BI89" i="1" a="1"/>
  <c r="BI89" i="1" s="1"/>
  <c r="BJ89" i="1" a="1"/>
  <c r="BJ89" i="1" s="1"/>
  <c r="BL89" i="1" a="1"/>
  <c r="BL89" i="1" s="1"/>
  <c r="BH81" i="1" a="1"/>
  <c r="BH81" i="1" s="1"/>
  <c r="BG31" i="1" a="1"/>
  <c r="BG31" i="1" s="1"/>
  <c r="BI31" i="1" a="1"/>
  <c r="BI31" i="1" s="1"/>
  <c r="BD215" i="1"/>
  <c r="BD213" i="1"/>
  <c r="BD205" i="1"/>
  <c r="BD201" i="1"/>
  <c r="BJ168" i="1" a="1"/>
  <c r="BJ168" i="1" s="1"/>
  <c r="BB158" i="1"/>
  <c r="BE157" i="1"/>
  <c r="BE152" i="1"/>
  <c r="BB152" i="1"/>
  <c r="BB143" i="1"/>
  <c r="BC143" i="1"/>
  <c r="BC142" i="1"/>
  <c r="BD142" i="1"/>
  <c r="BL123" i="1" a="1"/>
  <c r="BL123" i="1" s="1"/>
  <c r="BJ115" i="1" a="1"/>
  <c r="BJ115" i="1" s="1"/>
  <c r="BK115" i="1" a="1"/>
  <c r="BK115" i="1" s="1"/>
  <c r="BG115" i="1" a="1"/>
  <c r="BG115" i="1" s="1"/>
  <c r="BI115" i="1" a="1"/>
  <c r="BI115" i="1" s="1"/>
  <c r="BI79" i="1" a="1"/>
  <c r="BI79" i="1" s="1"/>
  <c r="BJ79" i="1" a="1"/>
  <c r="BJ79" i="1" s="1"/>
  <c r="BG26" i="1" a="1"/>
  <c r="BG26" i="1" s="1"/>
  <c r="BH26" i="1" a="1"/>
  <c r="BH26" i="1" s="1"/>
  <c r="BI26" i="1" a="1"/>
  <c r="BI26" i="1" s="1"/>
  <c r="BJ26" i="1" a="1"/>
  <c r="BJ26" i="1" s="1"/>
  <c r="BL26" i="1" a="1"/>
  <c r="BL26" i="1" s="1"/>
  <c r="BH252" i="1" a="1"/>
  <c r="BH252" i="1" s="1"/>
  <c r="BK246" i="1" a="1"/>
  <c r="BK246" i="1" s="1"/>
  <c r="BC215" i="1"/>
  <c r="BC213" i="1"/>
  <c r="BC205" i="1"/>
  <c r="BC201" i="1"/>
  <c r="BE200" i="1"/>
  <c r="BC157" i="1"/>
  <c r="BJ150" i="1" a="1"/>
  <c r="BJ150" i="1" s="1"/>
  <c r="BK150" i="1" a="1"/>
  <c r="BK150" i="1" s="1"/>
  <c r="BB134" i="1"/>
  <c r="BK130" i="1" a="1"/>
  <c r="BK130" i="1" s="1"/>
  <c r="BH107" i="1" a="1"/>
  <c r="BH107" i="1" s="1"/>
  <c r="BG107" i="1" a="1"/>
  <c r="BG107" i="1" s="1"/>
  <c r="BI107" i="1" a="1"/>
  <c r="BI107" i="1" s="1"/>
  <c r="BJ70" i="1" a="1"/>
  <c r="BJ70" i="1" s="1"/>
  <c r="BI70" i="1" a="1"/>
  <c r="BI70" i="1" s="1"/>
  <c r="BK70" i="1" a="1"/>
  <c r="BK70" i="1" s="1"/>
  <c r="BL70" i="1" a="1"/>
  <c r="BL70" i="1" s="1"/>
  <c r="BG60" i="1" a="1"/>
  <c r="BG60" i="1" s="1"/>
  <c r="BI60" i="1" a="1"/>
  <c r="BI60" i="1" s="1"/>
  <c r="BJ60" i="1" a="1"/>
  <c r="BJ60" i="1" s="1"/>
  <c r="BE228" i="1"/>
  <c r="BC223" i="1"/>
  <c r="BJ219" i="1" a="1"/>
  <c r="BJ219" i="1" s="1"/>
  <c r="BD191" i="1"/>
  <c r="BE189" i="1"/>
  <c r="BE188" i="1"/>
  <c r="BH187" i="1" a="1"/>
  <c r="BH187" i="1" s="1"/>
  <c r="BH182" i="1" a="1"/>
  <c r="BH182" i="1" s="1"/>
  <c r="BH156" i="1" a="1"/>
  <c r="BH156" i="1" s="1"/>
  <c r="BB153" i="1"/>
  <c r="BC153" i="1"/>
  <c r="BI150" i="1" a="1"/>
  <c r="BI150" i="1" s="1"/>
  <c r="BK138" i="1" a="1"/>
  <c r="BK138" i="1" s="1"/>
  <c r="BB132" i="1"/>
  <c r="BC132" i="1"/>
  <c r="BD132" i="1"/>
  <c r="BG71" i="1" a="1"/>
  <c r="BG71" i="1" s="1"/>
  <c r="BK71" i="1" a="1"/>
  <c r="BK71" i="1" s="1"/>
  <c r="BJ40" i="1" a="1"/>
  <c r="BJ40" i="1" s="1"/>
  <c r="BG40" i="1" a="1"/>
  <c r="BG40" i="1" s="1"/>
  <c r="BI40" i="1" a="1"/>
  <c r="BI40" i="1" s="1"/>
  <c r="BK40" i="1" a="1"/>
  <c r="BK40" i="1" s="1"/>
  <c r="BG39" i="1" a="1"/>
  <c r="BG39" i="1" s="1"/>
  <c r="BI39" i="1" a="1"/>
  <c r="BI39" i="1" s="1"/>
  <c r="BB122" i="1"/>
  <c r="BB108" i="1"/>
  <c r="BD102" i="1"/>
  <c r="BB97" i="1"/>
  <c r="BE92" i="1"/>
  <c r="BH91" i="1" a="1"/>
  <c r="BH91" i="1" s="1"/>
  <c r="BC89" i="1"/>
  <c r="BC85" i="1"/>
  <c r="BL83" i="1" a="1"/>
  <c r="BL83" i="1" s="1"/>
  <c r="BC77" i="1"/>
  <c r="BD70" i="1"/>
  <c r="BC68" i="1"/>
  <c r="BD64" i="1"/>
  <c r="BK63" i="1" a="1"/>
  <c r="BK63" i="1" s="1"/>
  <c r="BJ46" i="1" a="1"/>
  <c r="BJ46" i="1" s="1"/>
  <c r="BC36" i="1"/>
  <c r="BD31" i="1"/>
  <c r="BL72" i="1" a="1"/>
  <c r="BL72" i="1" s="1"/>
  <c r="BE29" i="1"/>
  <c r="BG27" i="1" a="1"/>
  <c r="BG27" i="1" s="1"/>
  <c r="BE26" i="1"/>
  <c r="BE137" i="1"/>
  <c r="BD125" i="1"/>
  <c r="BL113" i="1" a="1"/>
  <c r="BL113" i="1" s="1"/>
  <c r="BD107" i="1"/>
  <c r="BD106" i="1"/>
  <c r="BE104" i="1"/>
  <c r="BD99" i="1"/>
  <c r="BC92" i="1"/>
  <c r="BD84" i="1"/>
  <c r="BI83" i="1" a="1"/>
  <c r="BI83" i="1" s="1"/>
  <c r="BD79" i="1"/>
  <c r="BB76" i="1"/>
  <c r="BK72" i="1" a="1"/>
  <c r="BK72" i="1" s="1"/>
  <c r="BC72" i="1"/>
  <c r="BE69" i="1"/>
  <c r="BB60" i="1"/>
  <c r="BD59" i="1"/>
  <c r="BB54" i="1"/>
  <c r="BE53" i="1"/>
  <c r="BE50" i="1"/>
  <c r="BE45" i="1"/>
  <c r="BB42" i="1"/>
  <c r="BC41" i="1"/>
  <c r="BB30" i="1"/>
  <c r="BC29" i="1"/>
  <c r="BB26" i="1"/>
  <c r="BL140" i="1" a="1"/>
  <c r="BL140" i="1" s="1"/>
  <c r="BD138" i="1"/>
  <c r="BD137" i="1"/>
  <c r="BD115" i="1"/>
  <c r="BD114" i="1"/>
  <c r="BC104" i="1"/>
  <c r="BC103" i="1"/>
  <c r="BE98" i="1"/>
  <c r="BD91" i="1"/>
  <c r="BC84" i="1"/>
  <c r="BH83" i="1" a="1"/>
  <c r="BH83" i="1" s="1"/>
  <c r="BJ72" i="1" a="1"/>
  <c r="BJ72" i="1" s="1"/>
  <c r="BE71" i="1"/>
  <c r="BE63" i="1"/>
  <c r="BC59" i="1"/>
  <c r="BK54" i="1" a="1"/>
  <c r="BK54" i="1" s="1"/>
  <c r="BC53" i="1"/>
  <c r="BD52" i="1"/>
  <c r="BG51" i="1" a="1"/>
  <c r="BG51" i="1" s="1"/>
  <c r="BD50" i="1"/>
  <c r="BH49" i="1" a="1"/>
  <c r="BH49" i="1" s="1"/>
  <c r="BC45" i="1"/>
  <c r="BB41" i="1"/>
  <c r="BB29" i="1"/>
  <c r="BC114" i="1"/>
  <c r="BB91" i="1"/>
  <c r="BG83" i="1" a="1"/>
  <c r="BG83" i="1" s="1"/>
  <c r="BD63" i="1"/>
  <c r="BE57" i="1"/>
  <c r="BB53" i="1"/>
  <c r="BC52" i="1"/>
  <c r="BB50" i="1"/>
  <c r="BB45" i="1"/>
  <c r="BL38" i="1" a="1"/>
  <c r="BL38" i="1" s="1"/>
  <c r="BK32" i="1" a="1"/>
  <c r="BK32" i="1" s="1"/>
  <c r="BC28" i="1"/>
  <c r="BK27" i="1" a="1"/>
  <c r="BK27" i="1" s="1"/>
  <c r="BD122" i="1"/>
  <c r="BD97" i="1"/>
  <c r="BG72" i="1" a="1"/>
  <c r="BG72" i="1" s="1"/>
  <c r="BI66" i="1" a="1"/>
  <c r="BI66" i="1" s="1"/>
  <c r="BG32" i="1" a="1"/>
  <c r="BG32" i="1" s="1"/>
  <c r="BB124" i="1"/>
  <c r="BC108" i="1"/>
  <c r="BI91" i="1" a="1"/>
  <c r="BI91" i="1" s="1"/>
  <c r="BB83" i="1"/>
  <c r="BG66" i="1" a="1"/>
  <c r="BG66" i="1" s="1"/>
  <c r="BJ505" i="1" a="1"/>
  <c r="BJ505" i="1" s="1"/>
  <c r="BG505" i="1" a="1"/>
  <c r="BG505" i="1" s="1"/>
  <c r="BK505" i="1" a="1"/>
  <c r="BK505" i="1" s="1"/>
  <c r="BH505" i="1" a="1"/>
  <c r="BH505" i="1" s="1"/>
  <c r="BL505" i="1" a="1"/>
  <c r="BL505" i="1" s="1"/>
  <c r="BI505" i="1" a="1"/>
  <c r="BI505" i="1" s="1"/>
  <c r="BH487" i="1" a="1"/>
  <c r="BH487" i="1" s="1"/>
  <c r="BL487" i="1" a="1"/>
  <c r="BL487" i="1" s="1"/>
  <c r="BG487" i="1" a="1"/>
  <c r="BG487" i="1" s="1"/>
  <c r="BI487" i="1" a="1"/>
  <c r="BI487" i="1" s="1"/>
  <c r="BJ487" i="1" a="1"/>
  <c r="BJ487" i="1" s="1"/>
  <c r="BK487" i="1" a="1"/>
  <c r="BK487" i="1" s="1"/>
  <c r="BK499" i="1" a="1"/>
  <c r="BK499" i="1" s="1"/>
  <c r="BG499" i="1" a="1"/>
  <c r="BG499" i="1" s="1"/>
  <c r="BL499" i="1" a="1"/>
  <c r="BL499" i="1" s="1"/>
  <c r="BH499" i="1" a="1"/>
  <c r="BH499" i="1" s="1"/>
  <c r="BJ499" i="1" a="1"/>
  <c r="BJ499" i="1" s="1"/>
  <c r="BI499" i="1" a="1"/>
  <c r="BI499" i="1" s="1"/>
  <c r="BG503" i="1" a="1"/>
  <c r="BG503" i="1" s="1"/>
  <c r="BK503" i="1" a="1"/>
  <c r="BK503" i="1" s="1"/>
  <c r="BH503" i="1" a="1"/>
  <c r="BH503" i="1" s="1"/>
  <c r="BL503" i="1" a="1"/>
  <c r="BL503" i="1" s="1"/>
  <c r="BI503" i="1" a="1"/>
  <c r="BI503" i="1" s="1"/>
  <c r="BJ503" i="1" a="1"/>
  <c r="BJ503" i="1" s="1"/>
  <c r="BH501" i="1" a="1"/>
  <c r="BH501" i="1" s="1"/>
  <c r="BL501" i="1" a="1"/>
  <c r="BL501" i="1" s="1"/>
  <c r="BI501" i="1" a="1"/>
  <c r="BI501" i="1" s="1"/>
  <c r="BJ501" i="1" a="1"/>
  <c r="BJ501" i="1" s="1"/>
  <c r="BG501" i="1" a="1"/>
  <c r="BG501" i="1" s="1"/>
  <c r="BK501" i="1" a="1"/>
  <c r="BK501" i="1" s="1"/>
  <c r="BG496" i="1" a="1"/>
  <c r="BG496" i="1" s="1"/>
  <c r="BK496" i="1" a="1"/>
  <c r="BK496" i="1" s="1"/>
  <c r="BJ496" i="1" a="1"/>
  <c r="BJ496" i="1" s="1"/>
  <c r="BI496" i="1" a="1"/>
  <c r="BI496" i="1" s="1"/>
  <c r="BL496" i="1" a="1"/>
  <c r="BL496" i="1" s="1"/>
  <c r="BH496" i="1" a="1"/>
  <c r="BH496" i="1" s="1"/>
  <c r="BI507" i="1" a="1"/>
  <c r="BI507" i="1" s="1"/>
  <c r="BJ507" i="1" a="1"/>
  <c r="BJ507" i="1" s="1"/>
  <c r="BG507" i="1" a="1"/>
  <c r="BG507" i="1" s="1"/>
  <c r="BK507" i="1" a="1"/>
  <c r="BK507" i="1" s="1"/>
  <c r="BH507" i="1" a="1"/>
  <c r="BH507" i="1" s="1"/>
  <c r="BL507" i="1" a="1"/>
  <c r="BL507" i="1" s="1"/>
  <c r="BG506" i="1" a="1"/>
  <c r="BG506" i="1" s="1"/>
  <c r="BH506" i="1" a="1"/>
  <c r="BH506" i="1" s="1"/>
  <c r="BL506" i="1" a="1"/>
  <c r="BL506" i="1" s="1"/>
  <c r="BI506" i="1" a="1"/>
  <c r="BI506" i="1" s="1"/>
  <c r="BK506" i="1" a="1"/>
  <c r="BK506" i="1" s="1"/>
  <c r="BJ506" i="1" a="1"/>
  <c r="BJ506" i="1" s="1"/>
  <c r="BJ486" i="1" a="1"/>
  <c r="BJ486" i="1" s="1"/>
  <c r="BH486" i="1" a="1"/>
  <c r="BH486" i="1" s="1"/>
  <c r="BL486" i="1" a="1"/>
  <c r="BL486" i="1" s="1"/>
  <c r="BI486" i="1" a="1"/>
  <c r="BI486" i="1" s="1"/>
  <c r="BG466" i="1" a="1"/>
  <c r="BG466" i="1" s="1"/>
  <c r="BK466" i="1" a="1"/>
  <c r="BK466" i="1" s="1"/>
  <c r="BL466" i="1" a="1"/>
  <c r="BL466" i="1" s="1"/>
  <c r="BH466" i="1" a="1"/>
  <c r="BH466" i="1" s="1"/>
  <c r="BI466" i="1" a="1"/>
  <c r="BI466" i="1" s="1"/>
  <c r="BH464" i="1" a="1"/>
  <c r="BH464" i="1" s="1"/>
  <c r="BL464" i="1" a="1"/>
  <c r="BL464" i="1" s="1"/>
  <c r="BI464" i="1" a="1"/>
  <c r="BI464" i="1" s="1"/>
  <c r="BJ464" i="1" a="1"/>
  <c r="BJ464" i="1" s="1"/>
  <c r="BK464" i="1" a="1"/>
  <c r="BK464" i="1" s="1"/>
  <c r="BG464" i="1" a="1"/>
  <c r="BG464" i="1" s="1"/>
  <c r="BJ452" i="1" a="1"/>
  <c r="BJ452" i="1" s="1"/>
  <c r="BG452" i="1" a="1"/>
  <c r="BG452" i="1" s="1"/>
  <c r="BL452" i="1" a="1"/>
  <c r="BL452" i="1" s="1"/>
  <c r="BH452" i="1" a="1"/>
  <c r="BH452" i="1" s="1"/>
  <c r="BI452" i="1" a="1"/>
  <c r="BI452" i="1" s="1"/>
  <c r="BK452" i="1" a="1"/>
  <c r="BK452" i="1" s="1"/>
  <c r="BH431" i="1" a="1"/>
  <c r="BH431" i="1" s="1"/>
  <c r="BL431" i="1" a="1"/>
  <c r="BL431" i="1" s="1"/>
  <c r="BI431" i="1" a="1"/>
  <c r="BI431" i="1" s="1"/>
  <c r="BJ431" i="1" a="1"/>
  <c r="BJ431" i="1" s="1"/>
  <c r="BG431" i="1" a="1"/>
  <c r="BG431" i="1" s="1"/>
  <c r="BK431" i="1" a="1"/>
  <c r="BK431" i="1" s="1"/>
  <c r="BB507" i="1"/>
  <c r="BD505" i="1"/>
  <c r="BD498" i="1"/>
  <c r="BL492" i="1" a="1"/>
  <c r="BL492" i="1" s="1"/>
  <c r="BI491" i="1" a="1"/>
  <c r="BI491" i="1" s="1"/>
  <c r="BB489" i="1"/>
  <c r="BH479" i="1" a="1"/>
  <c r="BH479" i="1" s="1"/>
  <c r="BL479" i="1" a="1"/>
  <c r="BL479" i="1" s="1"/>
  <c r="BJ475" i="1" a="1"/>
  <c r="BJ475" i="1" s="1"/>
  <c r="BH475" i="1" a="1"/>
  <c r="BH475" i="1" s="1"/>
  <c r="BL475" i="1" a="1"/>
  <c r="BL475" i="1" s="1"/>
  <c r="BK504" i="1" a="1"/>
  <c r="BK504" i="1" s="1"/>
  <c r="BG504" i="1" a="1"/>
  <c r="BG504" i="1" s="1"/>
  <c r="BE503" i="1"/>
  <c r="BL502" i="1" a="1"/>
  <c r="BL502" i="1" s="1"/>
  <c r="BH502" i="1" a="1"/>
  <c r="BH502" i="1" s="1"/>
  <c r="BI497" i="1" a="1"/>
  <c r="BI497" i="1" s="1"/>
  <c r="BH495" i="1" a="1"/>
  <c r="BH495" i="1" s="1"/>
  <c r="BL495" i="1" a="1"/>
  <c r="BL495" i="1" s="1"/>
  <c r="BK494" i="1" a="1"/>
  <c r="BK494" i="1" s="1"/>
  <c r="BB494" i="1"/>
  <c r="BD494" i="1"/>
  <c r="BJ490" i="1" a="1"/>
  <c r="BJ490" i="1" s="1"/>
  <c r="BG490" i="1" a="1"/>
  <c r="BG490" i="1" s="1"/>
  <c r="BK490" i="1" a="1"/>
  <c r="BK490" i="1" s="1"/>
  <c r="BB486" i="1"/>
  <c r="BD486" i="1"/>
  <c r="BB482" i="1"/>
  <c r="BC482" i="1"/>
  <c r="BD482" i="1"/>
  <c r="BJ478" i="1" a="1"/>
  <c r="BJ478" i="1" s="1"/>
  <c r="BG478" i="1" a="1"/>
  <c r="BG478" i="1" s="1"/>
  <c r="BK478" i="1" a="1"/>
  <c r="BK478" i="1" s="1"/>
  <c r="BH478" i="1" a="1"/>
  <c r="BH478" i="1" s="1"/>
  <c r="BL478" i="1" a="1"/>
  <c r="BL478" i="1" s="1"/>
  <c r="BI478" i="1" a="1"/>
  <c r="BI478" i="1" s="1"/>
  <c r="BG476" i="1" a="1"/>
  <c r="BG476" i="1" s="1"/>
  <c r="BK476" i="1" a="1"/>
  <c r="BK476" i="1" s="1"/>
  <c r="BH476" i="1" a="1"/>
  <c r="BH476" i="1" s="1"/>
  <c r="BL476" i="1" a="1"/>
  <c r="BL476" i="1" s="1"/>
  <c r="BI476" i="1" a="1"/>
  <c r="BI476" i="1" s="1"/>
  <c r="BJ476" i="1" a="1"/>
  <c r="BJ476" i="1" s="1"/>
  <c r="BJ470" i="1" a="1"/>
  <c r="BJ470" i="1" s="1"/>
  <c r="BG470" i="1" a="1"/>
  <c r="BG470" i="1" s="1"/>
  <c r="BK470" i="1" a="1"/>
  <c r="BK470" i="1" s="1"/>
  <c r="BH470" i="1" a="1"/>
  <c r="BH470" i="1" s="1"/>
  <c r="BL470" i="1" a="1"/>
  <c r="BL470" i="1" s="1"/>
  <c r="BI470" i="1" a="1"/>
  <c r="BI470" i="1" s="1"/>
  <c r="BG468" i="1" a="1"/>
  <c r="BG468" i="1" s="1"/>
  <c r="BK468" i="1" a="1"/>
  <c r="BK468" i="1" s="1"/>
  <c r="BH468" i="1" a="1"/>
  <c r="BH468" i="1" s="1"/>
  <c r="BL468" i="1" a="1"/>
  <c r="BL468" i="1" s="1"/>
  <c r="BI468" i="1" a="1"/>
  <c r="BI468" i="1" s="1"/>
  <c r="BJ468" i="1" a="1"/>
  <c r="BJ468" i="1" s="1"/>
  <c r="BG461" i="1" a="1"/>
  <c r="BG461" i="1" s="1"/>
  <c r="BK461" i="1" a="1"/>
  <c r="BK461" i="1" s="1"/>
  <c r="BH461" i="1" a="1"/>
  <c r="BH461" i="1" s="1"/>
  <c r="BI461" i="1" a="1"/>
  <c r="BI461" i="1" s="1"/>
  <c r="BJ461" i="1" a="1"/>
  <c r="BJ461" i="1" s="1"/>
  <c r="BL461" i="1" a="1"/>
  <c r="BL461" i="1" s="1"/>
  <c r="BG450" i="1" a="1"/>
  <c r="BG450" i="1" s="1"/>
  <c r="BK450" i="1" a="1"/>
  <c r="BK450" i="1" s="1"/>
  <c r="BL450" i="1" a="1"/>
  <c r="BL450" i="1" s="1"/>
  <c r="BH450" i="1" a="1"/>
  <c r="BH450" i="1" s="1"/>
  <c r="BI450" i="1" a="1"/>
  <c r="BI450" i="1" s="1"/>
  <c r="BH448" i="1" a="1"/>
  <c r="BH448" i="1" s="1"/>
  <c r="BL448" i="1" a="1"/>
  <c r="BL448" i="1" s="1"/>
  <c r="BI448" i="1" a="1"/>
  <c r="BI448" i="1" s="1"/>
  <c r="BJ448" i="1" a="1"/>
  <c r="BJ448" i="1" s="1"/>
  <c r="BK448" i="1" a="1"/>
  <c r="BK448" i="1" s="1"/>
  <c r="BG448" i="1" a="1"/>
  <c r="BG448" i="1" s="1"/>
  <c r="BG428" i="1" a="1"/>
  <c r="BG428" i="1" s="1"/>
  <c r="BK428" i="1" a="1"/>
  <c r="BK428" i="1" s="1"/>
  <c r="BH428" i="1" a="1"/>
  <c r="BH428" i="1" s="1"/>
  <c r="BL428" i="1" a="1"/>
  <c r="BL428" i="1" s="1"/>
  <c r="BJ428" i="1" a="1"/>
  <c r="BJ428" i="1" s="1"/>
  <c r="BI428" i="1" a="1"/>
  <c r="BI428" i="1" s="1"/>
  <c r="BI492" i="1" a="1"/>
  <c r="BI492" i="1" s="1"/>
  <c r="BJ492" i="1" a="1"/>
  <c r="BJ492" i="1" s="1"/>
  <c r="BC489" i="1"/>
  <c r="BE489" i="1"/>
  <c r="BG486" i="1" a="1"/>
  <c r="BG486" i="1" s="1"/>
  <c r="BE506" i="1"/>
  <c r="BD503" i="1"/>
  <c r="BL500" i="1" a="1"/>
  <c r="BL500" i="1" s="1"/>
  <c r="BH498" i="1" a="1"/>
  <c r="BH498" i="1" s="1"/>
  <c r="BH497" i="1" a="1"/>
  <c r="BH497" i="1" s="1"/>
  <c r="BK495" i="1" a="1"/>
  <c r="BK495" i="1" s="1"/>
  <c r="BG493" i="1" a="1"/>
  <c r="BG493" i="1" s="1"/>
  <c r="BG491" i="1" a="1"/>
  <c r="BG491" i="1" s="1"/>
  <c r="BL490" i="1" a="1"/>
  <c r="BL490" i="1" s="1"/>
  <c r="BI489" i="1" a="1"/>
  <c r="BI489" i="1" s="1"/>
  <c r="BC486" i="1"/>
  <c r="BL485" i="1" a="1"/>
  <c r="BL485" i="1" s="1"/>
  <c r="BK483" i="1" a="1"/>
  <c r="BK483" i="1" s="1"/>
  <c r="BE482" i="1"/>
  <c r="BI480" i="1" a="1"/>
  <c r="BI480" i="1" s="1"/>
  <c r="BJ480" i="1" a="1"/>
  <c r="BJ480" i="1" s="1"/>
  <c r="BG480" i="1" a="1"/>
  <c r="BG480" i="1" s="1"/>
  <c r="BK480" i="1" a="1"/>
  <c r="BK480" i="1" s="1"/>
  <c r="BH480" i="1" a="1"/>
  <c r="BH480" i="1" s="1"/>
  <c r="BL480" i="1" a="1"/>
  <c r="BL480" i="1" s="1"/>
  <c r="BB474" i="1"/>
  <c r="BC474" i="1"/>
  <c r="BD474" i="1"/>
  <c r="BJ466" i="1" a="1"/>
  <c r="BJ466" i="1" s="1"/>
  <c r="BI472" i="1" a="1"/>
  <c r="BI472" i="1" s="1"/>
  <c r="BJ472" i="1" a="1"/>
  <c r="BJ472" i="1" s="1"/>
  <c r="BG472" i="1" a="1"/>
  <c r="BG472" i="1" s="1"/>
  <c r="BK472" i="1" a="1"/>
  <c r="BK472" i="1" s="1"/>
  <c r="BH472" i="1" a="1"/>
  <c r="BH472" i="1" s="1"/>
  <c r="BL472" i="1" a="1"/>
  <c r="BL472" i="1" s="1"/>
  <c r="BC503" i="1"/>
  <c r="BK502" i="1" a="1"/>
  <c r="BK502" i="1" s="1"/>
  <c r="BG502" i="1" a="1"/>
  <c r="BG502" i="1" s="1"/>
  <c r="BE501" i="1"/>
  <c r="BG500" i="1" a="1"/>
  <c r="BG500" i="1" s="1"/>
  <c r="BE490" i="1"/>
  <c r="BK486" i="1" a="1"/>
  <c r="BK486" i="1" s="1"/>
  <c r="BK485" i="1" a="1"/>
  <c r="BK485" i="1" s="1"/>
  <c r="BI483" i="1" a="1"/>
  <c r="BI483" i="1" s="1"/>
  <c r="BB478" i="1"/>
  <c r="BD478" i="1"/>
  <c r="BH471" i="1" a="1"/>
  <c r="BH471" i="1" s="1"/>
  <c r="BL471" i="1" a="1"/>
  <c r="BL471" i="1" s="1"/>
  <c r="BJ471" i="1" a="1"/>
  <c r="BJ471" i="1" s="1"/>
  <c r="BB470" i="1"/>
  <c r="BC470" i="1"/>
  <c r="BD470" i="1"/>
  <c r="BJ460" i="1" a="1"/>
  <c r="BJ460" i="1" s="1"/>
  <c r="BG460" i="1" a="1"/>
  <c r="BG460" i="1" s="1"/>
  <c r="BL460" i="1" a="1"/>
  <c r="BL460" i="1" s="1"/>
  <c r="BH460" i="1" a="1"/>
  <c r="BH460" i="1" s="1"/>
  <c r="BI460" i="1" a="1"/>
  <c r="BI460" i="1" s="1"/>
  <c r="BK460" i="1" a="1"/>
  <c r="BK460" i="1" s="1"/>
  <c r="BH494" i="1" a="1"/>
  <c r="BH494" i="1" s="1"/>
  <c r="BL494" i="1" a="1"/>
  <c r="BL494" i="1" s="1"/>
  <c r="BI494" i="1" a="1"/>
  <c r="BI494" i="1" s="1"/>
  <c r="BD501" i="1"/>
  <c r="BJ495" i="1" a="1"/>
  <c r="BJ495" i="1" s="1"/>
  <c r="BB495" i="1"/>
  <c r="BE495" i="1"/>
  <c r="BG489" i="1" a="1"/>
  <c r="BG489" i="1" s="1"/>
  <c r="BK489" i="1" a="1"/>
  <c r="BK489" i="1" s="1"/>
  <c r="BI488" i="1" a="1"/>
  <c r="BI488" i="1" s="1"/>
  <c r="BG488" i="1" a="1"/>
  <c r="BG488" i="1" s="1"/>
  <c r="BK488" i="1" a="1"/>
  <c r="BK488" i="1" s="1"/>
  <c r="BH488" i="1" a="1"/>
  <c r="BH488" i="1" s="1"/>
  <c r="BL488" i="1" a="1"/>
  <c r="BL488" i="1" s="1"/>
  <c r="BJ485" i="1" a="1"/>
  <c r="BJ485" i="1" s="1"/>
  <c r="BH483" i="1" a="1"/>
  <c r="BH483" i="1" s="1"/>
  <c r="BG481" i="1" a="1"/>
  <c r="BG481" i="1" s="1"/>
  <c r="BK481" i="1" a="1"/>
  <c r="BK481" i="1" s="1"/>
  <c r="BD480" i="1"/>
  <c r="BE480" i="1"/>
  <c r="BB480" i="1"/>
  <c r="BJ450" i="1" a="1"/>
  <c r="BJ450" i="1" s="1"/>
  <c r="BG444" i="1" a="1"/>
  <c r="BG444" i="1" s="1"/>
  <c r="BK444" i="1" a="1"/>
  <c r="BK444" i="1" s="1"/>
  <c r="BJ444" i="1" a="1"/>
  <c r="BJ444" i="1" s="1"/>
  <c r="BI444" i="1" a="1"/>
  <c r="BI444" i="1" s="1"/>
  <c r="BL444" i="1" a="1"/>
  <c r="BL444" i="1" s="1"/>
  <c r="BE427" i="1"/>
  <c r="BB427" i="1"/>
  <c r="BC427" i="1"/>
  <c r="BD427" i="1"/>
  <c r="BC501" i="1"/>
  <c r="BG497" i="1" a="1"/>
  <c r="BG497" i="1" s="1"/>
  <c r="BK497" i="1" a="1"/>
  <c r="BK497" i="1" s="1"/>
  <c r="BH492" i="1" a="1"/>
  <c r="BH492" i="1" s="1"/>
  <c r="BG484" i="1" a="1"/>
  <c r="BG484" i="1" s="1"/>
  <c r="BK484" i="1" a="1"/>
  <c r="BK484" i="1" s="1"/>
  <c r="BH484" i="1" a="1"/>
  <c r="BH484" i="1" s="1"/>
  <c r="BL484" i="1" a="1"/>
  <c r="BL484" i="1" s="1"/>
  <c r="BI484" i="1" a="1"/>
  <c r="BI484" i="1" s="1"/>
  <c r="BJ484" i="1" a="1"/>
  <c r="BJ484" i="1" s="1"/>
  <c r="BI477" i="1" a="1"/>
  <c r="BI477" i="1" s="1"/>
  <c r="BG477" i="1" a="1"/>
  <c r="BG477" i="1" s="1"/>
  <c r="BK477" i="1" a="1"/>
  <c r="BK477" i="1" s="1"/>
  <c r="BI469" i="1" a="1"/>
  <c r="BI469" i="1" s="1"/>
  <c r="BG469" i="1" a="1"/>
  <c r="BG469" i="1" s="1"/>
  <c r="BK469" i="1" a="1"/>
  <c r="BK469" i="1" s="1"/>
  <c r="BG458" i="1" a="1"/>
  <c r="BG458" i="1" s="1"/>
  <c r="BK458" i="1" a="1"/>
  <c r="BK458" i="1" s="1"/>
  <c r="BL458" i="1" a="1"/>
  <c r="BL458" i="1" s="1"/>
  <c r="BH458" i="1" a="1"/>
  <c r="BH458" i="1" s="1"/>
  <c r="BI458" i="1" a="1"/>
  <c r="BI458" i="1" s="1"/>
  <c r="BH456" i="1" a="1"/>
  <c r="BH456" i="1" s="1"/>
  <c r="BL456" i="1" a="1"/>
  <c r="BL456" i="1" s="1"/>
  <c r="BI456" i="1" a="1"/>
  <c r="BI456" i="1" s="1"/>
  <c r="BJ456" i="1" a="1"/>
  <c r="BJ456" i="1" s="1"/>
  <c r="BK456" i="1" a="1"/>
  <c r="BK456" i="1" s="1"/>
  <c r="BG456" i="1" a="1"/>
  <c r="BG456" i="1" s="1"/>
  <c r="BG453" i="1" a="1"/>
  <c r="BG453" i="1" s="1"/>
  <c r="BK453" i="1" a="1"/>
  <c r="BK453" i="1" s="1"/>
  <c r="BH453" i="1" a="1"/>
  <c r="BH453" i="1" s="1"/>
  <c r="BI453" i="1" a="1"/>
  <c r="BI453" i="1" s="1"/>
  <c r="BJ453" i="1" a="1"/>
  <c r="BJ453" i="1" s="1"/>
  <c r="BL453" i="1" a="1"/>
  <c r="BL453" i="1" s="1"/>
  <c r="BG443" i="1" a="1"/>
  <c r="BG443" i="1" s="1"/>
  <c r="BK443" i="1" a="1"/>
  <c r="BK443" i="1" s="1"/>
  <c r="BH443" i="1" a="1"/>
  <c r="BH443" i="1" s="1"/>
  <c r="BL443" i="1" a="1"/>
  <c r="BL443" i="1" s="1"/>
  <c r="BJ443" i="1" a="1"/>
  <c r="BJ443" i="1" s="1"/>
  <c r="BH407" i="1" a="1"/>
  <c r="BH407" i="1" s="1"/>
  <c r="BL407" i="1" a="1"/>
  <c r="BL407" i="1" s="1"/>
  <c r="BI407" i="1" a="1"/>
  <c r="BI407" i="1" s="1"/>
  <c r="BJ407" i="1" a="1"/>
  <c r="BJ407" i="1" s="1"/>
  <c r="BK407" i="1" a="1"/>
  <c r="BK407" i="1" s="1"/>
  <c r="BG494" i="1" a="1"/>
  <c r="BG494" i="1" s="1"/>
  <c r="BG492" i="1" a="1"/>
  <c r="BG492" i="1" s="1"/>
  <c r="BI490" i="1" a="1"/>
  <c r="BI490" i="1" s="1"/>
  <c r="BL489" i="1" a="1"/>
  <c r="BL489" i="1" s="1"/>
  <c r="BD488" i="1"/>
  <c r="BE488" i="1"/>
  <c r="BB488" i="1"/>
  <c r="BH477" i="1" a="1"/>
  <c r="BH477" i="1" s="1"/>
  <c r="BH469" i="1" a="1"/>
  <c r="BH469" i="1" s="1"/>
  <c r="BH442" i="1" a="1"/>
  <c r="BH442" i="1" s="1"/>
  <c r="BL442" i="1" a="1"/>
  <c r="BL442" i="1" s="1"/>
  <c r="BG442" i="1" a="1"/>
  <c r="BG442" i="1" s="1"/>
  <c r="BK442" i="1" a="1"/>
  <c r="BK442" i="1" s="1"/>
  <c r="BJ442" i="1" a="1"/>
  <c r="BJ442" i="1" s="1"/>
  <c r="BJ419" i="1" a="1"/>
  <c r="BJ419" i="1" s="1"/>
  <c r="BG419" i="1" a="1"/>
  <c r="BG419" i="1" s="1"/>
  <c r="BK419" i="1" a="1"/>
  <c r="BK419" i="1" s="1"/>
  <c r="BH419" i="1" a="1"/>
  <c r="BH419" i="1" s="1"/>
  <c r="BL419" i="1" a="1"/>
  <c r="BL419" i="1" s="1"/>
  <c r="BI419" i="1" a="1"/>
  <c r="BI419" i="1" s="1"/>
  <c r="BK482" i="1" a="1"/>
  <c r="BK482" i="1" s="1"/>
  <c r="BG482" i="1" a="1"/>
  <c r="BG482" i="1" s="1"/>
  <c r="BE481" i="1"/>
  <c r="BK474" i="1" a="1"/>
  <c r="BK474" i="1" s="1"/>
  <c r="BG474" i="1" a="1"/>
  <c r="BG474" i="1" s="1"/>
  <c r="BE473" i="1"/>
  <c r="BB472" i="1"/>
  <c r="BC467" i="1"/>
  <c r="BC466" i="1"/>
  <c r="BJ459" i="1" a="1"/>
  <c r="BJ459" i="1" s="1"/>
  <c r="BC458" i="1"/>
  <c r="BJ451" i="1" a="1"/>
  <c r="BJ451" i="1" s="1"/>
  <c r="BC450" i="1"/>
  <c r="BI447" i="1" a="1"/>
  <c r="BI447" i="1" s="1"/>
  <c r="BJ447" i="1" a="1"/>
  <c r="BJ447" i="1" s="1"/>
  <c r="BL439" i="1" a="1"/>
  <c r="BL439" i="1" s="1"/>
  <c r="BI432" i="1" a="1"/>
  <c r="BI432" i="1" s="1"/>
  <c r="BJ432" i="1" a="1"/>
  <c r="BJ432" i="1" s="1"/>
  <c r="BH432" i="1" a="1"/>
  <c r="BH432" i="1" s="1"/>
  <c r="BL432" i="1" a="1"/>
  <c r="BL432" i="1" s="1"/>
  <c r="BH423" i="1" a="1"/>
  <c r="BH423" i="1" s="1"/>
  <c r="BL423" i="1" a="1"/>
  <c r="BL423" i="1" s="1"/>
  <c r="BI423" i="1" a="1"/>
  <c r="BI423" i="1" s="1"/>
  <c r="BJ423" i="1" a="1"/>
  <c r="BJ423" i="1" s="1"/>
  <c r="BJ403" i="1" a="1"/>
  <c r="BJ403" i="1" s="1"/>
  <c r="BG403" i="1" a="1"/>
  <c r="BG403" i="1" s="1"/>
  <c r="BK403" i="1" a="1"/>
  <c r="BK403" i="1" s="1"/>
  <c r="BH403" i="1" a="1"/>
  <c r="BH403" i="1" s="1"/>
  <c r="BL403" i="1" a="1"/>
  <c r="BL403" i="1" s="1"/>
  <c r="BJ387" i="1" a="1"/>
  <c r="BJ387" i="1" s="1"/>
  <c r="BG387" i="1" a="1"/>
  <c r="BG387" i="1" s="1"/>
  <c r="BK387" i="1" a="1"/>
  <c r="BK387" i="1" s="1"/>
  <c r="BH387" i="1" a="1"/>
  <c r="BH387" i="1" s="1"/>
  <c r="BL387" i="1" a="1"/>
  <c r="BL387" i="1" s="1"/>
  <c r="BI387" i="1" a="1"/>
  <c r="BI387" i="1" s="1"/>
  <c r="BL463" i="1" a="1"/>
  <c r="BL463" i="1" s="1"/>
  <c r="BG463" i="1" a="1"/>
  <c r="BG463" i="1" s="1"/>
  <c r="BB459" i="1"/>
  <c r="BC459" i="1"/>
  <c r="BL455" i="1" a="1"/>
  <c r="BL455" i="1" s="1"/>
  <c r="BG455" i="1" a="1"/>
  <c r="BG455" i="1" s="1"/>
  <c r="BB451" i="1"/>
  <c r="BC451" i="1"/>
  <c r="BH446" i="1" a="1"/>
  <c r="BH446" i="1" s="1"/>
  <c r="BH441" i="1" a="1"/>
  <c r="BH441" i="1" s="1"/>
  <c r="BL441" i="1" a="1"/>
  <c r="BL441" i="1" s="1"/>
  <c r="BI441" i="1" a="1"/>
  <c r="BI441" i="1" s="1"/>
  <c r="BK439" i="1" a="1"/>
  <c r="BK439" i="1" s="1"/>
  <c r="BB434" i="1"/>
  <c r="BC434" i="1"/>
  <c r="BD434" i="1"/>
  <c r="BE434" i="1"/>
  <c r="BI424" i="1" a="1"/>
  <c r="BI424" i="1" s="1"/>
  <c r="BJ424" i="1" a="1"/>
  <c r="BJ424" i="1" s="1"/>
  <c r="BH424" i="1" a="1"/>
  <c r="BH424" i="1" s="1"/>
  <c r="BL424" i="1" a="1"/>
  <c r="BL424" i="1" s="1"/>
  <c r="BH415" i="1" a="1"/>
  <c r="BH415" i="1" s="1"/>
  <c r="BL415" i="1" a="1"/>
  <c r="BL415" i="1" s="1"/>
  <c r="BI415" i="1" a="1"/>
  <c r="BI415" i="1" s="1"/>
  <c r="BJ415" i="1" a="1"/>
  <c r="BJ415" i="1" s="1"/>
  <c r="BG409" i="1" a="1"/>
  <c r="BG409" i="1" s="1"/>
  <c r="BK409" i="1" a="1"/>
  <c r="BK409" i="1" s="1"/>
  <c r="BH409" i="1" a="1"/>
  <c r="BH409" i="1" s="1"/>
  <c r="BL409" i="1" a="1"/>
  <c r="BL409" i="1" s="1"/>
  <c r="BI409" i="1" a="1"/>
  <c r="BI409" i="1" s="1"/>
  <c r="BB395" i="1"/>
  <c r="BE395" i="1"/>
  <c r="BC395" i="1"/>
  <c r="BI386" i="1" a="1"/>
  <c r="BI386" i="1" s="1"/>
  <c r="BJ386" i="1" a="1"/>
  <c r="BJ386" i="1" s="1"/>
  <c r="BK386" i="1" a="1"/>
  <c r="BK386" i="1" s="1"/>
  <c r="BL386" i="1" a="1"/>
  <c r="BL386" i="1" s="1"/>
  <c r="BG386" i="1" a="1"/>
  <c r="BG386" i="1" s="1"/>
  <c r="BE487" i="1"/>
  <c r="BJ482" i="1" a="1"/>
  <c r="BJ482" i="1" s="1"/>
  <c r="BE479" i="1"/>
  <c r="BJ474" i="1" a="1"/>
  <c r="BJ474" i="1" s="1"/>
  <c r="BE471" i="1"/>
  <c r="BI459" i="1" a="1"/>
  <c r="BI459" i="1" s="1"/>
  <c r="BI451" i="1" a="1"/>
  <c r="BI451" i="1" s="1"/>
  <c r="BK447" i="1" a="1"/>
  <c r="BK447" i="1" s="1"/>
  <c r="BG446" i="1" a="1"/>
  <c r="BG446" i="1" s="1"/>
  <c r="BC444" i="1"/>
  <c r="BE444" i="1"/>
  <c r="BE443" i="1"/>
  <c r="BB443" i="1"/>
  <c r="BC443" i="1"/>
  <c r="BG441" i="1" a="1"/>
  <c r="BG441" i="1" s="1"/>
  <c r="BL438" i="1" a="1"/>
  <c r="BL438" i="1" s="1"/>
  <c r="BJ435" i="1" a="1"/>
  <c r="BJ435" i="1" s="1"/>
  <c r="BG435" i="1" a="1"/>
  <c r="BG435" i="1" s="1"/>
  <c r="BK435" i="1" a="1"/>
  <c r="BK435" i="1" s="1"/>
  <c r="BH435" i="1" a="1"/>
  <c r="BH435" i="1" s="1"/>
  <c r="BL435" i="1" a="1"/>
  <c r="BL435" i="1" s="1"/>
  <c r="BG420" i="1" a="1"/>
  <c r="BG420" i="1" s="1"/>
  <c r="BK420" i="1" a="1"/>
  <c r="BK420" i="1" s="1"/>
  <c r="BH420" i="1" a="1"/>
  <c r="BH420" i="1" s="1"/>
  <c r="BL420" i="1" a="1"/>
  <c r="BL420" i="1" s="1"/>
  <c r="BJ420" i="1" a="1"/>
  <c r="BJ420" i="1" s="1"/>
  <c r="BE419" i="1"/>
  <c r="BB419" i="1"/>
  <c r="BC419" i="1"/>
  <c r="BI416" i="1" a="1"/>
  <c r="BI416" i="1" s="1"/>
  <c r="BJ416" i="1" a="1"/>
  <c r="BJ416" i="1" s="1"/>
  <c r="BH416" i="1" a="1"/>
  <c r="BH416" i="1" s="1"/>
  <c r="BL416" i="1" a="1"/>
  <c r="BL416" i="1" s="1"/>
  <c r="BJ406" i="1" a="1"/>
  <c r="BJ406" i="1" s="1"/>
  <c r="BG406" i="1" a="1"/>
  <c r="BG406" i="1" s="1"/>
  <c r="BK406" i="1" a="1"/>
  <c r="BK406" i="1" s="1"/>
  <c r="BH406" i="1" a="1"/>
  <c r="BH406" i="1" s="1"/>
  <c r="BL406" i="1" a="1"/>
  <c r="BL406" i="1" s="1"/>
  <c r="BI406" i="1" a="1"/>
  <c r="BI406" i="1" s="1"/>
  <c r="BH399" i="1" a="1"/>
  <c r="BH399" i="1" s="1"/>
  <c r="BL399" i="1" a="1"/>
  <c r="BL399" i="1" s="1"/>
  <c r="BG399" i="1" a="1"/>
  <c r="BG399" i="1" s="1"/>
  <c r="BI399" i="1" a="1"/>
  <c r="BI399" i="1" s="1"/>
  <c r="BJ399" i="1" a="1"/>
  <c r="BJ399" i="1" s="1"/>
  <c r="BG384" i="1" a="1"/>
  <c r="BG384" i="1" s="1"/>
  <c r="BK384" i="1" a="1"/>
  <c r="BK384" i="1" s="1"/>
  <c r="BJ384" i="1" a="1"/>
  <c r="BJ384" i="1" s="1"/>
  <c r="BL384" i="1" a="1"/>
  <c r="BL384" i="1" s="1"/>
  <c r="BH384" i="1" a="1"/>
  <c r="BH384" i="1" s="1"/>
  <c r="BB442" i="1"/>
  <c r="BE442" i="1"/>
  <c r="BB441" i="1"/>
  <c r="BD441" i="1"/>
  <c r="BE441" i="1"/>
  <c r="BI440" i="1" a="1"/>
  <c r="BI440" i="1" s="1"/>
  <c r="BH440" i="1" a="1"/>
  <c r="BH440" i="1" s="1"/>
  <c r="BL440" i="1" a="1"/>
  <c r="BL440" i="1" s="1"/>
  <c r="BG433" i="1" a="1"/>
  <c r="BG433" i="1" s="1"/>
  <c r="BK433" i="1" a="1"/>
  <c r="BK433" i="1" s="1"/>
  <c r="BH433" i="1" a="1"/>
  <c r="BH433" i="1" s="1"/>
  <c r="BL433" i="1" a="1"/>
  <c r="BL433" i="1" s="1"/>
  <c r="BI433" i="1" a="1"/>
  <c r="BI433" i="1" s="1"/>
  <c r="BB426" i="1"/>
  <c r="BC426" i="1"/>
  <c r="BD426" i="1"/>
  <c r="BE426" i="1"/>
  <c r="BB410" i="1"/>
  <c r="BC410" i="1"/>
  <c r="BD410" i="1"/>
  <c r="BE410" i="1"/>
  <c r="BI408" i="1" a="1"/>
  <c r="BI408" i="1" s="1"/>
  <c r="BJ408" i="1" a="1"/>
  <c r="BJ408" i="1" s="1"/>
  <c r="BG408" i="1" a="1"/>
  <c r="BG408" i="1" s="1"/>
  <c r="BK408" i="1" a="1"/>
  <c r="BK408" i="1" s="1"/>
  <c r="BH408" i="1" a="1"/>
  <c r="BH408" i="1" s="1"/>
  <c r="BL408" i="1" a="1"/>
  <c r="BL408" i="1" s="1"/>
  <c r="BI403" i="1" a="1"/>
  <c r="BI403" i="1" s="1"/>
  <c r="BH386" i="1" a="1"/>
  <c r="BH386" i="1" s="1"/>
  <c r="BD463" i="1"/>
  <c r="BC462" i="1"/>
  <c r="BD462" i="1"/>
  <c r="BD455" i="1"/>
  <c r="BJ454" i="1" a="1"/>
  <c r="BJ454" i="1" s="1"/>
  <c r="BC454" i="1"/>
  <c r="BD454" i="1"/>
  <c r="BL446" i="1" a="1"/>
  <c r="BL446" i="1" s="1"/>
  <c r="BI445" i="1" a="1"/>
  <c r="BI445" i="1" s="1"/>
  <c r="BB444" i="1"/>
  <c r="BC442" i="1"/>
  <c r="BC441" i="1"/>
  <c r="BH439" i="1" a="1"/>
  <c r="BH439" i="1" s="1"/>
  <c r="BJ430" i="1" a="1"/>
  <c r="BJ430" i="1" s="1"/>
  <c r="BG430" i="1" a="1"/>
  <c r="BG430" i="1" s="1"/>
  <c r="BK430" i="1" a="1"/>
  <c r="BK430" i="1" s="1"/>
  <c r="BI430" i="1" a="1"/>
  <c r="BI430" i="1" s="1"/>
  <c r="BJ427" i="1" a="1"/>
  <c r="BJ427" i="1" s="1"/>
  <c r="BG427" i="1" a="1"/>
  <c r="BG427" i="1" s="1"/>
  <c r="BK427" i="1" a="1"/>
  <c r="BK427" i="1" s="1"/>
  <c r="BH427" i="1" a="1"/>
  <c r="BH427" i="1" s="1"/>
  <c r="BL427" i="1" a="1"/>
  <c r="BL427" i="1" s="1"/>
  <c r="BD419" i="1"/>
  <c r="BG416" i="1" a="1"/>
  <c r="BG416" i="1" s="1"/>
  <c r="BJ409" i="1" a="1"/>
  <c r="BJ409" i="1" s="1"/>
  <c r="BD395" i="1"/>
  <c r="BH392" i="1" a="1"/>
  <c r="BH392" i="1" s="1"/>
  <c r="BI392" i="1" a="1"/>
  <c r="BI392" i="1" s="1"/>
  <c r="BJ392" i="1" a="1"/>
  <c r="BJ392" i="1" s="1"/>
  <c r="BK392" i="1" a="1"/>
  <c r="BK392" i="1" s="1"/>
  <c r="BL392" i="1" a="1"/>
  <c r="BL392" i="1" s="1"/>
  <c r="BI384" i="1" a="1"/>
  <c r="BI384" i="1" s="1"/>
  <c r="BG361" i="1" a="1"/>
  <c r="BG361" i="1" s="1"/>
  <c r="BK361" i="1" a="1"/>
  <c r="BK361" i="1" s="1"/>
  <c r="BH361" i="1" a="1"/>
  <c r="BH361" i="1" s="1"/>
  <c r="BL361" i="1" a="1"/>
  <c r="BL361" i="1" s="1"/>
  <c r="BI361" i="1" a="1"/>
  <c r="BI361" i="1" s="1"/>
  <c r="BJ361" i="1" a="1"/>
  <c r="BJ361" i="1" s="1"/>
  <c r="BK473" i="1" a="1"/>
  <c r="BK473" i="1" s="1"/>
  <c r="BE472" i="1"/>
  <c r="BK465" i="1" a="1"/>
  <c r="BK465" i="1" s="1"/>
  <c r="BI463" i="1" a="1"/>
  <c r="BI463" i="1" s="1"/>
  <c r="BK457" i="1" a="1"/>
  <c r="BK457" i="1" s="1"/>
  <c r="BI455" i="1" a="1"/>
  <c r="BI455" i="1" s="1"/>
  <c r="BH447" i="1" a="1"/>
  <c r="BH447" i="1" s="1"/>
  <c r="BK446" i="1" a="1"/>
  <c r="BK446" i="1" s="1"/>
  <c r="BG436" i="1" a="1"/>
  <c r="BG436" i="1" s="1"/>
  <c r="BK436" i="1" a="1"/>
  <c r="BK436" i="1" s="1"/>
  <c r="BJ436" i="1" a="1"/>
  <c r="BJ436" i="1" s="1"/>
  <c r="BE435" i="1"/>
  <c r="BB435" i="1"/>
  <c r="BC435" i="1"/>
  <c r="BG425" i="1" a="1"/>
  <c r="BG425" i="1" s="1"/>
  <c r="BK425" i="1" a="1"/>
  <c r="BK425" i="1" s="1"/>
  <c r="BH425" i="1" a="1"/>
  <c r="BH425" i="1" s="1"/>
  <c r="BL425" i="1" a="1"/>
  <c r="BL425" i="1" s="1"/>
  <c r="BI425" i="1" a="1"/>
  <c r="BI425" i="1" s="1"/>
  <c r="BK423" i="1" a="1"/>
  <c r="BK423" i="1" s="1"/>
  <c r="BJ422" i="1" a="1"/>
  <c r="BJ422" i="1" s="1"/>
  <c r="BG422" i="1" a="1"/>
  <c r="BG422" i="1" s="1"/>
  <c r="BK422" i="1" a="1"/>
  <c r="BK422" i="1" s="1"/>
  <c r="BI422" i="1" a="1"/>
  <c r="BI422" i="1" s="1"/>
  <c r="BJ411" i="1" a="1"/>
  <c r="BJ411" i="1" s="1"/>
  <c r="BG411" i="1" a="1"/>
  <c r="BG411" i="1" s="1"/>
  <c r="BK411" i="1" a="1"/>
  <c r="BK411" i="1" s="1"/>
  <c r="BH411" i="1" a="1"/>
  <c r="BH411" i="1" s="1"/>
  <c r="BL411" i="1" a="1"/>
  <c r="BL411" i="1" s="1"/>
  <c r="BG396" i="1" a="1"/>
  <c r="BG396" i="1" s="1"/>
  <c r="BH396" i="1" a="1"/>
  <c r="BH396" i="1" s="1"/>
  <c r="BI396" i="1" a="1"/>
  <c r="BI396" i="1" s="1"/>
  <c r="BJ396" i="1" a="1"/>
  <c r="BJ396" i="1" s="1"/>
  <c r="BK396" i="1" a="1"/>
  <c r="BK396" i="1" s="1"/>
  <c r="BB383" i="1"/>
  <c r="BD383" i="1"/>
  <c r="BE383" i="1"/>
  <c r="BC383" i="1"/>
  <c r="BL482" i="1" a="1"/>
  <c r="BL482" i="1" s="1"/>
  <c r="BL474" i="1" a="1"/>
  <c r="BL474" i="1" s="1"/>
  <c r="BE467" i="1"/>
  <c r="BD465" i="1"/>
  <c r="BE465" i="1"/>
  <c r="BH459" i="1" a="1"/>
  <c r="BH459" i="1" s="1"/>
  <c r="BL459" i="1" a="1"/>
  <c r="BL459" i="1" s="1"/>
  <c r="BD457" i="1"/>
  <c r="BE457" i="1"/>
  <c r="BH451" i="1" a="1"/>
  <c r="BH451" i="1" s="1"/>
  <c r="BL451" i="1" a="1"/>
  <c r="BL451" i="1" s="1"/>
  <c r="BD449" i="1"/>
  <c r="BE449" i="1"/>
  <c r="BJ445" i="1" a="1"/>
  <c r="BJ445" i="1" s="1"/>
  <c r="BG445" i="1" a="1"/>
  <c r="BG445" i="1" s="1"/>
  <c r="BK445" i="1" a="1"/>
  <c r="BK445" i="1" s="1"/>
  <c r="BK440" i="1" a="1"/>
  <c r="BK440" i="1" s="1"/>
  <c r="BI439" i="1" a="1"/>
  <c r="BI439" i="1" s="1"/>
  <c r="BJ439" i="1" a="1"/>
  <c r="BJ439" i="1" s="1"/>
  <c r="BJ438" i="1" a="1"/>
  <c r="BJ438" i="1" s="1"/>
  <c r="BI438" i="1" a="1"/>
  <c r="BI438" i="1" s="1"/>
  <c r="BB418" i="1"/>
  <c r="BC418" i="1"/>
  <c r="BD418" i="1"/>
  <c r="BE418" i="1"/>
  <c r="BG417" i="1" a="1"/>
  <c r="BG417" i="1" s="1"/>
  <c r="BK417" i="1" a="1"/>
  <c r="BK417" i="1" s="1"/>
  <c r="BH417" i="1" a="1"/>
  <c r="BH417" i="1" s="1"/>
  <c r="BL417" i="1" a="1"/>
  <c r="BL417" i="1" s="1"/>
  <c r="BI417" i="1" a="1"/>
  <c r="BI417" i="1" s="1"/>
  <c r="BJ414" i="1" a="1"/>
  <c r="BJ414" i="1" s="1"/>
  <c r="BG414" i="1" a="1"/>
  <c r="BG414" i="1" s="1"/>
  <c r="BK414" i="1" a="1"/>
  <c r="BK414" i="1" s="1"/>
  <c r="BI414" i="1" a="1"/>
  <c r="BI414" i="1" s="1"/>
  <c r="BB402" i="1"/>
  <c r="BC402" i="1"/>
  <c r="BD402" i="1"/>
  <c r="BE402" i="1"/>
  <c r="BG401" i="1" a="1"/>
  <c r="BG401" i="1" s="1"/>
  <c r="BK401" i="1" a="1"/>
  <c r="BK401" i="1" s="1"/>
  <c r="BJ401" i="1" a="1"/>
  <c r="BJ401" i="1" s="1"/>
  <c r="BL401" i="1" a="1"/>
  <c r="BL401" i="1" s="1"/>
  <c r="BH401" i="1" a="1"/>
  <c r="BH401" i="1" s="1"/>
  <c r="BI401" i="1" a="1"/>
  <c r="BI401" i="1" s="1"/>
  <c r="BK400" i="1" a="1"/>
  <c r="BK400" i="1" s="1"/>
  <c r="BG400" i="1" a="1"/>
  <c r="BG400" i="1" s="1"/>
  <c r="BL400" i="1" a="1"/>
  <c r="BL400" i="1" s="1"/>
  <c r="BH400" i="1" a="1"/>
  <c r="BH400" i="1" s="1"/>
  <c r="BI400" i="1" a="1"/>
  <c r="BI400" i="1" s="1"/>
  <c r="BJ400" i="1" a="1"/>
  <c r="BJ400" i="1" s="1"/>
  <c r="BD446" i="1"/>
  <c r="BD438" i="1"/>
  <c r="BK434" i="1" a="1"/>
  <c r="BK434" i="1" s="1"/>
  <c r="BG434" i="1" a="1"/>
  <c r="BG434" i="1" s="1"/>
  <c r="BE433" i="1"/>
  <c r="BD430" i="1"/>
  <c r="BK426" i="1" a="1"/>
  <c r="BK426" i="1" s="1"/>
  <c r="BG426" i="1" a="1"/>
  <c r="BG426" i="1" s="1"/>
  <c r="BE425" i="1"/>
  <c r="BB424" i="1"/>
  <c r="BD422" i="1"/>
  <c r="BK418" i="1" a="1"/>
  <c r="BK418" i="1" s="1"/>
  <c r="BG418" i="1" a="1"/>
  <c r="BG418" i="1" s="1"/>
  <c r="BE417" i="1"/>
  <c r="BB416" i="1"/>
  <c r="BD414" i="1"/>
  <c r="BJ412" i="1" a="1"/>
  <c r="BJ412" i="1" s="1"/>
  <c r="BC411" i="1"/>
  <c r="BK410" i="1" a="1"/>
  <c r="BK410" i="1" s="1"/>
  <c r="BG410" i="1" a="1"/>
  <c r="BG410" i="1" s="1"/>
  <c r="BE409" i="1"/>
  <c r="BB408" i="1"/>
  <c r="BD406" i="1"/>
  <c r="BJ404" i="1" a="1"/>
  <c r="BJ404" i="1" s="1"/>
  <c r="BC403" i="1"/>
  <c r="BK402" i="1" a="1"/>
  <c r="BK402" i="1" s="1"/>
  <c r="BG402" i="1" a="1"/>
  <c r="BG402" i="1" s="1"/>
  <c r="BC401" i="1"/>
  <c r="BD400" i="1"/>
  <c r="BL398" i="1" a="1"/>
  <c r="BL398" i="1" s="1"/>
  <c r="BI390" i="1" a="1"/>
  <c r="BI390" i="1" s="1"/>
  <c r="BL388" i="1" a="1"/>
  <c r="BL388" i="1" s="1"/>
  <c r="BG377" i="1" a="1"/>
  <c r="BG377" i="1" s="1"/>
  <c r="BK377" i="1" a="1"/>
  <c r="BK377" i="1" s="1"/>
  <c r="BH377" i="1" a="1"/>
  <c r="BH377" i="1" s="1"/>
  <c r="BL377" i="1" a="1"/>
  <c r="BL377" i="1" s="1"/>
  <c r="BI377" i="1" a="1"/>
  <c r="BI377" i="1" s="1"/>
  <c r="BJ377" i="1" a="1"/>
  <c r="BJ377" i="1" s="1"/>
  <c r="BG369" i="1" a="1"/>
  <c r="BG369" i="1" s="1"/>
  <c r="BK369" i="1" a="1"/>
  <c r="BK369" i="1" s="1"/>
  <c r="BH369" i="1" a="1"/>
  <c r="BH369" i="1" s="1"/>
  <c r="BL369" i="1" a="1"/>
  <c r="BL369" i="1" s="1"/>
  <c r="BI369" i="1" a="1"/>
  <c r="BI369" i="1" s="1"/>
  <c r="BJ369" i="1" a="1"/>
  <c r="BJ369" i="1" s="1"/>
  <c r="BH267" i="1" a="1"/>
  <c r="BH267" i="1" s="1"/>
  <c r="BL267" i="1" a="1"/>
  <c r="BL267" i="1" s="1"/>
  <c r="BI267" i="1" a="1"/>
  <c r="BI267" i="1" s="1"/>
  <c r="BJ267" i="1" a="1"/>
  <c r="BJ267" i="1" s="1"/>
  <c r="BG267" i="1" a="1"/>
  <c r="BG267" i="1" s="1"/>
  <c r="BK267" i="1" a="1"/>
  <c r="BK267" i="1" s="1"/>
  <c r="BK437" i="1" a="1"/>
  <c r="BK437" i="1" s="1"/>
  <c r="BG437" i="1" a="1"/>
  <c r="BG437" i="1" s="1"/>
  <c r="BE436" i="1"/>
  <c r="BD433" i="1"/>
  <c r="BK429" i="1" a="1"/>
  <c r="BK429" i="1" s="1"/>
  <c r="BG429" i="1" a="1"/>
  <c r="BG429" i="1" s="1"/>
  <c r="BE428" i="1"/>
  <c r="BD425" i="1"/>
  <c r="BK421" i="1" a="1"/>
  <c r="BK421" i="1" s="1"/>
  <c r="BD417" i="1"/>
  <c r="BK413" i="1" a="1"/>
  <c r="BK413" i="1" s="1"/>
  <c r="BB411" i="1"/>
  <c r="BD409" i="1"/>
  <c r="BK405" i="1" a="1"/>
  <c r="BK405" i="1" s="1"/>
  <c r="BB403" i="1"/>
  <c r="BC400" i="1"/>
  <c r="BE399" i="1"/>
  <c r="BH391" i="1" a="1"/>
  <c r="BH391" i="1" s="1"/>
  <c r="BL391" i="1" a="1"/>
  <c r="BL391" i="1" s="1"/>
  <c r="BI391" i="1" a="1"/>
  <c r="BI391" i="1" s="1"/>
  <c r="BJ391" i="1" a="1"/>
  <c r="BJ391" i="1" s="1"/>
  <c r="BG391" i="1" a="1"/>
  <c r="BG391" i="1" s="1"/>
  <c r="BK391" i="1" a="1"/>
  <c r="BK391" i="1" s="1"/>
  <c r="BH390" i="1" a="1"/>
  <c r="BH390" i="1" s="1"/>
  <c r="BB387" i="1"/>
  <c r="BD387" i="1"/>
  <c r="BG385" i="1" a="1"/>
  <c r="BG385" i="1" s="1"/>
  <c r="BK385" i="1" a="1"/>
  <c r="BK385" i="1" s="1"/>
  <c r="BH385" i="1" a="1"/>
  <c r="BH385" i="1" s="1"/>
  <c r="BL385" i="1" a="1"/>
  <c r="BL385" i="1" s="1"/>
  <c r="BI385" i="1" a="1"/>
  <c r="BI385" i="1" s="1"/>
  <c r="BJ385" i="1" a="1"/>
  <c r="BJ385" i="1" s="1"/>
  <c r="BJ360" i="1" a="1"/>
  <c r="BJ360" i="1" s="1"/>
  <c r="BG360" i="1" a="1"/>
  <c r="BG360" i="1" s="1"/>
  <c r="BK360" i="1" a="1"/>
  <c r="BK360" i="1" s="1"/>
  <c r="BH360" i="1" a="1"/>
  <c r="BH360" i="1" s="1"/>
  <c r="BL360" i="1" a="1"/>
  <c r="BL360" i="1" s="1"/>
  <c r="BI357" i="1" a="1"/>
  <c r="BI357" i="1" s="1"/>
  <c r="BJ357" i="1" a="1"/>
  <c r="BJ357" i="1" s="1"/>
  <c r="BG357" i="1" a="1"/>
  <c r="BG357" i="1" s="1"/>
  <c r="BK357" i="1" a="1"/>
  <c r="BK357" i="1" s="1"/>
  <c r="BH357" i="1" a="1"/>
  <c r="BH357" i="1" s="1"/>
  <c r="BL357" i="1" a="1"/>
  <c r="BL357" i="1" s="1"/>
  <c r="BI397" i="1" a="1"/>
  <c r="BI397" i="1" s="1"/>
  <c r="BG397" i="1" a="1"/>
  <c r="BG397" i="1" s="1"/>
  <c r="BK397" i="1" a="1"/>
  <c r="BK397" i="1" s="1"/>
  <c r="BJ376" i="1" a="1"/>
  <c r="BJ376" i="1" s="1"/>
  <c r="BG376" i="1" a="1"/>
  <c r="BG376" i="1" s="1"/>
  <c r="BK376" i="1" a="1"/>
  <c r="BK376" i="1" s="1"/>
  <c r="BH376" i="1" a="1"/>
  <c r="BH376" i="1" s="1"/>
  <c r="BL376" i="1" a="1"/>
  <c r="BL376" i="1" s="1"/>
  <c r="BJ368" i="1" a="1"/>
  <c r="BJ368" i="1" s="1"/>
  <c r="BG368" i="1" a="1"/>
  <c r="BG368" i="1" s="1"/>
  <c r="BK368" i="1" a="1"/>
  <c r="BK368" i="1" s="1"/>
  <c r="BH368" i="1" a="1"/>
  <c r="BH368" i="1" s="1"/>
  <c r="BL368" i="1" a="1"/>
  <c r="BL368" i="1" s="1"/>
  <c r="BI365" i="1" a="1"/>
  <c r="BI365" i="1" s="1"/>
  <c r="BJ365" i="1" a="1"/>
  <c r="BJ365" i="1" s="1"/>
  <c r="BG365" i="1" a="1"/>
  <c r="BG365" i="1" s="1"/>
  <c r="BK365" i="1" a="1"/>
  <c r="BK365" i="1" s="1"/>
  <c r="BH365" i="1" a="1"/>
  <c r="BH365" i="1" s="1"/>
  <c r="BL365" i="1" a="1"/>
  <c r="BL365" i="1" s="1"/>
  <c r="BH353" i="1" a="1"/>
  <c r="BH353" i="1" s="1"/>
  <c r="BL353" i="1" a="1"/>
  <c r="BL353" i="1" s="1"/>
  <c r="BI353" i="1" a="1"/>
  <c r="BI353" i="1" s="1"/>
  <c r="BJ353" i="1" a="1"/>
  <c r="BJ353" i="1" s="1"/>
  <c r="BK353" i="1" a="1"/>
  <c r="BK353" i="1" s="1"/>
  <c r="BG345" i="1" a="1"/>
  <c r="BG345" i="1" s="1"/>
  <c r="BK345" i="1" a="1"/>
  <c r="BK345" i="1" s="1"/>
  <c r="BH345" i="1" a="1"/>
  <c r="BH345" i="1" s="1"/>
  <c r="BL345" i="1" a="1"/>
  <c r="BL345" i="1" s="1"/>
  <c r="BI345" i="1" a="1"/>
  <c r="BI345" i="1" s="1"/>
  <c r="BJ345" i="1" a="1"/>
  <c r="BJ345" i="1" s="1"/>
  <c r="BH344" i="1" a="1"/>
  <c r="BH344" i="1" s="1"/>
  <c r="BL344" i="1" a="1"/>
  <c r="BL344" i="1" s="1"/>
  <c r="BI344" i="1" a="1"/>
  <c r="BI344" i="1" s="1"/>
  <c r="BJ344" i="1" a="1"/>
  <c r="BJ344" i="1" s="1"/>
  <c r="BK344" i="1" a="1"/>
  <c r="BK344" i="1" s="1"/>
  <c r="BG344" i="1" a="1"/>
  <c r="BG344" i="1" s="1"/>
  <c r="BC399" i="1"/>
  <c r="BE397" i="1"/>
  <c r="BC394" i="1"/>
  <c r="BE394" i="1"/>
  <c r="BB391" i="1"/>
  <c r="BD391" i="1"/>
  <c r="BB385" i="1"/>
  <c r="BD385" i="1"/>
  <c r="BI381" i="1" a="1"/>
  <c r="BI381" i="1" s="1"/>
  <c r="BJ381" i="1" a="1"/>
  <c r="BJ381" i="1" s="1"/>
  <c r="BG381" i="1" a="1"/>
  <c r="BG381" i="1" s="1"/>
  <c r="BK381" i="1" a="1"/>
  <c r="BK381" i="1" s="1"/>
  <c r="BH381" i="1" a="1"/>
  <c r="BH381" i="1" s="1"/>
  <c r="BL381" i="1" a="1"/>
  <c r="BL381" i="1" s="1"/>
  <c r="BI373" i="1" a="1"/>
  <c r="BI373" i="1" s="1"/>
  <c r="BJ373" i="1" a="1"/>
  <c r="BJ373" i="1" s="1"/>
  <c r="BG373" i="1" a="1"/>
  <c r="BG373" i="1" s="1"/>
  <c r="BK373" i="1" a="1"/>
  <c r="BK373" i="1" s="1"/>
  <c r="BH373" i="1" a="1"/>
  <c r="BH373" i="1" s="1"/>
  <c r="BL373" i="1" a="1"/>
  <c r="BL373" i="1" s="1"/>
  <c r="BI360" i="1" a="1"/>
  <c r="BI360" i="1" s="1"/>
  <c r="BH359" i="1" a="1"/>
  <c r="BH359" i="1" s="1"/>
  <c r="BL359" i="1" a="1"/>
  <c r="BL359" i="1" s="1"/>
  <c r="BI359" i="1" a="1"/>
  <c r="BI359" i="1" s="1"/>
  <c r="BJ359" i="1" a="1"/>
  <c r="BJ359" i="1" s="1"/>
  <c r="BG359" i="1" a="1"/>
  <c r="BG359" i="1" s="1"/>
  <c r="BK359" i="1" a="1"/>
  <c r="BK359" i="1" s="1"/>
  <c r="BG353" i="1" a="1"/>
  <c r="BG353" i="1" s="1"/>
  <c r="BL412" i="1" a="1"/>
  <c r="BL412" i="1" s="1"/>
  <c r="BH412" i="1" a="1"/>
  <c r="BH412" i="1" s="1"/>
  <c r="BL404" i="1" a="1"/>
  <c r="BL404" i="1" s="1"/>
  <c r="BH404" i="1" a="1"/>
  <c r="BH404" i="1" s="1"/>
  <c r="BJ397" i="1" a="1"/>
  <c r="BJ397" i="1" s="1"/>
  <c r="BJ395" i="1" a="1"/>
  <c r="BJ395" i="1" s="1"/>
  <c r="BG395" i="1" a="1"/>
  <c r="BG395" i="1" s="1"/>
  <c r="BK395" i="1" a="1"/>
  <c r="BK395" i="1" s="1"/>
  <c r="BH395" i="1" a="1"/>
  <c r="BH395" i="1" s="1"/>
  <c r="BL395" i="1" a="1"/>
  <c r="BL395" i="1" s="1"/>
  <c r="BG393" i="1" a="1"/>
  <c r="BG393" i="1" s="1"/>
  <c r="BK393" i="1" a="1"/>
  <c r="BK393" i="1" s="1"/>
  <c r="BH393" i="1" a="1"/>
  <c r="BH393" i="1" s="1"/>
  <c r="BL393" i="1" a="1"/>
  <c r="BL393" i="1" s="1"/>
  <c r="BI393" i="1" a="1"/>
  <c r="BI393" i="1" s="1"/>
  <c r="BI389" i="1" a="1"/>
  <c r="BI389" i="1" s="1"/>
  <c r="BJ389" i="1" a="1"/>
  <c r="BJ389" i="1" s="1"/>
  <c r="BG389" i="1" a="1"/>
  <c r="BG389" i="1" s="1"/>
  <c r="BK389" i="1" a="1"/>
  <c r="BK389" i="1" s="1"/>
  <c r="BH389" i="1" a="1"/>
  <c r="BH389" i="1" s="1"/>
  <c r="BL389" i="1" a="1"/>
  <c r="BL389" i="1" s="1"/>
  <c r="BE385" i="1"/>
  <c r="BH382" i="1" a="1"/>
  <c r="BH382" i="1" s="1"/>
  <c r="BL382" i="1" a="1"/>
  <c r="BL382" i="1" s="1"/>
  <c r="BI376" i="1" a="1"/>
  <c r="BI376" i="1" s="1"/>
  <c r="BH375" i="1" a="1"/>
  <c r="BH375" i="1" s="1"/>
  <c r="BL375" i="1" a="1"/>
  <c r="BL375" i="1" s="1"/>
  <c r="BI375" i="1" a="1"/>
  <c r="BI375" i="1" s="1"/>
  <c r="BJ375" i="1" a="1"/>
  <c r="BJ375" i="1" s="1"/>
  <c r="BG375" i="1" a="1"/>
  <c r="BG375" i="1" s="1"/>
  <c r="BK375" i="1" a="1"/>
  <c r="BK375" i="1" s="1"/>
  <c r="BI368" i="1" a="1"/>
  <c r="BI368" i="1" s="1"/>
  <c r="BH367" i="1" a="1"/>
  <c r="BH367" i="1" s="1"/>
  <c r="BL367" i="1" a="1"/>
  <c r="BL367" i="1" s="1"/>
  <c r="BI367" i="1" a="1"/>
  <c r="BI367" i="1" s="1"/>
  <c r="BJ367" i="1" a="1"/>
  <c r="BJ367" i="1" s="1"/>
  <c r="BG367" i="1" a="1"/>
  <c r="BG367" i="1" s="1"/>
  <c r="BK367" i="1" a="1"/>
  <c r="BK367" i="1" s="1"/>
  <c r="BG355" i="1" a="1"/>
  <c r="BG355" i="1" s="1"/>
  <c r="BK355" i="1" a="1"/>
  <c r="BK355" i="1" s="1"/>
  <c r="BL355" i="1" a="1"/>
  <c r="BL355" i="1" s="1"/>
  <c r="BH355" i="1" a="1"/>
  <c r="BH355" i="1" s="1"/>
  <c r="BI355" i="1" a="1"/>
  <c r="BI355" i="1" s="1"/>
  <c r="BJ355" i="1" a="1"/>
  <c r="BJ355" i="1" s="1"/>
  <c r="BB346" i="1"/>
  <c r="BE346" i="1"/>
  <c r="BC346" i="1"/>
  <c r="BB397" i="1"/>
  <c r="BC391" i="1"/>
  <c r="BL390" i="1" a="1"/>
  <c r="BL390" i="1" s="1"/>
  <c r="BC385" i="1"/>
  <c r="BH383" i="1" a="1"/>
  <c r="BH383" i="1" s="1"/>
  <c r="BL383" i="1" a="1"/>
  <c r="BL383" i="1" s="1"/>
  <c r="BI383" i="1" a="1"/>
  <c r="BI383" i="1" s="1"/>
  <c r="BJ383" i="1" a="1"/>
  <c r="BJ383" i="1" s="1"/>
  <c r="BG383" i="1" a="1"/>
  <c r="BG383" i="1" s="1"/>
  <c r="BK383" i="1" a="1"/>
  <c r="BK383" i="1" s="1"/>
  <c r="BD381" i="1"/>
  <c r="BE381" i="1"/>
  <c r="BB381" i="1"/>
  <c r="BJ363" i="1" a="1"/>
  <c r="BJ363" i="1" s="1"/>
  <c r="BG363" i="1" a="1"/>
  <c r="BG363" i="1" s="1"/>
  <c r="BK363" i="1" a="1"/>
  <c r="BK363" i="1" s="1"/>
  <c r="BH363" i="1" a="1"/>
  <c r="BH363" i="1" s="1"/>
  <c r="BL363" i="1" a="1"/>
  <c r="BL363" i="1" s="1"/>
  <c r="BI363" i="1" a="1"/>
  <c r="BI363" i="1" s="1"/>
  <c r="BB359" i="1"/>
  <c r="BC359" i="1"/>
  <c r="BD359" i="1"/>
  <c r="BE359" i="1"/>
  <c r="BL434" i="1" a="1"/>
  <c r="BL434" i="1" s="1"/>
  <c r="BL426" i="1" a="1"/>
  <c r="BL426" i="1" s="1"/>
  <c r="BL418" i="1" a="1"/>
  <c r="BL418" i="1" s="1"/>
  <c r="BK412" i="1" a="1"/>
  <c r="BK412" i="1" s="1"/>
  <c r="BL410" i="1" a="1"/>
  <c r="BL410" i="1" s="1"/>
  <c r="BK404" i="1" a="1"/>
  <c r="BK404" i="1" s="1"/>
  <c r="BL402" i="1" a="1"/>
  <c r="BL402" i="1" s="1"/>
  <c r="BB393" i="1"/>
  <c r="BD393" i="1"/>
  <c r="BD389" i="1"/>
  <c r="BB389" i="1"/>
  <c r="BJ379" i="1" a="1"/>
  <c r="BJ379" i="1" s="1"/>
  <c r="BG379" i="1" a="1"/>
  <c r="BG379" i="1" s="1"/>
  <c r="BK379" i="1" a="1"/>
  <c r="BK379" i="1" s="1"/>
  <c r="BH379" i="1" a="1"/>
  <c r="BH379" i="1" s="1"/>
  <c r="BL379" i="1" a="1"/>
  <c r="BL379" i="1" s="1"/>
  <c r="BI379" i="1" a="1"/>
  <c r="BI379" i="1" s="1"/>
  <c r="BB375" i="1"/>
  <c r="BC375" i="1"/>
  <c r="BD375" i="1"/>
  <c r="BE375" i="1"/>
  <c r="BJ371" i="1" a="1"/>
  <c r="BJ371" i="1" s="1"/>
  <c r="BG371" i="1" a="1"/>
  <c r="BG371" i="1" s="1"/>
  <c r="BK371" i="1" a="1"/>
  <c r="BK371" i="1" s="1"/>
  <c r="BH371" i="1" a="1"/>
  <c r="BH371" i="1" s="1"/>
  <c r="BL371" i="1" a="1"/>
  <c r="BL371" i="1" s="1"/>
  <c r="BI371" i="1" a="1"/>
  <c r="BI371" i="1" s="1"/>
  <c r="BB367" i="1"/>
  <c r="BC367" i="1"/>
  <c r="BD367" i="1"/>
  <c r="BE367" i="1"/>
  <c r="BD379" i="1"/>
  <c r="BB373" i="1"/>
  <c r="BD371" i="1"/>
  <c r="BB365" i="1"/>
  <c r="BD363" i="1"/>
  <c r="BB357" i="1"/>
  <c r="BE356" i="1"/>
  <c r="BG356" i="1" a="1"/>
  <c r="BG356" i="1" s="1"/>
  <c r="BK356" i="1" a="1"/>
  <c r="BK356" i="1" s="1"/>
  <c r="BD355" i="1"/>
  <c r="BG349" i="1" a="1"/>
  <c r="BG349" i="1" s="1"/>
  <c r="BE348" i="1"/>
  <c r="BE337" i="1"/>
  <c r="BB337" i="1"/>
  <c r="BK334" i="1" a="1"/>
  <c r="BK334" i="1" s="1"/>
  <c r="BJ321" i="1" a="1"/>
  <c r="BJ321" i="1" s="1"/>
  <c r="BG321" i="1" a="1"/>
  <c r="BG321" i="1" s="1"/>
  <c r="BK321" i="1" a="1"/>
  <c r="BK321" i="1" s="1"/>
  <c r="BH321" i="1" a="1"/>
  <c r="BH321" i="1" s="1"/>
  <c r="BL321" i="1" a="1"/>
  <c r="BL321" i="1" s="1"/>
  <c r="BK378" i="1" a="1"/>
  <c r="BK378" i="1" s="1"/>
  <c r="BG378" i="1" a="1"/>
  <c r="BG378" i="1" s="1"/>
  <c r="BE377" i="1"/>
  <c r="BK370" i="1" a="1"/>
  <c r="BK370" i="1" s="1"/>
  <c r="BG370" i="1" a="1"/>
  <c r="BG370" i="1" s="1"/>
  <c r="BE369" i="1"/>
  <c r="BK362" i="1" a="1"/>
  <c r="BK362" i="1" s="1"/>
  <c r="BG362" i="1" a="1"/>
  <c r="BG362" i="1" s="1"/>
  <c r="BE361" i="1"/>
  <c r="BG347" i="1" a="1"/>
  <c r="BG347" i="1" s="1"/>
  <c r="BK347" i="1" a="1"/>
  <c r="BK347" i="1" s="1"/>
  <c r="BE345" i="1"/>
  <c r="BB345" i="1"/>
  <c r="BB344" i="1"/>
  <c r="BD344" i="1"/>
  <c r="BE344" i="1"/>
  <c r="BH343" i="1" a="1"/>
  <c r="BH343" i="1" s="1"/>
  <c r="BL343" i="1" a="1"/>
  <c r="BL343" i="1" s="1"/>
  <c r="BI343" i="1" a="1"/>
  <c r="BI343" i="1" s="1"/>
  <c r="BH328" i="1" a="1"/>
  <c r="BH328" i="1" s="1"/>
  <c r="BL328" i="1" a="1"/>
  <c r="BL328" i="1" s="1"/>
  <c r="BI328" i="1" a="1"/>
  <c r="BI328" i="1" s="1"/>
  <c r="BJ328" i="1" a="1"/>
  <c r="BJ328" i="1" s="1"/>
  <c r="BG328" i="1" a="1"/>
  <c r="BG328" i="1" s="1"/>
  <c r="BK328" i="1" a="1"/>
  <c r="BK328" i="1" s="1"/>
  <c r="BI326" i="1" a="1"/>
  <c r="BI326" i="1" s="1"/>
  <c r="BJ326" i="1" a="1"/>
  <c r="BJ326" i="1" s="1"/>
  <c r="BG326" i="1" a="1"/>
  <c r="BG326" i="1" s="1"/>
  <c r="BK326" i="1" a="1"/>
  <c r="BK326" i="1" s="1"/>
  <c r="BH326" i="1" a="1"/>
  <c r="BH326" i="1" s="1"/>
  <c r="BL326" i="1" a="1"/>
  <c r="BL326" i="1" s="1"/>
  <c r="BJ313" i="1" a="1"/>
  <c r="BJ313" i="1" s="1"/>
  <c r="BG313" i="1" a="1"/>
  <c r="BG313" i="1" s="1"/>
  <c r="BK313" i="1" a="1"/>
  <c r="BK313" i="1" s="1"/>
  <c r="BH313" i="1" a="1"/>
  <c r="BH313" i="1" s="1"/>
  <c r="BL313" i="1" a="1"/>
  <c r="BL313" i="1" s="1"/>
  <c r="BD377" i="1"/>
  <c r="BD369" i="1"/>
  <c r="BD361" i="1"/>
  <c r="BI356" i="1" a="1"/>
  <c r="BI356" i="1" s="1"/>
  <c r="BB355" i="1"/>
  <c r="BE353" i="1"/>
  <c r="BB353" i="1"/>
  <c r="BK351" i="1" a="1"/>
  <c r="BK351" i="1" s="1"/>
  <c r="BH350" i="1" a="1"/>
  <c r="BH350" i="1" s="1"/>
  <c r="BL349" i="1" a="1"/>
  <c r="BL349" i="1" s="1"/>
  <c r="BB348" i="1"/>
  <c r="BC344" i="1"/>
  <c r="BH342" i="1" a="1"/>
  <c r="BH342" i="1" s="1"/>
  <c r="BJ340" i="1" a="1"/>
  <c r="BJ340" i="1" s="1"/>
  <c r="BG340" i="1" a="1"/>
  <c r="BG340" i="1" s="1"/>
  <c r="BK340" i="1" a="1"/>
  <c r="BK340" i="1" s="1"/>
  <c r="BB330" i="1"/>
  <c r="BC330" i="1"/>
  <c r="BD330" i="1"/>
  <c r="BE330" i="1"/>
  <c r="BH320" i="1" a="1"/>
  <c r="BH320" i="1" s="1"/>
  <c r="BL320" i="1" a="1"/>
  <c r="BL320" i="1" s="1"/>
  <c r="BI320" i="1" a="1"/>
  <c r="BI320" i="1" s="1"/>
  <c r="BJ320" i="1" a="1"/>
  <c r="BJ320" i="1" s="1"/>
  <c r="BG320" i="1" a="1"/>
  <c r="BG320" i="1" s="1"/>
  <c r="BK320" i="1" a="1"/>
  <c r="BK320" i="1" s="1"/>
  <c r="BI318" i="1" a="1"/>
  <c r="BI318" i="1" s="1"/>
  <c r="BJ318" i="1" a="1"/>
  <c r="BJ318" i="1" s="1"/>
  <c r="BG318" i="1" a="1"/>
  <c r="BG318" i="1" s="1"/>
  <c r="BK318" i="1" a="1"/>
  <c r="BK318" i="1" s="1"/>
  <c r="BH318" i="1" a="1"/>
  <c r="BH318" i="1" s="1"/>
  <c r="BL318" i="1" a="1"/>
  <c r="BL318" i="1" s="1"/>
  <c r="BK309" i="1" a="1"/>
  <c r="BK309" i="1" s="1"/>
  <c r="BG309" i="1" a="1"/>
  <c r="BG309" i="1" s="1"/>
  <c r="BL309" i="1" a="1"/>
  <c r="BL309" i="1" s="1"/>
  <c r="BH309" i="1" a="1"/>
  <c r="BH309" i="1" s="1"/>
  <c r="BI309" i="1" a="1"/>
  <c r="BI309" i="1" s="1"/>
  <c r="BJ309" i="1" a="1"/>
  <c r="BJ309" i="1" s="1"/>
  <c r="BG302" i="1" a="1"/>
  <c r="BG302" i="1" s="1"/>
  <c r="BK302" i="1" a="1"/>
  <c r="BK302" i="1" s="1"/>
  <c r="BI302" i="1" a="1"/>
  <c r="BI302" i="1" s="1"/>
  <c r="BJ302" i="1" a="1"/>
  <c r="BJ302" i="1" s="1"/>
  <c r="BL302" i="1" a="1"/>
  <c r="BL302" i="1" s="1"/>
  <c r="BH301" i="1" a="1"/>
  <c r="BH301" i="1" s="1"/>
  <c r="BL301" i="1" a="1"/>
  <c r="BL301" i="1" s="1"/>
  <c r="BG301" i="1" a="1"/>
  <c r="BG301" i="1" s="1"/>
  <c r="BI301" i="1" a="1"/>
  <c r="BI301" i="1" s="1"/>
  <c r="BJ301" i="1" a="1"/>
  <c r="BJ301" i="1" s="1"/>
  <c r="BK301" i="1" a="1"/>
  <c r="BK301" i="1" s="1"/>
  <c r="BC377" i="1"/>
  <c r="BL374" i="1" a="1"/>
  <c r="BL374" i="1" s="1"/>
  <c r="BH374" i="1" a="1"/>
  <c r="BH374" i="1" s="1"/>
  <c r="BC369" i="1"/>
  <c r="BL366" i="1" a="1"/>
  <c r="BL366" i="1" s="1"/>
  <c r="BH366" i="1" a="1"/>
  <c r="BH366" i="1" s="1"/>
  <c r="BC361" i="1"/>
  <c r="BL358" i="1" a="1"/>
  <c r="BL358" i="1" s="1"/>
  <c r="BH358" i="1" a="1"/>
  <c r="BH358" i="1" s="1"/>
  <c r="BH354" i="1" a="1"/>
  <c r="BH354" i="1" s="1"/>
  <c r="BL354" i="1" a="1"/>
  <c r="BL354" i="1" s="1"/>
  <c r="BK349" i="1" a="1"/>
  <c r="BK349" i="1" s="1"/>
  <c r="BL347" i="1" a="1"/>
  <c r="BL347" i="1" s="1"/>
  <c r="BJ339" i="1" a="1"/>
  <c r="BJ339" i="1" s="1"/>
  <c r="BG339" i="1" a="1"/>
  <c r="BG339" i="1" s="1"/>
  <c r="BK339" i="1" a="1"/>
  <c r="BK339" i="1" s="1"/>
  <c r="BG338" i="1" a="1"/>
  <c r="BG338" i="1" s="1"/>
  <c r="BK338" i="1" a="1"/>
  <c r="BK338" i="1" s="1"/>
  <c r="BH338" i="1" a="1"/>
  <c r="BH338" i="1" s="1"/>
  <c r="BL338" i="1" a="1"/>
  <c r="BL338" i="1" s="1"/>
  <c r="BH335" i="1" a="1"/>
  <c r="BH335" i="1" s="1"/>
  <c r="BL335" i="1" a="1"/>
  <c r="BL335" i="1" s="1"/>
  <c r="BI335" i="1" a="1"/>
  <c r="BI335" i="1" s="1"/>
  <c r="BJ331" i="1" a="1"/>
  <c r="BJ331" i="1" s="1"/>
  <c r="BG331" i="1" a="1"/>
  <c r="BG331" i="1" s="1"/>
  <c r="BK331" i="1" a="1"/>
  <c r="BK331" i="1" s="1"/>
  <c r="BB328" i="1"/>
  <c r="BD328" i="1"/>
  <c r="BE328" i="1"/>
  <c r="BI313" i="1" a="1"/>
  <c r="BI313" i="1" s="1"/>
  <c r="BH312" i="1" a="1"/>
  <c r="BH312" i="1" s="1"/>
  <c r="BL312" i="1" a="1"/>
  <c r="BL312" i="1" s="1"/>
  <c r="BI312" i="1" a="1"/>
  <c r="BI312" i="1" s="1"/>
  <c r="BJ312" i="1" a="1"/>
  <c r="BJ312" i="1" s="1"/>
  <c r="BG312" i="1" a="1"/>
  <c r="BG312" i="1" s="1"/>
  <c r="BK312" i="1" a="1"/>
  <c r="BK312" i="1" s="1"/>
  <c r="BI310" i="1" a="1"/>
  <c r="BI310" i="1" s="1"/>
  <c r="BJ310" i="1" a="1"/>
  <c r="BJ310" i="1" s="1"/>
  <c r="BG310" i="1" a="1"/>
  <c r="BG310" i="1" s="1"/>
  <c r="BK310" i="1" a="1"/>
  <c r="BK310" i="1" s="1"/>
  <c r="BH310" i="1" a="1"/>
  <c r="BH310" i="1" s="1"/>
  <c r="BL310" i="1" a="1"/>
  <c r="BL310" i="1" s="1"/>
  <c r="BJ305" i="1" a="1"/>
  <c r="BJ305" i="1" s="1"/>
  <c r="BK305" i="1" a="1"/>
  <c r="BK305" i="1" s="1"/>
  <c r="BL305" i="1" a="1"/>
  <c r="BL305" i="1" s="1"/>
  <c r="BG305" i="1" a="1"/>
  <c r="BG305" i="1" s="1"/>
  <c r="BH305" i="1" a="1"/>
  <c r="BH305" i="1" s="1"/>
  <c r="BH292" i="1" a="1"/>
  <c r="BH292" i="1" s="1"/>
  <c r="BL292" i="1" a="1"/>
  <c r="BL292" i="1" s="1"/>
  <c r="BI292" i="1" a="1"/>
  <c r="BI292" i="1" s="1"/>
  <c r="BJ292" i="1" a="1"/>
  <c r="BJ292" i="1" s="1"/>
  <c r="BK292" i="1" a="1"/>
  <c r="BK292" i="1" s="1"/>
  <c r="BE263" i="1"/>
  <c r="BD263" i="1"/>
  <c r="BB263" i="1"/>
  <c r="BC263" i="1"/>
  <c r="BE386" i="1"/>
  <c r="BE378" i="1"/>
  <c r="BE370" i="1"/>
  <c r="BE362" i="1"/>
  <c r="BH356" i="1" a="1"/>
  <c r="BH356" i="1" s="1"/>
  <c r="BH352" i="1" a="1"/>
  <c r="BH352" i="1" s="1"/>
  <c r="BL352" i="1" a="1"/>
  <c r="BL352" i="1" s="1"/>
  <c r="BI352" i="1" a="1"/>
  <c r="BI352" i="1" s="1"/>
  <c r="BC347" i="1"/>
  <c r="BE347" i="1"/>
  <c r="BG346" i="1" a="1"/>
  <c r="BG346" i="1" s="1"/>
  <c r="BK346" i="1" a="1"/>
  <c r="BK346" i="1" s="1"/>
  <c r="BH346" i="1" a="1"/>
  <c r="BH346" i="1" s="1"/>
  <c r="BL346" i="1" a="1"/>
  <c r="BL346" i="1" s="1"/>
  <c r="BK343" i="1" a="1"/>
  <c r="BK343" i="1" s="1"/>
  <c r="BH336" i="1" a="1"/>
  <c r="BH336" i="1" s="1"/>
  <c r="BL336" i="1" a="1"/>
  <c r="BL336" i="1" s="1"/>
  <c r="BI336" i="1" a="1"/>
  <c r="BI336" i="1" s="1"/>
  <c r="BG336" i="1" a="1"/>
  <c r="BG336" i="1" s="1"/>
  <c r="BK336" i="1" a="1"/>
  <c r="BK336" i="1" s="1"/>
  <c r="BI331" i="1" a="1"/>
  <c r="BI331" i="1" s="1"/>
  <c r="BG329" i="1" a="1"/>
  <c r="BG329" i="1" s="1"/>
  <c r="BK329" i="1" a="1"/>
  <c r="BK329" i="1" s="1"/>
  <c r="BH329" i="1" a="1"/>
  <c r="BH329" i="1" s="1"/>
  <c r="BL329" i="1" a="1"/>
  <c r="BL329" i="1" s="1"/>
  <c r="BG327" i="1" a="1"/>
  <c r="BG327" i="1" s="1"/>
  <c r="BK327" i="1" a="1"/>
  <c r="BK327" i="1" s="1"/>
  <c r="BH327" i="1" a="1"/>
  <c r="BH327" i="1" s="1"/>
  <c r="BL327" i="1" a="1"/>
  <c r="BL327" i="1" s="1"/>
  <c r="BI327" i="1" a="1"/>
  <c r="BI327" i="1" s="1"/>
  <c r="BB320" i="1"/>
  <c r="BC320" i="1"/>
  <c r="BD320" i="1"/>
  <c r="BE320" i="1"/>
  <c r="BH308" i="1" a="1"/>
  <c r="BH308" i="1" s="1"/>
  <c r="BL308" i="1" a="1"/>
  <c r="BL308" i="1" s="1"/>
  <c r="BG308" i="1" a="1"/>
  <c r="BG308" i="1" s="1"/>
  <c r="BI308" i="1" a="1"/>
  <c r="BI308" i="1" s="1"/>
  <c r="BJ308" i="1" a="1"/>
  <c r="BJ308" i="1" s="1"/>
  <c r="BC304" i="1"/>
  <c r="BD304" i="1"/>
  <c r="BE304" i="1"/>
  <c r="BH302" i="1" a="1"/>
  <c r="BH302" i="1" s="1"/>
  <c r="BG292" i="1" a="1"/>
  <c r="BG292" i="1" s="1"/>
  <c r="BH291" i="1" a="1"/>
  <c r="BH291" i="1" s="1"/>
  <c r="BL291" i="1" a="1"/>
  <c r="BL291" i="1" s="1"/>
  <c r="BI291" i="1" a="1"/>
  <c r="BI291" i="1" s="1"/>
  <c r="BJ291" i="1" a="1"/>
  <c r="BJ291" i="1" s="1"/>
  <c r="BG291" i="1" a="1"/>
  <c r="BG291" i="1" s="1"/>
  <c r="BK291" i="1" a="1"/>
  <c r="BK291" i="1" s="1"/>
  <c r="BE373" i="1"/>
  <c r="BK366" i="1" a="1"/>
  <c r="BK366" i="1" s="1"/>
  <c r="BE365" i="1"/>
  <c r="BK358" i="1" a="1"/>
  <c r="BK358" i="1" s="1"/>
  <c r="BE357" i="1"/>
  <c r="BI350" i="1" a="1"/>
  <c r="BI350" i="1" s="1"/>
  <c r="BJ350" i="1" a="1"/>
  <c r="BJ350" i="1" s="1"/>
  <c r="BJ343" i="1" a="1"/>
  <c r="BJ343" i="1" s="1"/>
  <c r="BI342" i="1" a="1"/>
  <c r="BI342" i="1" s="1"/>
  <c r="BJ342" i="1" a="1"/>
  <c r="BJ342" i="1" s="1"/>
  <c r="BG337" i="1" a="1"/>
  <c r="BG337" i="1" s="1"/>
  <c r="BK337" i="1" a="1"/>
  <c r="BK337" i="1" s="1"/>
  <c r="BH337" i="1" a="1"/>
  <c r="BH337" i="1" s="1"/>
  <c r="BL337" i="1" a="1"/>
  <c r="BL337" i="1" s="1"/>
  <c r="BI334" i="1" a="1"/>
  <c r="BI334" i="1" s="1"/>
  <c r="BJ334" i="1" a="1"/>
  <c r="BJ334" i="1" s="1"/>
  <c r="BH334" i="1" a="1"/>
  <c r="BH334" i="1" s="1"/>
  <c r="BL334" i="1" a="1"/>
  <c r="BL334" i="1" s="1"/>
  <c r="BH331" i="1" a="1"/>
  <c r="BH331" i="1" s="1"/>
  <c r="BC328" i="1"/>
  <c r="BG319" i="1" a="1"/>
  <c r="BG319" i="1" s="1"/>
  <c r="BK319" i="1" a="1"/>
  <c r="BK319" i="1" s="1"/>
  <c r="BH319" i="1" a="1"/>
  <c r="BH319" i="1" s="1"/>
  <c r="BL319" i="1" a="1"/>
  <c r="BL319" i="1" s="1"/>
  <c r="BI319" i="1" a="1"/>
  <c r="BI319" i="1" s="1"/>
  <c r="BB312" i="1"/>
  <c r="BC312" i="1"/>
  <c r="BD312" i="1"/>
  <c r="BE312" i="1"/>
  <c r="BB354" i="1"/>
  <c r="BE354" i="1"/>
  <c r="BB352" i="1"/>
  <c r="BD352" i="1"/>
  <c r="BH351" i="1" a="1"/>
  <c r="BH351" i="1" s="1"/>
  <c r="BK350" i="1" a="1"/>
  <c r="BK350" i="1" s="1"/>
  <c r="BI349" i="1" a="1"/>
  <c r="BI349" i="1" s="1"/>
  <c r="BJ348" i="1" a="1"/>
  <c r="BJ348" i="1" s="1"/>
  <c r="BG348" i="1" a="1"/>
  <c r="BG348" i="1" s="1"/>
  <c r="BK348" i="1" a="1"/>
  <c r="BK348" i="1" s="1"/>
  <c r="BJ347" i="1" a="1"/>
  <c r="BJ347" i="1" s="1"/>
  <c r="BL342" i="1" a="1"/>
  <c r="BL342" i="1" s="1"/>
  <c r="BC339" i="1"/>
  <c r="BE339" i="1"/>
  <c r="BB338" i="1"/>
  <c r="BC338" i="1"/>
  <c r="BE338" i="1"/>
  <c r="BB336" i="1"/>
  <c r="BD336" i="1"/>
  <c r="BE336" i="1"/>
  <c r="BG311" i="1" a="1"/>
  <c r="BG311" i="1" s="1"/>
  <c r="BK311" i="1" a="1"/>
  <c r="BK311" i="1" s="1"/>
  <c r="BH311" i="1" a="1"/>
  <c r="BH311" i="1" s="1"/>
  <c r="BL311" i="1" a="1"/>
  <c r="BL311" i="1" s="1"/>
  <c r="BI311" i="1" a="1"/>
  <c r="BI311" i="1" s="1"/>
  <c r="BI307" i="1" a="1"/>
  <c r="BI307" i="1" s="1"/>
  <c r="BG307" i="1" a="1"/>
  <c r="BG307" i="1" s="1"/>
  <c r="BL307" i="1" a="1"/>
  <c r="BL307" i="1" s="1"/>
  <c r="BH307" i="1" a="1"/>
  <c r="BH307" i="1" s="1"/>
  <c r="BJ307" i="1" a="1"/>
  <c r="BJ307" i="1" s="1"/>
  <c r="BH300" i="1" a="1"/>
  <c r="BH300" i="1" s="1"/>
  <c r="BL300" i="1" a="1"/>
  <c r="BL300" i="1" s="1"/>
  <c r="BG300" i="1" a="1"/>
  <c r="BG300" i="1" s="1"/>
  <c r="BI300" i="1" a="1"/>
  <c r="BI300" i="1" s="1"/>
  <c r="BJ300" i="1" a="1"/>
  <c r="BJ300" i="1" s="1"/>
  <c r="BG285" i="1" a="1"/>
  <c r="BG285" i="1" s="1"/>
  <c r="BK285" i="1" a="1"/>
  <c r="BK285" i="1" s="1"/>
  <c r="BH285" i="1" a="1"/>
  <c r="BH285" i="1" s="1"/>
  <c r="BL285" i="1" a="1"/>
  <c r="BL285" i="1" s="1"/>
  <c r="BI285" i="1" a="1"/>
  <c r="BI285" i="1" s="1"/>
  <c r="BJ285" i="1" a="1"/>
  <c r="BJ285" i="1" s="1"/>
  <c r="BJ330" i="1" a="1"/>
  <c r="BJ330" i="1" s="1"/>
  <c r="BC329" i="1"/>
  <c r="BJ322" i="1" a="1"/>
  <c r="BJ322" i="1" s="1"/>
  <c r="BC321" i="1"/>
  <c r="BJ314" i="1" a="1"/>
  <c r="BJ314" i="1" s="1"/>
  <c r="BC313" i="1"/>
  <c r="BD309" i="1"/>
  <c r="BD308" i="1"/>
  <c r="BJ298" i="1" a="1"/>
  <c r="BJ298" i="1" s="1"/>
  <c r="BK296" i="1" a="1"/>
  <c r="BK296" i="1" s="1"/>
  <c r="BL294" i="1" a="1"/>
  <c r="BL294" i="1" s="1"/>
  <c r="BG293" i="1" a="1"/>
  <c r="BG293" i="1" s="1"/>
  <c r="BK293" i="1" a="1"/>
  <c r="BK293" i="1" s="1"/>
  <c r="BH293" i="1" a="1"/>
  <c r="BH293" i="1" s="1"/>
  <c r="BL293" i="1" a="1"/>
  <c r="BL293" i="1" s="1"/>
  <c r="BI293" i="1" a="1"/>
  <c r="BI293" i="1" s="1"/>
  <c r="BJ293" i="1" a="1"/>
  <c r="BJ293" i="1" s="1"/>
  <c r="BI289" i="1" a="1"/>
  <c r="BI289" i="1" s="1"/>
  <c r="BJ289" i="1" a="1"/>
  <c r="BJ289" i="1" s="1"/>
  <c r="BG289" i="1" a="1"/>
  <c r="BG289" i="1" s="1"/>
  <c r="BK289" i="1" a="1"/>
  <c r="BK289" i="1" s="1"/>
  <c r="BH289" i="1" a="1"/>
  <c r="BH289" i="1" s="1"/>
  <c r="BL289" i="1" a="1"/>
  <c r="BL289" i="1" s="1"/>
  <c r="BB329" i="1"/>
  <c r="BK323" i="1" a="1"/>
  <c r="BK323" i="1" s="1"/>
  <c r="BG323" i="1" a="1"/>
  <c r="BG323" i="1" s="1"/>
  <c r="BE322" i="1"/>
  <c r="BB321" i="1"/>
  <c r="BK315" i="1" a="1"/>
  <c r="BK315" i="1" s="1"/>
  <c r="BG315" i="1" a="1"/>
  <c r="BG315" i="1" s="1"/>
  <c r="BE314" i="1"/>
  <c r="BB313" i="1"/>
  <c r="BC309" i="1"/>
  <c r="BC308" i="1"/>
  <c r="BH298" i="1" a="1"/>
  <c r="BH298" i="1" s="1"/>
  <c r="BI296" i="1" a="1"/>
  <c r="BI296" i="1" s="1"/>
  <c r="BB291" i="1"/>
  <c r="BD291" i="1"/>
  <c r="BB287" i="1"/>
  <c r="BC287" i="1"/>
  <c r="BD287" i="1"/>
  <c r="BI281" i="1" a="1"/>
  <c r="BI281" i="1" s="1"/>
  <c r="BJ281" i="1" a="1"/>
  <c r="BJ281" i="1" s="1"/>
  <c r="BG281" i="1" a="1"/>
  <c r="BG281" i="1" s="1"/>
  <c r="BK281" i="1" a="1"/>
  <c r="BK281" i="1" s="1"/>
  <c r="BH281" i="1" a="1"/>
  <c r="BH281" i="1" s="1"/>
  <c r="BL281" i="1" a="1"/>
  <c r="BL281" i="1" s="1"/>
  <c r="BG277" i="1" a="1"/>
  <c r="BG277" i="1" s="1"/>
  <c r="BK277" i="1" a="1"/>
  <c r="BK277" i="1" s="1"/>
  <c r="BH277" i="1" a="1"/>
  <c r="BH277" i="1" s="1"/>
  <c r="BL277" i="1" a="1"/>
  <c r="BL277" i="1" s="1"/>
  <c r="BI277" i="1" a="1"/>
  <c r="BI277" i="1" s="1"/>
  <c r="BJ277" i="1" a="1"/>
  <c r="BJ277" i="1" s="1"/>
  <c r="BB267" i="1"/>
  <c r="BC267" i="1"/>
  <c r="BD267" i="1"/>
  <c r="BE267" i="1"/>
  <c r="BG266" i="1" a="1"/>
  <c r="BG266" i="1" s="1"/>
  <c r="BK266" i="1" a="1"/>
  <c r="BK266" i="1" s="1"/>
  <c r="BH266" i="1" a="1"/>
  <c r="BH266" i="1" s="1"/>
  <c r="BL266" i="1" a="1"/>
  <c r="BL266" i="1" s="1"/>
  <c r="BI266" i="1" a="1"/>
  <c r="BI266" i="1" s="1"/>
  <c r="BD322" i="1"/>
  <c r="BD314" i="1"/>
  <c r="BH306" i="1" a="1"/>
  <c r="BH306" i="1" s="1"/>
  <c r="BB301" i="1"/>
  <c r="BE301" i="1"/>
  <c r="BI299" i="1" a="1"/>
  <c r="BI299" i="1" s="1"/>
  <c r="BJ299" i="1" a="1"/>
  <c r="BJ299" i="1" s="1"/>
  <c r="BG299" i="1" a="1"/>
  <c r="BG299" i="1" s="1"/>
  <c r="BK299" i="1" a="1"/>
  <c r="BK299" i="1" s="1"/>
  <c r="BG294" i="1" a="1"/>
  <c r="BG294" i="1" s="1"/>
  <c r="BK294" i="1" a="1"/>
  <c r="BK294" i="1" s="1"/>
  <c r="BB293" i="1"/>
  <c r="BD293" i="1"/>
  <c r="BE293" i="1"/>
  <c r="BJ284" i="1" a="1"/>
  <c r="BJ284" i="1" s="1"/>
  <c r="BG284" i="1" a="1"/>
  <c r="BG284" i="1" s="1"/>
  <c r="BK284" i="1" a="1"/>
  <c r="BK284" i="1" s="1"/>
  <c r="BH284" i="1" a="1"/>
  <c r="BH284" i="1" s="1"/>
  <c r="BL284" i="1" a="1"/>
  <c r="BL284" i="1" s="1"/>
  <c r="BI273" i="1" a="1"/>
  <c r="BI273" i="1" s="1"/>
  <c r="BJ273" i="1" a="1"/>
  <c r="BJ273" i="1" s="1"/>
  <c r="BG273" i="1" a="1"/>
  <c r="BG273" i="1" s="1"/>
  <c r="BK273" i="1" a="1"/>
  <c r="BK273" i="1" s="1"/>
  <c r="BH273" i="1" a="1"/>
  <c r="BH273" i="1" s="1"/>
  <c r="BL273" i="1" a="1"/>
  <c r="BL273" i="1" s="1"/>
  <c r="BC265" i="1"/>
  <c r="BB265" i="1"/>
  <c r="BD265" i="1"/>
  <c r="BE265" i="1"/>
  <c r="BD325" i="1"/>
  <c r="BC322" i="1"/>
  <c r="BD317" i="1"/>
  <c r="BC314" i="1"/>
  <c r="BG306" i="1" a="1"/>
  <c r="BG306" i="1" s="1"/>
  <c r="BG303" i="1" a="1"/>
  <c r="BG303" i="1" s="1"/>
  <c r="BK303" i="1" a="1"/>
  <c r="BK303" i="1" s="1"/>
  <c r="BI297" i="1" a="1"/>
  <c r="BI297" i="1" s="1"/>
  <c r="BJ297" i="1" a="1"/>
  <c r="BJ297" i="1" s="1"/>
  <c r="BG297" i="1" a="1"/>
  <c r="BG297" i="1" s="1"/>
  <c r="BK297" i="1" a="1"/>
  <c r="BK297" i="1" s="1"/>
  <c r="BH297" i="1" a="1"/>
  <c r="BH297" i="1" s="1"/>
  <c r="BL297" i="1" a="1"/>
  <c r="BL297" i="1" s="1"/>
  <c r="BG296" i="1" a="1"/>
  <c r="BG296" i="1" s="1"/>
  <c r="BH294" i="1" a="1"/>
  <c r="BH294" i="1" s="1"/>
  <c r="BC291" i="1"/>
  <c r="BG290" i="1" a="1"/>
  <c r="BG290" i="1" s="1"/>
  <c r="BK290" i="1" a="1"/>
  <c r="BK290" i="1" s="1"/>
  <c r="BI290" i="1" a="1"/>
  <c r="BI290" i="1" s="1"/>
  <c r="BI284" i="1" a="1"/>
  <c r="BI284" i="1" s="1"/>
  <c r="BH283" i="1" a="1"/>
  <c r="BH283" i="1" s="1"/>
  <c r="BL283" i="1" a="1"/>
  <c r="BL283" i="1" s="1"/>
  <c r="BI283" i="1" a="1"/>
  <c r="BI283" i="1" s="1"/>
  <c r="BJ283" i="1" a="1"/>
  <c r="BJ283" i="1" s="1"/>
  <c r="BG283" i="1" a="1"/>
  <c r="BG283" i="1" s="1"/>
  <c r="BK283" i="1" a="1"/>
  <c r="BK283" i="1" s="1"/>
  <c r="BJ276" i="1" a="1"/>
  <c r="BJ276" i="1" s="1"/>
  <c r="BG276" i="1" a="1"/>
  <c r="BG276" i="1" s="1"/>
  <c r="BK276" i="1" a="1"/>
  <c r="BK276" i="1" s="1"/>
  <c r="BH276" i="1" a="1"/>
  <c r="BH276" i="1" s="1"/>
  <c r="BL276" i="1" a="1"/>
  <c r="BL276" i="1" s="1"/>
  <c r="BH193" i="1" a="1"/>
  <c r="BH193" i="1" s="1"/>
  <c r="BL193" i="1" a="1"/>
  <c r="BL193" i="1" s="1"/>
  <c r="BI193" i="1" a="1"/>
  <c r="BI193" i="1" s="1"/>
  <c r="BJ193" i="1" a="1"/>
  <c r="BJ193" i="1" s="1"/>
  <c r="BG193" i="1" a="1"/>
  <c r="BG193" i="1" s="1"/>
  <c r="BK193" i="1" a="1"/>
  <c r="BK193" i="1" s="1"/>
  <c r="BK332" i="1" a="1"/>
  <c r="BK332" i="1" s="1"/>
  <c r="BG332" i="1" a="1"/>
  <c r="BG332" i="1" s="1"/>
  <c r="BE331" i="1"/>
  <c r="BL330" i="1" a="1"/>
  <c r="BL330" i="1" s="1"/>
  <c r="BH330" i="1" a="1"/>
  <c r="BH330" i="1" s="1"/>
  <c r="BK324" i="1" a="1"/>
  <c r="BK324" i="1" s="1"/>
  <c r="BG324" i="1" a="1"/>
  <c r="BG324" i="1" s="1"/>
  <c r="BE323" i="1"/>
  <c r="BL322" i="1" a="1"/>
  <c r="BL322" i="1" s="1"/>
  <c r="BH322" i="1" a="1"/>
  <c r="BH322" i="1" s="1"/>
  <c r="BK316" i="1" a="1"/>
  <c r="BK316" i="1" s="1"/>
  <c r="BG316" i="1" a="1"/>
  <c r="BG316" i="1" s="1"/>
  <c r="BE315" i="1"/>
  <c r="BL314" i="1" a="1"/>
  <c r="BL314" i="1" s="1"/>
  <c r="BH314" i="1" a="1"/>
  <c r="BH314" i="1" s="1"/>
  <c r="BL306" i="1" a="1"/>
  <c r="BL306" i="1" s="1"/>
  <c r="BE303" i="1"/>
  <c r="BH275" i="1" a="1"/>
  <c r="BH275" i="1" s="1"/>
  <c r="BL275" i="1" a="1"/>
  <c r="BL275" i="1" s="1"/>
  <c r="BI275" i="1" a="1"/>
  <c r="BI275" i="1" s="1"/>
  <c r="BJ275" i="1" a="1"/>
  <c r="BJ275" i="1" s="1"/>
  <c r="BG275" i="1" a="1"/>
  <c r="BG275" i="1" s="1"/>
  <c r="BK275" i="1" a="1"/>
  <c r="BK275" i="1" s="1"/>
  <c r="BG269" i="1" a="1"/>
  <c r="BG269" i="1" s="1"/>
  <c r="BK269" i="1" a="1"/>
  <c r="BK269" i="1" s="1"/>
  <c r="BH269" i="1" a="1"/>
  <c r="BH269" i="1" s="1"/>
  <c r="BL269" i="1" a="1"/>
  <c r="BL269" i="1" s="1"/>
  <c r="BI269" i="1" a="1"/>
  <c r="BI269" i="1" s="1"/>
  <c r="BJ269" i="1" a="1"/>
  <c r="BJ269" i="1" s="1"/>
  <c r="BG223" i="1" a="1"/>
  <c r="BG223" i="1" s="1"/>
  <c r="BK223" i="1" a="1"/>
  <c r="BK223" i="1" s="1"/>
  <c r="BH223" i="1" a="1"/>
  <c r="BH223" i="1" s="1"/>
  <c r="BL223" i="1" a="1"/>
  <c r="BL223" i="1" s="1"/>
  <c r="BI223" i="1" a="1"/>
  <c r="BI223" i="1" s="1"/>
  <c r="BJ223" i="1" a="1"/>
  <c r="BJ223" i="1" s="1"/>
  <c r="BH288" i="1" a="1"/>
  <c r="BH288" i="1" s="1"/>
  <c r="BL288" i="1" a="1"/>
  <c r="BL288" i="1" s="1"/>
  <c r="BJ288" i="1" a="1"/>
  <c r="BJ288" i="1" s="1"/>
  <c r="BB283" i="1"/>
  <c r="BC283" i="1"/>
  <c r="BD283" i="1"/>
  <c r="BE283" i="1"/>
  <c r="BG282" i="1" a="1"/>
  <c r="BG282" i="1" s="1"/>
  <c r="BK282" i="1" a="1"/>
  <c r="BK282" i="1" s="1"/>
  <c r="BH282" i="1" a="1"/>
  <c r="BH282" i="1" s="1"/>
  <c r="BL282" i="1" a="1"/>
  <c r="BL282" i="1" s="1"/>
  <c r="BI282" i="1" a="1"/>
  <c r="BI282" i="1" s="1"/>
  <c r="BG263" i="1" a="1"/>
  <c r="BG263" i="1" s="1"/>
  <c r="BK263" i="1" a="1"/>
  <c r="BK263" i="1" s="1"/>
  <c r="BL263" i="1" a="1"/>
  <c r="BL263" i="1" s="1"/>
  <c r="BH263" i="1" a="1"/>
  <c r="BH263" i="1" s="1"/>
  <c r="BI263" i="1" a="1"/>
  <c r="BI263" i="1" s="1"/>
  <c r="BI262" i="1" a="1"/>
  <c r="BI262" i="1" s="1"/>
  <c r="BH262" i="1" a="1"/>
  <c r="BH262" i="1" s="1"/>
  <c r="BL262" i="1" a="1"/>
  <c r="BL262" i="1" s="1"/>
  <c r="BJ262" i="1" a="1"/>
  <c r="BJ262" i="1" s="1"/>
  <c r="BK262" i="1" a="1"/>
  <c r="BK262" i="1" s="1"/>
  <c r="BK330" i="1" a="1"/>
  <c r="BK330" i="1" s="1"/>
  <c r="BK322" i="1" a="1"/>
  <c r="BK322" i="1" s="1"/>
  <c r="BK314" i="1" a="1"/>
  <c r="BK314" i="1" s="1"/>
  <c r="BB295" i="1"/>
  <c r="BC295" i="1"/>
  <c r="BD295" i="1"/>
  <c r="BG288" i="1" a="1"/>
  <c r="BG288" i="1" s="1"/>
  <c r="BJ282" i="1" a="1"/>
  <c r="BJ282" i="1" s="1"/>
  <c r="BB275" i="1"/>
  <c r="BC275" i="1"/>
  <c r="BD275" i="1"/>
  <c r="BE275" i="1"/>
  <c r="BG274" i="1" a="1"/>
  <c r="BG274" i="1" s="1"/>
  <c r="BK274" i="1" a="1"/>
  <c r="BK274" i="1" s="1"/>
  <c r="BH274" i="1" a="1"/>
  <c r="BH274" i="1" s="1"/>
  <c r="BL274" i="1" a="1"/>
  <c r="BL274" i="1" s="1"/>
  <c r="BI274" i="1" a="1"/>
  <c r="BI274" i="1" s="1"/>
  <c r="BJ268" i="1" a="1"/>
  <c r="BJ268" i="1" s="1"/>
  <c r="BG268" i="1" a="1"/>
  <c r="BG268" i="1" s="1"/>
  <c r="BK268" i="1" a="1"/>
  <c r="BK268" i="1" s="1"/>
  <c r="BH268" i="1" a="1"/>
  <c r="BH268" i="1" s="1"/>
  <c r="BL268" i="1" a="1"/>
  <c r="BL268" i="1" s="1"/>
  <c r="BJ249" i="1" a="1"/>
  <c r="BJ249" i="1" s="1"/>
  <c r="BG249" i="1" a="1"/>
  <c r="BG249" i="1" s="1"/>
  <c r="BK249" i="1" a="1"/>
  <c r="BK249" i="1" s="1"/>
  <c r="BH249" i="1" a="1"/>
  <c r="BH249" i="1" s="1"/>
  <c r="BL249" i="1" a="1"/>
  <c r="BL249" i="1" s="1"/>
  <c r="BI249" i="1" a="1"/>
  <c r="BI249" i="1" s="1"/>
  <c r="BI235" i="1" a="1"/>
  <c r="BI235" i="1" s="1"/>
  <c r="BJ235" i="1" a="1"/>
  <c r="BJ235" i="1" s="1"/>
  <c r="BG235" i="1" a="1"/>
  <c r="BG235" i="1" s="1"/>
  <c r="BK235" i="1" a="1"/>
  <c r="BK235" i="1" s="1"/>
  <c r="BL235" i="1" a="1"/>
  <c r="BL235" i="1" s="1"/>
  <c r="BB203" i="1"/>
  <c r="BC203" i="1"/>
  <c r="BD203" i="1"/>
  <c r="BE203" i="1"/>
  <c r="BD279" i="1"/>
  <c r="BD271" i="1"/>
  <c r="BI264" i="1" a="1"/>
  <c r="BI264" i="1" s="1"/>
  <c r="BI261" i="1" a="1"/>
  <c r="BI261" i="1" s="1"/>
  <c r="BH256" i="1" a="1"/>
  <c r="BH256" i="1" s="1"/>
  <c r="BL256" i="1" a="1"/>
  <c r="BL256" i="1" s="1"/>
  <c r="BG256" i="1" a="1"/>
  <c r="BG256" i="1" s="1"/>
  <c r="BK256" i="1" a="1"/>
  <c r="BK256" i="1" s="1"/>
  <c r="BB255" i="1"/>
  <c r="BD255" i="1"/>
  <c r="BE255" i="1"/>
  <c r="BB248" i="1"/>
  <c r="BC248" i="1"/>
  <c r="BE248" i="1"/>
  <c r="BI246" i="1" a="1"/>
  <c r="BI246" i="1" s="1"/>
  <c r="BH246" i="1" a="1"/>
  <c r="BH246" i="1" s="1"/>
  <c r="BL246" i="1" a="1"/>
  <c r="BL246" i="1" s="1"/>
  <c r="BH245" i="1" a="1"/>
  <c r="BH245" i="1" s="1"/>
  <c r="BL245" i="1" a="1"/>
  <c r="BL245" i="1" s="1"/>
  <c r="BI245" i="1" a="1"/>
  <c r="BI245" i="1" s="1"/>
  <c r="BJ245" i="1" a="1"/>
  <c r="BJ245" i="1" s="1"/>
  <c r="BJ241" i="1" a="1"/>
  <c r="BJ241" i="1" s="1"/>
  <c r="BG241" i="1" a="1"/>
  <c r="BG241" i="1" s="1"/>
  <c r="BK241" i="1" a="1"/>
  <c r="BK241" i="1" s="1"/>
  <c r="BH241" i="1" a="1"/>
  <c r="BH241" i="1" s="1"/>
  <c r="BL241" i="1" a="1"/>
  <c r="BL241" i="1" s="1"/>
  <c r="BH237" i="1" a="1"/>
  <c r="BH237" i="1" s="1"/>
  <c r="BL237" i="1" a="1"/>
  <c r="BL237" i="1" s="1"/>
  <c r="BI237" i="1" a="1"/>
  <c r="BI237" i="1" s="1"/>
  <c r="BJ237" i="1" a="1"/>
  <c r="BJ237" i="1" s="1"/>
  <c r="BI222" i="1" a="1"/>
  <c r="BI222" i="1" s="1"/>
  <c r="BJ222" i="1" a="1"/>
  <c r="BJ222" i="1" s="1"/>
  <c r="BG222" i="1" a="1"/>
  <c r="BG222" i="1" s="1"/>
  <c r="BK222" i="1" a="1"/>
  <c r="BK222" i="1" s="1"/>
  <c r="BH222" i="1" a="1"/>
  <c r="BH222" i="1" s="1"/>
  <c r="BL222" i="1" a="1"/>
  <c r="BL222" i="1" s="1"/>
  <c r="BJ220" i="1" a="1"/>
  <c r="BJ220" i="1" s="1"/>
  <c r="BG220" i="1" a="1"/>
  <c r="BG220" i="1" s="1"/>
  <c r="BK220" i="1" a="1"/>
  <c r="BK220" i="1" s="1"/>
  <c r="BH220" i="1" a="1"/>
  <c r="BH220" i="1" s="1"/>
  <c r="BL220" i="1" a="1"/>
  <c r="BL220" i="1" s="1"/>
  <c r="BI220" i="1" a="1"/>
  <c r="BI220" i="1" s="1"/>
  <c r="BJ217" i="1" a="1"/>
  <c r="BJ217" i="1" s="1"/>
  <c r="BG217" i="1" a="1"/>
  <c r="BG217" i="1" s="1"/>
  <c r="BL217" i="1" a="1"/>
  <c r="BL217" i="1" s="1"/>
  <c r="BH217" i="1" a="1"/>
  <c r="BH217" i="1" s="1"/>
  <c r="BI217" i="1" a="1"/>
  <c r="BI217" i="1" s="1"/>
  <c r="BK217" i="1" a="1"/>
  <c r="BK217" i="1" s="1"/>
  <c r="BD214" i="1"/>
  <c r="BE214" i="1"/>
  <c r="BB214" i="1"/>
  <c r="BC214" i="1"/>
  <c r="BH201" i="1" a="1"/>
  <c r="BH201" i="1" s="1"/>
  <c r="BL201" i="1" a="1"/>
  <c r="BL201" i="1" s="1"/>
  <c r="BI201" i="1" a="1"/>
  <c r="BI201" i="1" s="1"/>
  <c r="BJ201" i="1" a="1"/>
  <c r="BJ201" i="1" s="1"/>
  <c r="BK201" i="1" a="1"/>
  <c r="BK201" i="1" s="1"/>
  <c r="BG201" i="1" a="1"/>
  <c r="BG201" i="1" s="1"/>
  <c r="BK286" i="1" a="1"/>
  <c r="BK286" i="1" s="1"/>
  <c r="BE285" i="1"/>
  <c r="BJ280" i="1" a="1"/>
  <c r="BJ280" i="1" s="1"/>
  <c r="BC279" i="1"/>
  <c r="BK278" i="1" a="1"/>
  <c r="BK278" i="1" s="1"/>
  <c r="BE277" i="1"/>
  <c r="BB276" i="1"/>
  <c r="BJ272" i="1" a="1"/>
  <c r="BJ272" i="1" s="1"/>
  <c r="BC271" i="1"/>
  <c r="BK270" i="1" a="1"/>
  <c r="BK270" i="1" s="1"/>
  <c r="BE269" i="1"/>
  <c r="BB268" i="1"/>
  <c r="BD262" i="1"/>
  <c r="BE262" i="1"/>
  <c r="BB262" i="1"/>
  <c r="BJ260" i="1" a="1"/>
  <c r="BJ260" i="1" s="1"/>
  <c r="BI260" i="1" a="1"/>
  <c r="BI260" i="1" s="1"/>
  <c r="BI256" i="1" a="1"/>
  <c r="BI256" i="1" s="1"/>
  <c r="BG250" i="1" a="1"/>
  <c r="BG250" i="1" s="1"/>
  <c r="BK250" i="1" a="1"/>
  <c r="BK250" i="1" s="1"/>
  <c r="BJ250" i="1" a="1"/>
  <c r="BJ250" i="1" s="1"/>
  <c r="BD248" i="1"/>
  <c r="BG231" i="1" a="1"/>
  <c r="BG231" i="1" s="1"/>
  <c r="BK231" i="1" a="1"/>
  <c r="BK231" i="1" s="1"/>
  <c r="BH231" i="1" a="1"/>
  <c r="BH231" i="1" s="1"/>
  <c r="BL231" i="1" a="1"/>
  <c r="BL231" i="1" s="1"/>
  <c r="BI231" i="1" a="1"/>
  <c r="BI231" i="1" s="1"/>
  <c r="BB224" i="1"/>
  <c r="BC224" i="1"/>
  <c r="BD224" i="1"/>
  <c r="BE224" i="1"/>
  <c r="BB196" i="1"/>
  <c r="BC196" i="1"/>
  <c r="BE196" i="1"/>
  <c r="BD196" i="1"/>
  <c r="BE296" i="1"/>
  <c r="BL295" i="1" a="1"/>
  <c r="BL295" i="1" s="1"/>
  <c r="BH295" i="1" a="1"/>
  <c r="BH295" i="1" s="1"/>
  <c r="BE288" i="1"/>
  <c r="BL287" i="1" a="1"/>
  <c r="BL287" i="1" s="1"/>
  <c r="BH287" i="1" a="1"/>
  <c r="BH287" i="1" s="1"/>
  <c r="BD285" i="1"/>
  <c r="BE280" i="1"/>
  <c r="BL279" i="1" a="1"/>
  <c r="BL279" i="1" s="1"/>
  <c r="BH279" i="1" a="1"/>
  <c r="BH279" i="1" s="1"/>
  <c r="BD277" i="1"/>
  <c r="BE272" i="1"/>
  <c r="BD269" i="1"/>
  <c r="BE260" i="1"/>
  <c r="BJ257" i="1" a="1"/>
  <c r="BJ257" i="1" s="1"/>
  <c r="BG257" i="1" a="1"/>
  <c r="BG257" i="1" s="1"/>
  <c r="BK257" i="1" a="1"/>
  <c r="BK257" i="1" s="1"/>
  <c r="BH257" i="1" a="1"/>
  <c r="BH257" i="1" s="1"/>
  <c r="BL257" i="1" a="1"/>
  <c r="BL257" i="1" s="1"/>
  <c r="BC255" i="1"/>
  <c r="BJ252" i="1" a="1"/>
  <c r="BJ252" i="1" s="1"/>
  <c r="BI252" i="1" a="1"/>
  <c r="BI252" i="1" s="1"/>
  <c r="BI251" i="1" a="1"/>
  <c r="BI251" i="1" s="1"/>
  <c r="BJ251" i="1" a="1"/>
  <c r="BJ251" i="1" s="1"/>
  <c r="BG251" i="1" a="1"/>
  <c r="BG251" i="1" s="1"/>
  <c r="BK251" i="1" a="1"/>
  <c r="BK251" i="1" s="1"/>
  <c r="BE249" i="1"/>
  <c r="BB249" i="1"/>
  <c r="BC249" i="1"/>
  <c r="BI243" i="1" a="1"/>
  <c r="BI243" i="1" s="1"/>
  <c r="BJ243" i="1" a="1"/>
  <c r="BJ243" i="1" s="1"/>
  <c r="BG243" i="1" a="1"/>
  <c r="BG243" i="1" s="1"/>
  <c r="BK243" i="1" a="1"/>
  <c r="BK243" i="1" s="1"/>
  <c r="BI230" i="1" a="1"/>
  <c r="BI230" i="1" s="1"/>
  <c r="BJ230" i="1" a="1"/>
  <c r="BJ230" i="1" s="1"/>
  <c r="BG230" i="1" a="1"/>
  <c r="BG230" i="1" s="1"/>
  <c r="BK230" i="1" a="1"/>
  <c r="BK230" i="1" s="1"/>
  <c r="BH230" i="1" a="1"/>
  <c r="BH230" i="1" s="1"/>
  <c r="BL230" i="1" a="1"/>
  <c r="BL230" i="1" s="1"/>
  <c r="BJ228" i="1" a="1"/>
  <c r="BJ228" i="1" s="1"/>
  <c r="BG228" i="1" a="1"/>
  <c r="BG228" i="1" s="1"/>
  <c r="BK228" i="1" a="1"/>
  <c r="BK228" i="1" s="1"/>
  <c r="BH228" i="1" a="1"/>
  <c r="BH228" i="1" s="1"/>
  <c r="BL228" i="1" a="1"/>
  <c r="BL228" i="1" s="1"/>
  <c r="BI228" i="1" a="1"/>
  <c r="BI228" i="1" s="1"/>
  <c r="BB216" i="1"/>
  <c r="BC216" i="1"/>
  <c r="BD216" i="1"/>
  <c r="BE216" i="1"/>
  <c r="BI207" i="1" a="1"/>
  <c r="BI207" i="1" s="1"/>
  <c r="BG207" i="1" a="1"/>
  <c r="BG207" i="1" s="1"/>
  <c r="BK207" i="1" a="1"/>
  <c r="BK207" i="1" s="1"/>
  <c r="BH207" i="1" a="1"/>
  <c r="BH207" i="1" s="1"/>
  <c r="BJ207" i="1" a="1"/>
  <c r="BJ207" i="1" s="1"/>
  <c r="BL207" i="1" a="1"/>
  <c r="BL207" i="1" s="1"/>
  <c r="BJ162" i="1" a="1"/>
  <c r="BJ162" i="1" s="1"/>
  <c r="BG162" i="1" a="1"/>
  <c r="BG162" i="1" s="1"/>
  <c r="BK162" i="1" a="1"/>
  <c r="BK162" i="1" s="1"/>
  <c r="BH162" i="1" a="1"/>
  <c r="BH162" i="1" s="1"/>
  <c r="BL162" i="1" a="1"/>
  <c r="BL162" i="1" s="1"/>
  <c r="BH261" i="1" a="1"/>
  <c r="BH261" i="1" s="1"/>
  <c r="BL261" i="1" a="1"/>
  <c r="BL261" i="1" s="1"/>
  <c r="BI259" i="1" a="1"/>
  <c r="BI259" i="1" s="1"/>
  <c r="BG259" i="1" a="1"/>
  <c r="BG259" i="1" s="1"/>
  <c r="BK259" i="1" a="1"/>
  <c r="BK259" i="1" s="1"/>
  <c r="BB256" i="1"/>
  <c r="BC256" i="1"/>
  <c r="BE256" i="1"/>
  <c r="BI254" i="1" a="1"/>
  <c r="BI254" i="1" s="1"/>
  <c r="BH254" i="1" a="1"/>
  <c r="BH254" i="1" s="1"/>
  <c r="BL254" i="1" a="1"/>
  <c r="BL254" i="1" s="1"/>
  <c r="BH253" i="1" a="1"/>
  <c r="BH253" i="1" s="1"/>
  <c r="BL253" i="1" a="1"/>
  <c r="BL253" i="1" s="1"/>
  <c r="BI253" i="1" a="1"/>
  <c r="BI253" i="1" s="1"/>
  <c r="BJ253" i="1" a="1"/>
  <c r="BJ253" i="1" s="1"/>
  <c r="BG247" i="1" a="1"/>
  <c r="BG247" i="1" s="1"/>
  <c r="BK247" i="1" a="1"/>
  <c r="BK247" i="1" s="1"/>
  <c r="BH247" i="1" a="1"/>
  <c r="BH247" i="1" s="1"/>
  <c r="BL247" i="1" a="1"/>
  <c r="BL247" i="1" s="1"/>
  <c r="BI247" i="1" a="1"/>
  <c r="BI247" i="1" s="1"/>
  <c r="BJ236" i="1" a="1"/>
  <c r="BJ236" i="1" s="1"/>
  <c r="BG236" i="1" a="1"/>
  <c r="BG236" i="1" s="1"/>
  <c r="BK236" i="1" a="1"/>
  <c r="BK236" i="1" s="1"/>
  <c r="BH236" i="1" a="1"/>
  <c r="BH236" i="1" s="1"/>
  <c r="BL236" i="1" a="1"/>
  <c r="BL236" i="1" s="1"/>
  <c r="BI236" i="1" a="1"/>
  <c r="BI236" i="1" s="1"/>
  <c r="BB232" i="1"/>
  <c r="BC232" i="1"/>
  <c r="BD232" i="1"/>
  <c r="BE232" i="1"/>
  <c r="BJ225" i="1" a="1"/>
  <c r="BJ225" i="1" s="1"/>
  <c r="BG225" i="1" a="1"/>
  <c r="BG225" i="1" s="1"/>
  <c r="BK225" i="1" a="1"/>
  <c r="BK225" i="1" s="1"/>
  <c r="BH225" i="1" a="1"/>
  <c r="BH225" i="1" s="1"/>
  <c r="BL225" i="1" a="1"/>
  <c r="BL225" i="1" s="1"/>
  <c r="BG215" i="1" a="1"/>
  <c r="BG215" i="1" s="1"/>
  <c r="BK215" i="1" a="1"/>
  <c r="BK215" i="1" s="1"/>
  <c r="BI215" i="1" a="1"/>
  <c r="BI215" i="1" s="1"/>
  <c r="BJ215" i="1" a="1"/>
  <c r="BJ215" i="1" s="1"/>
  <c r="BL215" i="1" a="1"/>
  <c r="BL215" i="1" s="1"/>
  <c r="BH215" i="1" a="1"/>
  <c r="BH215" i="1" s="1"/>
  <c r="BG210" i="1" a="1"/>
  <c r="BG210" i="1" s="1"/>
  <c r="BK210" i="1" a="1"/>
  <c r="BK210" i="1" s="1"/>
  <c r="BH210" i="1" a="1"/>
  <c r="BH210" i="1" s="1"/>
  <c r="BL210" i="1" a="1"/>
  <c r="BL210" i="1" s="1"/>
  <c r="BI210" i="1" a="1"/>
  <c r="BI210" i="1" s="1"/>
  <c r="BJ210" i="1" a="1"/>
  <c r="BJ210" i="1" s="1"/>
  <c r="BB208" i="1"/>
  <c r="BC208" i="1"/>
  <c r="BD208" i="1"/>
  <c r="BE208" i="1"/>
  <c r="BK295" i="1" a="1"/>
  <c r="BK295" i="1" s="1"/>
  <c r="BK287" i="1" a="1"/>
  <c r="BK287" i="1" s="1"/>
  <c r="BK279" i="1" a="1"/>
  <c r="BK279" i="1" s="1"/>
  <c r="BK271" i="1" a="1"/>
  <c r="BK271" i="1" s="1"/>
  <c r="BB260" i="1"/>
  <c r="BG258" i="1" a="1"/>
  <c r="BG258" i="1" s="1"/>
  <c r="BK258" i="1" a="1"/>
  <c r="BK258" i="1" s="1"/>
  <c r="BJ258" i="1" a="1"/>
  <c r="BJ258" i="1" s="1"/>
  <c r="BD256" i="1"/>
  <c r="BD249" i="1"/>
  <c r="BG239" i="1" a="1"/>
  <c r="BG239" i="1" s="1"/>
  <c r="BK239" i="1" a="1"/>
  <c r="BK239" i="1" s="1"/>
  <c r="BH239" i="1" a="1"/>
  <c r="BH239" i="1" s="1"/>
  <c r="BL239" i="1" a="1"/>
  <c r="BL239" i="1" s="1"/>
  <c r="BI239" i="1" a="1"/>
  <c r="BI239" i="1" s="1"/>
  <c r="BJ231" i="1" a="1"/>
  <c r="BJ231" i="1" s="1"/>
  <c r="BH221" i="1" a="1"/>
  <c r="BH221" i="1" s="1"/>
  <c r="BL221" i="1" a="1"/>
  <c r="BL221" i="1" s="1"/>
  <c r="BI221" i="1" a="1"/>
  <c r="BI221" i="1" s="1"/>
  <c r="BJ221" i="1" a="1"/>
  <c r="BJ221" i="1" s="1"/>
  <c r="BC211" i="1"/>
  <c r="BD211" i="1"/>
  <c r="BE211" i="1"/>
  <c r="BB211" i="1"/>
  <c r="BH209" i="1" a="1"/>
  <c r="BH209" i="1" s="1"/>
  <c r="BL209" i="1" a="1"/>
  <c r="BL209" i="1" s="1"/>
  <c r="BJ209" i="1" a="1"/>
  <c r="BJ209" i="1" s="1"/>
  <c r="BI209" i="1" a="1"/>
  <c r="BI209" i="1" s="1"/>
  <c r="BK209" i="1" a="1"/>
  <c r="BK209" i="1" s="1"/>
  <c r="BG209" i="1" a="1"/>
  <c r="BG209" i="1" s="1"/>
  <c r="BL280" i="1" a="1"/>
  <c r="BL280" i="1" s="1"/>
  <c r="BL272" i="1" a="1"/>
  <c r="BL272" i="1" s="1"/>
  <c r="BK261" i="1" a="1"/>
  <c r="BK261" i="1" s="1"/>
  <c r="BL259" i="1" a="1"/>
  <c r="BL259" i="1" s="1"/>
  <c r="BE257" i="1"/>
  <c r="BB257" i="1"/>
  <c r="BC257" i="1"/>
  <c r="BG254" i="1" a="1"/>
  <c r="BG254" i="1" s="1"/>
  <c r="BH248" i="1" a="1"/>
  <c r="BH248" i="1" s="1"/>
  <c r="BL248" i="1" a="1"/>
  <c r="BL248" i="1" s="1"/>
  <c r="BG248" i="1" a="1"/>
  <c r="BG248" i="1" s="1"/>
  <c r="BK248" i="1" a="1"/>
  <c r="BK248" i="1" s="1"/>
  <c r="BB247" i="1"/>
  <c r="BD247" i="1"/>
  <c r="BE247" i="1"/>
  <c r="BJ244" i="1" a="1"/>
  <c r="BJ244" i="1" s="1"/>
  <c r="BG244" i="1" a="1"/>
  <c r="BG244" i="1" s="1"/>
  <c r="BK244" i="1" a="1"/>
  <c r="BK244" i="1" s="1"/>
  <c r="BI244" i="1" a="1"/>
  <c r="BI244" i="1" s="1"/>
  <c r="BI238" i="1" a="1"/>
  <c r="BI238" i="1" s="1"/>
  <c r="BJ238" i="1" a="1"/>
  <c r="BJ238" i="1" s="1"/>
  <c r="BG238" i="1" a="1"/>
  <c r="BG238" i="1" s="1"/>
  <c r="BK238" i="1" a="1"/>
  <c r="BK238" i="1" s="1"/>
  <c r="BH238" i="1" a="1"/>
  <c r="BH238" i="1" s="1"/>
  <c r="BL238" i="1" a="1"/>
  <c r="BL238" i="1" s="1"/>
  <c r="BJ233" i="1" a="1"/>
  <c r="BJ233" i="1" s="1"/>
  <c r="BG233" i="1" a="1"/>
  <c r="BG233" i="1" s="1"/>
  <c r="BK233" i="1" a="1"/>
  <c r="BK233" i="1" s="1"/>
  <c r="BH233" i="1" a="1"/>
  <c r="BH233" i="1" s="1"/>
  <c r="BL233" i="1" a="1"/>
  <c r="BL233" i="1" s="1"/>
  <c r="BG195" i="1" a="1"/>
  <c r="BG195" i="1" s="1"/>
  <c r="BK195" i="1" a="1"/>
  <c r="BK195" i="1" s="1"/>
  <c r="BH195" i="1" a="1"/>
  <c r="BH195" i="1" s="1"/>
  <c r="BL195" i="1" a="1"/>
  <c r="BL195" i="1" s="1"/>
  <c r="BI195" i="1" a="1"/>
  <c r="BI195" i="1" s="1"/>
  <c r="BJ195" i="1" a="1"/>
  <c r="BJ195" i="1" s="1"/>
  <c r="BG264" i="1" a="1"/>
  <c r="BG264" i="1" s="1"/>
  <c r="BK264" i="1" a="1"/>
  <c r="BK264" i="1" s="1"/>
  <c r="BJ261" i="1" a="1"/>
  <c r="BJ261" i="1" s="1"/>
  <c r="BG255" i="1" a="1"/>
  <c r="BG255" i="1" s="1"/>
  <c r="BK255" i="1" a="1"/>
  <c r="BK255" i="1" s="1"/>
  <c r="BH255" i="1" a="1"/>
  <c r="BH255" i="1" s="1"/>
  <c r="BL255" i="1" a="1"/>
  <c r="BL255" i="1" s="1"/>
  <c r="BI255" i="1" a="1"/>
  <c r="BI255" i="1" s="1"/>
  <c r="BL251" i="1" a="1"/>
  <c r="BL251" i="1" s="1"/>
  <c r="BL250" i="1" a="1"/>
  <c r="BL250" i="1" s="1"/>
  <c r="BI248" i="1" a="1"/>
  <c r="BI248" i="1" s="1"/>
  <c r="BH244" i="1" a="1"/>
  <c r="BH244" i="1" s="1"/>
  <c r="BB240" i="1"/>
  <c r="BC240" i="1"/>
  <c r="BD240" i="1"/>
  <c r="BE240" i="1"/>
  <c r="BH229" i="1" a="1"/>
  <c r="BH229" i="1" s="1"/>
  <c r="BL229" i="1" a="1"/>
  <c r="BL229" i="1" s="1"/>
  <c r="BI229" i="1" a="1"/>
  <c r="BI229" i="1" s="1"/>
  <c r="BJ229" i="1" a="1"/>
  <c r="BJ229" i="1" s="1"/>
  <c r="BG218" i="1" a="1"/>
  <c r="BG218" i="1" s="1"/>
  <c r="BK218" i="1" a="1"/>
  <c r="BK218" i="1" s="1"/>
  <c r="BH218" i="1" a="1"/>
  <c r="BH218" i="1" s="1"/>
  <c r="BI218" i="1" a="1"/>
  <c r="BI218" i="1" s="1"/>
  <c r="BJ218" i="1" a="1"/>
  <c r="BJ218" i="1" s="1"/>
  <c r="BL218" i="1" a="1"/>
  <c r="BL218" i="1" s="1"/>
  <c r="BB254" i="1"/>
  <c r="BD252" i="1"/>
  <c r="BB246" i="1"/>
  <c r="BJ242" i="1" a="1"/>
  <c r="BJ242" i="1" s="1"/>
  <c r="BC241" i="1"/>
  <c r="BK240" i="1" a="1"/>
  <c r="BK240" i="1" s="1"/>
  <c r="BG240" i="1" a="1"/>
  <c r="BG240" i="1" s="1"/>
  <c r="BE239" i="1"/>
  <c r="BB238" i="1"/>
  <c r="BJ234" i="1" a="1"/>
  <c r="BJ234" i="1" s="1"/>
  <c r="BC233" i="1"/>
  <c r="BK232" i="1" a="1"/>
  <c r="BK232" i="1" s="1"/>
  <c r="BG232" i="1" a="1"/>
  <c r="BG232" i="1" s="1"/>
  <c r="BE231" i="1"/>
  <c r="BB230" i="1"/>
  <c r="BJ226" i="1" a="1"/>
  <c r="BJ226" i="1" s="1"/>
  <c r="BC225" i="1"/>
  <c r="BK224" i="1" a="1"/>
  <c r="BK224" i="1" s="1"/>
  <c r="BG224" i="1" a="1"/>
  <c r="BG224" i="1" s="1"/>
  <c r="BE223" i="1"/>
  <c r="BB222" i="1"/>
  <c r="BK219" i="1" a="1"/>
  <c r="BK219" i="1" s="1"/>
  <c r="BK205" i="1" a="1"/>
  <c r="BK205" i="1" s="1"/>
  <c r="BJ197" i="1" a="1"/>
  <c r="BJ197" i="1" s="1"/>
  <c r="BG197" i="1" a="1"/>
  <c r="BG197" i="1" s="1"/>
  <c r="BK197" i="1" a="1"/>
  <c r="BK197" i="1" s="1"/>
  <c r="BH197" i="1" a="1"/>
  <c r="BH197" i="1" s="1"/>
  <c r="BL197" i="1" a="1"/>
  <c r="BL197" i="1" s="1"/>
  <c r="BG191" i="1" a="1"/>
  <c r="BG191" i="1" s="1"/>
  <c r="BK191" i="1" a="1"/>
  <c r="BK191" i="1" s="1"/>
  <c r="BH191" i="1" a="1"/>
  <c r="BH191" i="1" s="1"/>
  <c r="BI191" i="1" a="1"/>
  <c r="BI191" i="1" s="1"/>
  <c r="BJ191" i="1" a="1"/>
  <c r="BJ191" i="1" s="1"/>
  <c r="BB241" i="1"/>
  <c r="BD239" i="1"/>
  <c r="BB233" i="1"/>
  <c r="BD231" i="1"/>
  <c r="BB225" i="1"/>
  <c r="BD223" i="1"/>
  <c r="BD217" i="1"/>
  <c r="BH213" i="1" a="1"/>
  <c r="BH213" i="1" s="1"/>
  <c r="BL213" i="1" a="1"/>
  <c r="BL213" i="1" s="1"/>
  <c r="BI199" i="1" a="1"/>
  <c r="BI199" i="1" s="1"/>
  <c r="BJ199" i="1" a="1"/>
  <c r="BJ199" i="1" s="1"/>
  <c r="BG199" i="1" a="1"/>
  <c r="BG199" i="1" s="1"/>
  <c r="BK199" i="1" a="1"/>
  <c r="BK199" i="1" s="1"/>
  <c r="BB195" i="1"/>
  <c r="BC195" i="1"/>
  <c r="BD195" i="1"/>
  <c r="BE195" i="1"/>
  <c r="BH204" i="1" a="1"/>
  <c r="BH204" i="1" s="1"/>
  <c r="BL204" i="1" a="1"/>
  <c r="BL204" i="1" s="1"/>
  <c r="BJ204" i="1" a="1"/>
  <c r="BJ204" i="1" s="1"/>
  <c r="BG204" i="1" a="1"/>
  <c r="BG204" i="1" s="1"/>
  <c r="BK204" i="1" a="1"/>
  <c r="BK204" i="1" s="1"/>
  <c r="BI202" i="1" a="1"/>
  <c r="BI202" i="1" s="1"/>
  <c r="BG202" i="1" a="1"/>
  <c r="BG202" i="1" s="1"/>
  <c r="BK202" i="1" a="1"/>
  <c r="BK202" i="1" s="1"/>
  <c r="BH202" i="1" a="1"/>
  <c r="BH202" i="1" s="1"/>
  <c r="BL202" i="1" a="1"/>
  <c r="BL202" i="1" s="1"/>
  <c r="BI190" i="1" a="1"/>
  <c r="BI190" i="1" s="1"/>
  <c r="BJ190" i="1" a="1"/>
  <c r="BJ190" i="1" s="1"/>
  <c r="BK190" i="1" a="1"/>
  <c r="BK190" i="1" s="1"/>
  <c r="BG190" i="1" a="1"/>
  <c r="BG190" i="1" s="1"/>
  <c r="BL190" i="1" a="1"/>
  <c r="BL190" i="1" s="1"/>
  <c r="BG186" i="1" a="1"/>
  <c r="BG186" i="1" s="1"/>
  <c r="BK186" i="1" a="1"/>
  <c r="BK186" i="1" s="1"/>
  <c r="BH186" i="1" a="1"/>
  <c r="BH186" i="1" s="1"/>
  <c r="BI186" i="1" a="1"/>
  <c r="BI186" i="1" s="1"/>
  <c r="BJ186" i="1" a="1"/>
  <c r="BJ186" i="1" s="1"/>
  <c r="BL186" i="1" a="1"/>
  <c r="BL186" i="1" s="1"/>
  <c r="BC219" i="1"/>
  <c r="BB217" i="1"/>
  <c r="BJ205" i="1" a="1"/>
  <c r="BJ205" i="1" s="1"/>
  <c r="BH205" i="1" a="1"/>
  <c r="BH205" i="1" s="1"/>
  <c r="BL205" i="1" a="1"/>
  <c r="BL205" i="1" s="1"/>
  <c r="BJ200" i="1" a="1"/>
  <c r="BJ200" i="1" s="1"/>
  <c r="BH200" i="1" a="1"/>
  <c r="BH200" i="1" s="1"/>
  <c r="BL200" i="1" a="1"/>
  <c r="BL200" i="1" s="1"/>
  <c r="BI200" i="1" a="1"/>
  <c r="BI200" i="1" s="1"/>
  <c r="BI194" i="1" a="1"/>
  <c r="BI194" i="1" s="1"/>
  <c r="BG194" i="1" a="1"/>
  <c r="BG194" i="1" s="1"/>
  <c r="BK194" i="1" a="1"/>
  <c r="BK194" i="1" s="1"/>
  <c r="BH194" i="1" a="1"/>
  <c r="BH194" i="1" s="1"/>
  <c r="BL194" i="1" a="1"/>
  <c r="BL194" i="1" s="1"/>
  <c r="BH185" i="1" a="1"/>
  <c r="BH185" i="1" s="1"/>
  <c r="BL185" i="1" a="1"/>
  <c r="BL185" i="1" s="1"/>
  <c r="BJ185" i="1" a="1"/>
  <c r="BJ185" i="1" s="1"/>
  <c r="BG185" i="1" a="1"/>
  <c r="BG185" i="1" s="1"/>
  <c r="BK185" i="1" a="1"/>
  <c r="BK185" i="1" s="1"/>
  <c r="BL242" i="1" a="1"/>
  <c r="BL242" i="1" s="1"/>
  <c r="BH242" i="1" a="1"/>
  <c r="BH242" i="1" s="1"/>
  <c r="BL234" i="1" a="1"/>
  <c r="BL234" i="1" s="1"/>
  <c r="BH234" i="1" a="1"/>
  <c r="BH234" i="1" s="1"/>
  <c r="BL226" i="1" a="1"/>
  <c r="BL226" i="1" s="1"/>
  <c r="BH226" i="1" a="1"/>
  <c r="BH226" i="1" s="1"/>
  <c r="BB209" i="1"/>
  <c r="BE209" i="1"/>
  <c r="BG206" i="1" a="1"/>
  <c r="BG206" i="1" s="1"/>
  <c r="BK206" i="1" a="1"/>
  <c r="BK206" i="1" s="1"/>
  <c r="BI206" i="1" a="1"/>
  <c r="BI206" i="1" s="1"/>
  <c r="BJ206" i="1" a="1"/>
  <c r="BJ206" i="1" s="1"/>
  <c r="BG198" i="1" a="1"/>
  <c r="BG198" i="1" s="1"/>
  <c r="BK198" i="1" a="1"/>
  <c r="BK198" i="1" s="1"/>
  <c r="BI198" i="1" a="1"/>
  <c r="BI198" i="1" s="1"/>
  <c r="BJ198" i="1" a="1"/>
  <c r="BJ198" i="1" s="1"/>
  <c r="BH196" i="1" a="1"/>
  <c r="BH196" i="1" s="1"/>
  <c r="BL196" i="1" a="1"/>
  <c r="BL196" i="1" s="1"/>
  <c r="BJ196" i="1" a="1"/>
  <c r="BJ196" i="1" s="1"/>
  <c r="BG196" i="1" a="1"/>
  <c r="BG196" i="1" s="1"/>
  <c r="BK196" i="1" a="1"/>
  <c r="BK196" i="1" s="1"/>
  <c r="BI167" i="1" a="1"/>
  <c r="BI167" i="1" s="1"/>
  <c r="BJ167" i="1" a="1"/>
  <c r="BJ167" i="1" s="1"/>
  <c r="BG167" i="1" a="1"/>
  <c r="BG167" i="1" s="1"/>
  <c r="BK167" i="1" a="1"/>
  <c r="BK167" i="1" s="1"/>
  <c r="BH167" i="1" a="1"/>
  <c r="BH167" i="1" s="1"/>
  <c r="BL167" i="1" a="1"/>
  <c r="BL167" i="1" s="1"/>
  <c r="BE254" i="1"/>
  <c r="BE246" i="1"/>
  <c r="BE238" i="1"/>
  <c r="BE230" i="1"/>
  <c r="BE222" i="1"/>
  <c r="BH219" i="1" a="1"/>
  <c r="BH219" i="1" s="1"/>
  <c r="BI214" i="1" a="1"/>
  <c r="BI214" i="1" s="1"/>
  <c r="BJ214" i="1" a="1"/>
  <c r="BJ214" i="1" s="1"/>
  <c r="BJ212" i="1" a="1"/>
  <c r="BJ212" i="1" s="1"/>
  <c r="BG212" i="1" a="1"/>
  <c r="BG212" i="1" s="1"/>
  <c r="BK212" i="1" a="1"/>
  <c r="BK212" i="1" s="1"/>
  <c r="BG211" i="1" a="1"/>
  <c r="BG211" i="1" s="1"/>
  <c r="BK211" i="1" a="1"/>
  <c r="BK211" i="1" s="1"/>
  <c r="BI211" i="1" a="1"/>
  <c r="BI211" i="1" s="1"/>
  <c r="BC209" i="1"/>
  <c r="BB204" i="1"/>
  <c r="BC204" i="1"/>
  <c r="BG203" i="1" a="1"/>
  <c r="BG203" i="1" s="1"/>
  <c r="BK203" i="1" a="1"/>
  <c r="BK203" i="1" s="1"/>
  <c r="BH203" i="1" a="1"/>
  <c r="BH203" i="1" s="1"/>
  <c r="BL203" i="1" a="1"/>
  <c r="BL203" i="1" s="1"/>
  <c r="BI203" i="1" a="1"/>
  <c r="BI203" i="1" s="1"/>
  <c r="BG200" i="1" a="1"/>
  <c r="BG200" i="1" s="1"/>
  <c r="BH189" i="1" a="1"/>
  <c r="BH189" i="1" s="1"/>
  <c r="BL189" i="1" a="1"/>
  <c r="BL189" i="1" s="1"/>
  <c r="BJ189" i="1" a="1"/>
  <c r="BJ189" i="1" s="1"/>
  <c r="BK189" i="1" a="1"/>
  <c r="BK189" i="1" s="1"/>
  <c r="BG189" i="1" a="1"/>
  <c r="BG189" i="1" s="1"/>
  <c r="BK242" i="1" a="1"/>
  <c r="BK242" i="1" s="1"/>
  <c r="BL240" i="1" a="1"/>
  <c r="BL240" i="1" s="1"/>
  <c r="BK234" i="1" a="1"/>
  <c r="BK234" i="1" s="1"/>
  <c r="BL232" i="1" a="1"/>
  <c r="BL232" i="1" s="1"/>
  <c r="BK226" i="1" a="1"/>
  <c r="BK226" i="1" s="1"/>
  <c r="BL224" i="1" a="1"/>
  <c r="BL224" i="1" s="1"/>
  <c r="BL219" i="1" a="1"/>
  <c r="BL219" i="1" s="1"/>
  <c r="BL214" i="1" a="1"/>
  <c r="BL214" i="1" s="1"/>
  <c r="BH206" i="1" a="1"/>
  <c r="BH206" i="1" s="1"/>
  <c r="BE204" i="1"/>
  <c r="BH198" i="1" a="1"/>
  <c r="BH198" i="1" s="1"/>
  <c r="BI196" i="1" a="1"/>
  <c r="BI196" i="1" s="1"/>
  <c r="BI189" i="1" a="1"/>
  <c r="BI189" i="1" s="1"/>
  <c r="BI185" i="1" a="1"/>
  <c r="BI185" i="1" s="1"/>
  <c r="BD200" i="1"/>
  <c r="BD192" i="1"/>
  <c r="BD188" i="1"/>
  <c r="BK182" i="1" a="1"/>
  <c r="BK182" i="1" s="1"/>
  <c r="BH174" i="1" a="1"/>
  <c r="BH174" i="1" s="1"/>
  <c r="BL174" i="1" a="1"/>
  <c r="BL174" i="1" s="1"/>
  <c r="BI174" i="1" a="1"/>
  <c r="BI174" i="1" s="1"/>
  <c r="BJ174" i="1" a="1"/>
  <c r="BJ174" i="1" s="1"/>
  <c r="BH158" i="1" a="1"/>
  <c r="BH158" i="1" s="1"/>
  <c r="BL158" i="1" a="1"/>
  <c r="BL158" i="1" s="1"/>
  <c r="BI158" i="1" a="1"/>
  <c r="BI158" i="1" s="1"/>
  <c r="BJ158" i="1" a="1"/>
  <c r="BJ158" i="1" s="1"/>
  <c r="BG145" i="1" a="1"/>
  <c r="BG145" i="1" s="1"/>
  <c r="BK145" i="1" a="1"/>
  <c r="BK145" i="1" s="1"/>
  <c r="BH145" i="1" a="1"/>
  <c r="BH145" i="1" s="1"/>
  <c r="BL145" i="1" a="1"/>
  <c r="BL145" i="1" s="1"/>
  <c r="BI145" i="1" a="1"/>
  <c r="BI145" i="1" s="1"/>
  <c r="BJ145" i="1" a="1"/>
  <c r="BJ145" i="1" s="1"/>
  <c r="BE206" i="1"/>
  <c r="BC200" i="1"/>
  <c r="BE198" i="1"/>
  <c r="BC192" i="1"/>
  <c r="BC188" i="1"/>
  <c r="BH184" i="1" a="1"/>
  <c r="BH184" i="1" s="1"/>
  <c r="BL184" i="1" a="1"/>
  <c r="BL184" i="1" s="1"/>
  <c r="BJ182" i="1" a="1"/>
  <c r="BJ182" i="1" s="1"/>
  <c r="BL180" i="1" a="1"/>
  <c r="BL180" i="1" s="1"/>
  <c r="BH166" i="1" a="1"/>
  <c r="BH166" i="1" s="1"/>
  <c r="BL166" i="1" a="1"/>
  <c r="BL166" i="1" s="1"/>
  <c r="BI166" i="1" a="1"/>
  <c r="BI166" i="1" s="1"/>
  <c r="BJ166" i="1" a="1"/>
  <c r="BJ166" i="1" s="1"/>
  <c r="BB151" i="1"/>
  <c r="BD151" i="1"/>
  <c r="BE151" i="1"/>
  <c r="BL216" i="1" a="1"/>
  <c r="BL216" i="1" s="1"/>
  <c r="BL208" i="1" a="1"/>
  <c r="BL208" i="1" s="1"/>
  <c r="BE201" i="1"/>
  <c r="BE193" i="1"/>
  <c r="BL192" i="1" a="1"/>
  <c r="BL192" i="1" s="1"/>
  <c r="BB187" i="1"/>
  <c r="BG178" i="1" a="1"/>
  <c r="BG178" i="1" s="1"/>
  <c r="BK178" i="1" a="1"/>
  <c r="BK178" i="1" s="1"/>
  <c r="BH178" i="1" a="1"/>
  <c r="BH178" i="1" s="1"/>
  <c r="BL178" i="1" a="1"/>
  <c r="BL178" i="1" s="1"/>
  <c r="BH177" i="1" a="1"/>
  <c r="BH177" i="1" s="1"/>
  <c r="BL177" i="1" a="1"/>
  <c r="BL177" i="1" s="1"/>
  <c r="BJ177" i="1" a="1"/>
  <c r="BJ177" i="1" s="1"/>
  <c r="BG177" i="1" a="1"/>
  <c r="BG177" i="1" s="1"/>
  <c r="BK177" i="1" a="1"/>
  <c r="BK177" i="1" s="1"/>
  <c r="BG171" i="1" a="1"/>
  <c r="BG171" i="1" s="1"/>
  <c r="BK171" i="1" a="1"/>
  <c r="BK171" i="1" s="1"/>
  <c r="BH171" i="1" a="1"/>
  <c r="BH171" i="1" s="1"/>
  <c r="BL171" i="1" a="1"/>
  <c r="BL171" i="1" s="1"/>
  <c r="BI171" i="1" a="1"/>
  <c r="BI171" i="1" s="1"/>
  <c r="BJ171" i="1" a="1"/>
  <c r="BJ171" i="1" s="1"/>
  <c r="BG153" i="1" a="1"/>
  <c r="BG153" i="1" s="1"/>
  <c r="BK153" i="1" a="1"/>
  <c r="BK153" i="1" s="1"/>
  <c r="BH153" i="1" a="1"/>
  <c r="BH153" i="1" s="1"/>
  <c r="BL153" i="1" a="1"/>
  <c r="BL153" i="1" s="1"/>
  <c r="BI153" i="1" a="1"/>
  <c r="BI153" i="1" s="1"/>
  <c r="BJ153" i="1" a="1"/>
  <c r="BJ153" i="1" s="1"/>
  <c r="BJ147" i="1" a="1"/>
  <c r="BJ147" i="1" s="1"/>
  <c r="BG147" i="1" a="1"/>
  <c r="BG147" i="1" s="1"/>
  <c r="BK147" i="1" a="1"/>
  <c r="BK147" i="1" s="1"/>
  <c r="BI147" i="1" a="1"/>
  <c r="BI147" i="1" s="1"/>
  <c r="BL147" i="1" a="1"/>
  <c r="BL147" i="1" s="1"/>
  <c r="BH147" i="1" a="1"/>
  <c r="BH147" i="1" s="1"/>
  <c r="BJ106" i="1" a="1"/>
  <c r="BJ106" i="1" s="1"/>
  <c r="BG106" i="1" a="1"/>
  <c r="BG106" i="1" s="1"/>
  <c r="BK106" i="1" a="1"/>
  <c r="BK106" i="1" s="1"/>
  <c r="BH106" i="1" a="1"/>
  <c r="BH106" i="1" s="1"/>
  <c r="BL106" i="1" a="1"/>
  <c r="BL106" i="1" s="1"/>
  <c r="BI106" i="1" a="1"/>
  <c r="BI106" i="1" s="1"/>
  <c r="BB185" i="1"/>
  <c r="BE185" i="1"/>
  <c r="BI183" i="1" a="1"/>
  <c r="BI183" i="1" s="1"/>
  <c r="BG183" i="1" a="1"/>
  <c r="BG183" i="1" s="1"/>
  <c r="BK183" i="1" a="1"/>
  <c r="BK183" i="1" s="1"/>
  <c r="BH183" i="1" a="1"/>
  <c r="BH183" i="1" s="1"/>
  <c r="BL183" i="1" a="1"/>
  <c r="BL183" i="1" s="1"/>
  <c r="BG179" i="1" a="1"/>
  <c r="BG179" i="1" s="1"/>
  <c r="BK179" i="1" a="1"/>
  <c r="BK179" i="1" s="1"/>
  <c r="BI179" i="1" a="1"/>
  <c r="BI179" i="1" s="1"/>
  <c r="BJ179" i="1" a="1"/>
  <c r="BJ179" i="1" s="1"/>
  <c r="BG163" i="1" a="1"/>
  <c r="BG163" i="1" s="1"/>
  <c r="BK163" i="1" a="1"/>
  <c r="BK163" i="1" s="1"/>
  <c r="BH163" i="1" a="1"/>
  <c r="BH163" i="1" s="1"/>
  <c r="BL163" i="1" a="1"/>
  <c r="BL163" i="1" s="1"/>
  <c r="BI163" i="1" a="1"/>
  <c r="BI163" i="1" s="1"/>
  <c r="BJ163" i="1" a="1"/>
  <c r="BJ163" i="1" s="1"/>
  <c r="BB131" i="1"/>
  <c r="BC131" i="1"/>
  <c r="BD131" i="1"/>
  <c r="BE131" i="1"/>
  <c r="BJ125" i="1" a="1"/>
  <c r="BJ125" i="1" s="1"/>
  <c r="BK125" i="1" a="1"/>
  <c r="BK125" i="1" s="1"/>
  <c r="BG125" i="1" a="1"/>
  <c r="BG125" i="1" s="1"/>
  <c r="BL125" i="1" a="1"/>
  <c r="BL125" i="1" s="1"/>
  <c r="BH125" i="1" a="1"/>
  <c r="BH125" i="1" s="1"/>
  <c r="BI125" i="1" a="1"/>
  <c r="BI125" i="1" s="1"/>
  <c r="BB184" i="1"/>
  <c r="BC184" i="1"/>
  <c r="BE184" i="1"/>
  <c r="BJ181" i="1" a="1"/>
  <c r="BJ181" i="1" s="1"/>
  <c r="BH181" i="1" a="1"/>
  <c r="BH181" i="1" s="1"/>
  <c r="BL181" i="1" a="1"/>
  <c r="BL181" i="1" s="1"/>
  <c r="BI181" i="1" a="1"/>
  <c r="BI181" i="1" s="1"/>
  <c r="BB176" i="1"/>
  <c r="BC176" i="1"/>
  <c r="BD176" i="1"/>
  <c r="BE176" i="1"/>
  <c r="BI175" i="1" a="1"/>
  <c r="BI175" i="1" s="1"/>
  <c r="BG175" i="1" a="1"/>
  <c r="BG175" i="1" s="1"/>
  <c r="BK175" i="1" a="1"/>
  <c r="BK175" i="1" s="1"/>
  <c r="BH175" i="1" a="1"/>
  <c r="BH175" i="1" s="1"/>
  <c r="BL175" i="1" a="1"/>
  <c r="BL175" i="1" s="1"/>
  <c r="BJ173" i="1" a="1"/>
  <c r="BJ173" i="1" s="1"/>
  <c r="BG173" i="1" a="1"/>
  <c r="BG173" i="1" s="1"/>
  <c r="BK173" i="1" a="1"/>
  <c r="BK173" i="1" s="1"/>
  <c r="BH173" i="1" a="1"/>
  <c r="BH173" i="1" s="1"/>
  <c r="BL173" i="1" a="1"/>
  <c r="BL173" i="1" s="1"/>
  <c r="BI173" i="1" a="1"/>
  <c r="BI173" i="1" s="1"/>
  <c r="BB169" i="1"/>
  <c r="BC169" i="1"/>
  <c r="BD169" i="1"/>
  <c r="BE169" i="1"/>
  <c r="BJ157" i="1" a="1"/>
  <c r="BJ157" i="1" s="1"/>
  <c r="BG157" i="1" a="1"/>
  <c r="BG157" i="1" s="1"/>
  <c r="BK157" i="1" a="1"/>
  <c r="BK157" i="1" s="1"/>
  <c r="BH157" i="1" a="1"/>
  <c r="BH157" i="1" s="1"/>
  <c r="BL157" i="1" a="1"/>
  <c r="BL157" i="1" s="1"/>
  <c r="BI157" i="1" a="1"/>
  <c r="BI157" i="1" s="1"/>
  <c r="BG152" i="1" a="1"/>
  <c r="BG152" i="1" s="1"/>
  <c r="BL152" i="1" a="1"/>
  <c r="BL152" i="1" s="1"/>
  <c r="BH152" i="1" a="1"/>
  <c r="BH152" i="1" s="1"/>
  <c r="BI152" i="1" a="1"/>
  <c r="BI152" i="1" s="1"/>
  <c r="BJ152" i="1" a="1"/>
  <c r="BJ152" i="1" s="1"/>
  <c r="BD126" i="1"/>
  <c r="BC126" i="1"/>
  <c r="BE126" i="1"/>
  <c r="BB126" i="1"/>
  <c r="BC190" i="1"/>
  <c r="BC185" i="1"/>
  <c r="BD183" i="1"/>
  <c r="BB183" i="1"/>
  <c r="BJ180" i="1" a="1"/>
  <c r="BJ180" i="1" s="1"/>
  <c r="BG180" i="1" a="1"/>
  <c r="BG180" i="1" s="1"/>
  <c r="BC179" i="1"/>
  <c r="BD179" i="1"/>
  <c r="BE179" i="1"/>
  <c r="BB177" i="1"/>
  <c r="BE177" i="1"/>
  <c r="BJ165" i="1" a="1"/>
  <c r="BJ165" i="1" s="1"/>
  <c r="BG165" i="1" a="1"/>
  <c r="BG165" i="1" s="1"/>
  <c r="BK165" i="1" a="1"/>
  <c r="BK165" i="1" s="1"/>
  <c r="BH165" i="1" a="1"/>
  <c r="BH165" i="1" s="1"/>
  <c r="BL165" i="1" a="1"/>
  <c r="BL165" i="1" s="1"/>
  <c r="BI165" i="1" a="1"/>
  <c r="BI165" i="1" s="1"/>
  <c r="BB161" i="1"/>
  <c r="BC161" i="1"/>
  <c r="BD161" i="1"/>
  <c r="BE161" i="1"/>
  <c r="BG155" i="1" a="1"/>
  <c r="BG155" i="1" s="1"/>
  <c r="BK155" i="1" a="1"/>
  <c r="BK155" i="1" s="1"/>
  <c r="BL155" i="1" a="1"/>
  <c r="BL155" i="1" s="1"/>
  <c r="BH155" i="1" a="1"/>
  <c r="BH155" i="1" s="1"/>
  <c r="BI155" i="1" a="1"/>
  <c r="BI155" i="1" s="1"/>
  <c r="BG187" i="1" a="1"/>
  <c r="BG187" i="1" s="1"/>
  <c r="BK187" i="1" a="1"/>
  <c r="BK187" i="1" s="1"/>
  <c r="BI187" i="1" a="1"/>
  <c r="BI187" i="1" s="1"/>
  <c r="BJ175" i="1" a="1"/>
  <c r="BJ175" i="1" s="1"/>
  <c r="BJ170" i="1" a="1"/>
  <c r="BJ170" i="1" s="1"/>
  <c r="BG170" i="1" a="1"/>
  <c r="BG170" i="1" s="1"/>
  <c r="BK170" i="1" a="1"/>
  <c r="BK170" i="1" s="1"/>
  <c r="BH170" i="1" a="1"/>
  <c r="BH170" i="1" s="1"/>
  <c r="BL170" i="1" a="1"/>
  <c r="BL170" i="1" s="1"/>
  <c r="BI159" i="1" a="1"/>
  <c r="BI159" i="1" s="1"/>
  <c r="BJ159" i="1" a="1"/>
  <c r="BJ159" i="1" s="1"/>
  <c r="BG159" i="1" a="1"/>
  <c r="BG159" i="1" s="1"/>
  <c r="BK159" i="1" a="1"/>
  <c r="BK159" i="1" s="1"/>
  <c r="BH159" i="1" a="1"/>
  <c r="BH159" i="1" s="1"/>
  <c r="BL159" i="1" a="1"/>
  <c r="BL159" i="1" s="1"/>
  <c r="BK152" i="1" a="1"/>
  <c r="BK152" i="1" s="1"/>
  <c r="BJ142" i="1" a="1"/>
  <c r="BJ142" i="1" s="1"/>
  <c r="BI142" i="1" a="1"/>
  <c r="BI142" i="1" s="1"/>
  <c r="BK142" i="1" a="1"/>
  <c r="BK142" i="1" s="1"/>
  <c r="BL142" i="1" a="1"/>
  <c r="BL142" i="1" s="1"/>
  <c r="BG142" i="1" a="1"/>
  <c r="BG142" i="1" s="1"/>
  <c r="BD181" i="1"/>
  <c r="BB175" i="1"/>
  <c r="BD173" i="1"/>
  <c r="BK169" i="1" a="1"/>
  <c r="BK169" i="1" s="1"/>
  <c r="BG169" i="1" a="1"/>
  <c r="BG169" i="1" s="1"/>
  <c r="BE168" i="1"/>
  <c r="BB167" i="1"/>
  <c r="BD165" i="1"/>
  <c r="BK161" i="1" a="1"/>
  <c r="BK161" i="1" s="1"/>
  <c r="BG161" i="1" a="1"/>
  <c r="BG161" i="1" s="1"/>
  <c r="BE160" i="1"/>
  <c r="BB159" i="1"/>
  <c r="BD157" i="1"/>
  <c r="BE153" i="1"/>
  <c r="BC152" i="1"/>
  <c r="BH149" i="1" a="1"/>
  <c r="BH149" i="1" s="1"/>
  <c r="BG148" i="1" a="1"/>
  <c r="BG148" i="1" s="1"/>
  <c r="BL146" i="1" a="1"/>
  <c r="BL146" i="1" s="1"/>
  <c r="BG146" i="1" a="1"/>
  <c r="BG146" i="1" s="1"/>
  <c r="BK144" i="1" a="1"/>
  <c r="BK144" i="1" s="1"/>
  <c r="BD144" i="1"/>
  <c r="BE144" i="1"/>
  <c r="BJ140" i="1" a="1"/>
  <c r="BJ140" i="1" s="1"/>
  <c r="BC139" i="1"/>
  <c r="BG133" i="1" a="1"/>
  <c r="BG133" i="1" s="1"/>
  <c r="BK133" i="1" a="1"/>
  <c r="BK133" i="1" s="1"/>
  <c r="BH133" i="1" a="1"/>
  <c r="BH133" i="1" s="1"/>
  <c r="BL133" i="1" a="1"/>
  <c r="BL133" i="1" s="1"/>
  <c r="BI133" i="1" a="1"/>
  <c r="BI133" i="1" s="1"/>
  <c r="BJ133" i="1" a="1"/>
  <c r="BJ133" i="1" s="1"/>
  <c r="BK172" i="1" a="1"/>
  <c r="BK172" i="1" s="1"/>
  <c r="BG172" i="1" a="1"/>
  <c r="BG172" i="1" s="1"/>
  <c r="BE171" i="1"/>
  <c r="BD168" i="1"/>
  <c r="BK164" i="1" a="1"/>
  <c r="BK164" i="1" s="1"/>
  <c r="BG164" i="1" a="1"/>
  <c r="BG164" i="1" s="1"/>
  <c r="BE163" i="1"/>
  <c r="BD160" i="1"/>
  <c r="BK156" i="1" a="1"/>
  <c r="BK156" i="1" s="1"/>
  <c r="BG156" i="1" a="1"/>
  <c r="BG156" i="1" s="1"/>
  <c r="BH150" i="1" a="1"/>
  <c r="BH150" i="1" s="1"/>
  <c r="BJ144" i="1" a="1"/>
  <c r="BJ144" i="1" s="1"/>
  <c r="BI134" i="1" a="1"/>
  <c r="BI134" i="1" s="1"/>
  <c r="BJ134" i="1" a="1"/>
  <c r="BJ134" i="1" s="1"/>
  <c r="BG134" i="1" a="1"/>
  <c r="BG134" i="1" s="1"/>
  <c r="BK134" i="1" a="1"/>
  <c r="BK134" i="1" s="1"/>
  <c r="BJ111" i="1" a="1"/>
  <c r="BJ111" i="1" s="1"/>
  <c r="BG111" i="1" a="1"/>
  <c r="BG111" i="1" s="1"/>
  <c r="BK111" i="1" a="1"/>
  <c r="BK111" i="1" s="1"/>
  <c r="BH111" i="1" a="1"/>
  <c r="BH111" i="1" s="1"/>
  <c r="BL111" i="1" a="1"/>
  <c r="BL111" i="1" s="1"/>
  <c r="BI111" i="1" a="1"/>
  <c r="BI111" i="1" s="1"/>
  <c r="BE182" i="1"/>
  <c r="BE174" i="1"/>
  <c r="BD171" i="1"/>
  <c r="BJ169" i="1" a="1"/>
  <c r="BJ169" i="1" s="1"/>
  <c r="BC168" i="1"/>
  <c r="BE166" i="1"/>
  <c r="BD163" i="1"/>
  <c r="BJ161" i="1" a="1"/>
  <c r="BJ161" i="1" s="1"/>
  <c r="BC160" i="1"/>
  <c r="BE158" i="1"/>
  <c r="BC154" i="1"/>
  <c r="BG150" i="1" a="1"/>
  <c r="BG150" i="1" s="1"/>
  <c r="BL149" i="1" a="1"/>
  <c r="BL149" i="1" s="1"/>
  <c r="BK146" i="1" a="1"/>
  <c r="BK146" i="1" s="1"/>
  <c r="BD145" i="1"/>
  <c r="BH141" i="1" a="1"/>
  <c r="BH141" i="1" s="1"/>
  <c r="BL141" i="1" a="1"/>
  <c r="BL141" i="1" s="1"/>
  <c r="BI141" i="1" a="1"/>
  <c r="BI141" i="1" s="1"/>
  <c r="BJ141" i="1" a="1"/>
  <c r="BJ141" i="1" s="1"/>
  <c r="BI140" i="1" a="1"/>
  <c r="BI140" i="1" s="1"/>
  <c r="BL176" i="1" a="1"/>
  <c r="BL176" i="1" s="1"/>
  <c r="BL168" i="1" a="1"/>
  <c r="BL168" i="1" s="1"/>
  <c r="BH168" i="1" a="1"/>
  <c r="BH168" i="1" s="1"/>
  <c r="BL160" i="1" a="1"/>
  <c r="BL160" i="1" s="1"/>
  <c r="BH160" i="1" a="1"/>
  <c r="BH160" i="1" s="1"/>
  <c r="BL150" i="1" a="1"/>
  <c r="BL150" i="1" s="1"/>
  <c r="BJ132" i="1" a="1"/>
  <c r="BJ132" i="1" s="1"/>
  <c r="BG132" i="1" a="1"/>
  <c r="BG132" i="1" s="1"/>
  <c r="BK132" i="1" a="1"/>
  <c r="BK132" i="1" s="1"/>
  <c r="BH132" i="1" a="1"/>
  <c r="BH132" i="1" s="1"/>
  <c r="BL132" i="1" a="1"/>
  <c r="BL132" i="1" s="1"/>
  <c r="BI129" i="1" a="1"/>
  <c r="BI129" i="1" s="1"/>
  <c r="BJ129" i="1" a="1"/>
  <c r="BJ129" i="1" s="1"/>
  <c r="BG129" i="1" a="1"/>
  <c r="BG129" i="1" s="1"/>
  <c r="BK129" i="1" a="1"/>
  <c r="BK129" i="1" s="1"/>
  <c r="BH129" i="1" a="1"/>
  <c r="BH129" i="1" s="1"/>
  <c r="BL129" i="1" a="1"/>
  <c r="BL129" i="1" s="1"/>
  <c r="BH128" i="1" a="1"/>
  <c r="BH128" i="1" s="1"/>
  <c r="BL128" i="1" a="1"/>
  <c r="BL128" i="1" s="1"/>
  <c r="BK128" i="1" a="1"/>
  <c r="BK128" i="1" s="1"/>
  <c r="BG128" i="1" a="1"/>
  <c r="BG128" i="1" s="1"/>
  <c r="BI128" i="1" a="1"/>
  <c r="BI128" i="1" s="1"/>
  <c r="BJ128" i="1" a="1"/>
  <c r="BJ128" i="1" s="1"/>
  <c r="BH127" i="1" a="1"/>
  <c r="BH127" i="1" s="1"/>
  <c r="BI127" i="1" a="1"/>
  <c r="BI127" i="1" s="1"/>
  <c r="BJ127" i="1" a="1"/>
  <c r="BJ127" i="1" s="1"/>
  <c r="BK127" i="1" a="1"/>
  <c r="BK127" i="1" s="1"/>
  <c r="BG127" i="1" a="1"/>
  <c r="BG127" i="1" s="1"/>
  <c r="BI149" i="1" a="1"/>
  <c r="BI149" i="1" s="1"/>
  <c r="BJ149" i="1" a="1"/>
  <c r="BJ149" i="1" s="1"/>
  <c r="BC146" i="1"/>
  <c r="BE146" i="1"/>
  <c r="BB141" i="1"/>
  <c r="BC141" i="1"/>
  <c r="BD141" i="1"/>
  <c r="BG140" i="1" a="1"/>
  <c r="BG140" i="1" s="1"/>
  <c r="BK140" i="1" a="1"/>
  <c r="BK140" i="1" s="1"/>
  <c r="BI139" i="1" a="1"/>
  <c r="BI139" i="1" s="1"/>
  <c r="BJ139" i="1" a="1"/>
  <c r="BJ139" i="1" s="1"/>
  <c r="BG139" i="1" a="1"/>
  <c r="BG139" i="1" s="1"/>
  <c r="BK139" i="1" a="1"/>
  <c r="BK139" i="1" s="1"/>
  <c r="BI137" i="1" a="1"/>
  <c r="BI137" i="1" s="1"/>
  <c r="BJ137" i="1" a="1"/>
  <c r="BJ137" i="1" s="1"/>
  <c r="BG137" i="1" a="1"/>
  <c r="BG137" i="1" s="1"/>
  <c r="BK137" i="1" a="1"/>
  <c r="BK137" i="1" s="1"/>
  <c r="BH137" i="1" a="1"/>
  <c r="BH137" i="1" s="1"/>
  <c r="BL137" i="1" a="1"/>
  <c r="BL137" i="1" s="1"/>
  <c r="BH136" i="1" a="1"/>
  <c r="BH136" i="1" s="1"/>
  <c r="BL136" i="1" a="1"/>
  <c r="BL136" i="1" s="1"/>
  <c r="BI136" i="1" a="1"/>
  <c r="BI136" i="1" s="1"/>
  <c r="BJ136" i="1" a="1"/>
  <c r="BJ136" i="1" s="1"/>
  <c r="BI132" i="1" a="1"/>
  <c r="BI132" i="1" s="1"/>
  <c r="BG122" i="1" a="1"/>
  <c r="BG122" i="1" s="1"/>
  <c r="BK122" i="1" a="1"/>
  <c r="BK122" i="1" s="1"/>
  <c r="BJ122" i="1" a="1"/>
  <c r="BJ122" i="1" s="1"/>
  <c r="BL122" i="1" a="1"/>
  <c r="BL122" i="1" s="1"/>
  <c r="BH122" i="1" a="1"/>
  <c r="BH122" i="1" s="1"/>
  <c r="BB100" i="1"/>
  <c r="BC100" i="1"/>
  <c r="BD100" i="1"/>
  <c r="BE100" i="1"/>
  <c r="BJ99" i="1" a="1"/>
  <c r="BJ99" i="1" s="1"/>
  <c r="BK99" i="1" a="1"/>
  <c r="BK99" i="1" s="1"/>
  <c r="BG99" i="1" a="1"/>
  <c r="BG99" i="1" s="1"/>
  <c r="BL99" i="1" a="1"/>
  <c r="BL99" i="1" s="1"/>
  <c r="BH99" i="1" a="1"/>
  <c r="BH99" i="1" s="1"/>
  <c r="BI99" i="1" a="1"/>
  <c r="BI99" i="1" s="1"/>
  <c r="BE175" i="1"/>
  <c r="BE167" i="1"/>
  <c r="BK160" i="1" a="1"/>
  <c r="BK160" i="1" s="1"/>
  <c r="BE159" i="1"/>
  <c r="BH151" i="1" a="1"/>
  <c r="BH151" i="1" s="1"/>
  <c r="BL151" i="1" a="1"/>
  <c r="BL151" i="1" s="1"/>
  <c r="BI151" i="1" a="1"/>
  <c r="BI151" i="1" s="1"/>
  <c r="BE149" i="1"/>
  <c r="BI146" i="1" a="1"/>
  <c r="BI146" i="1" s="1"/>
  <c r="BE141" i="1"/>
  <c r="BH131" i="1" a="1"/>
  <c r="BH131" i="1" s="1"/>
  <c r="BL131" i="1" a="1"/>
  <c r="BL131" i="1" s="1"/>
  <c r="BI131" i="1" a="1"/>
  <c r="BI131" i="1" s="1"/>
  <c r="BJ131" i="1" a="1"/>
  <c r="BJ131" i="1" s="1"/>
  <c r="BG131" i="1" a="1"/>
  <c r="BG131" i="1" s="1"/>
  <c r="BK131" i="1" a="1"/>
  <c r="BK131" i="1" s="1"/>
  <c r="BI98" i="1" a="1"/>
  <c r="BI98" i="1" s="1"/>
  <c r="BG98" i="1" a="1"/>
  <c r="BG98" i="1" s="1"/>
  <c r="BL98" i="1" a="1"/>
  <c r="BL98" i="1" s="1"/>
  <c r="BH98" i="1" a="1"/>
  <c r="BH98" i="1" s="1"/>
  <c r="BJ98" i="1" a="1"/>
  <c r="BJ98" i="1" s="1"/>
  <c r="BK98" i="1" a="1"/>
  <c r="BK98" i="1" s="1"/>
  <c r="BL169" i="1" a="1"/>
  <c r="BL169" i="1" s="1"/>
  <c r="BL161" i="1" a="1"/>
  <c r="BL161" i="1" s="1"/>
  <c r="BG143" i="1" a="1"/>
  <c r="BG143" i="1" s="1"/>
  <c r="BK143" i="1" a="1"/>
  <c r="BK143" i="1" s="1"/>
  <c r="BH143" i="1" a="1"/>
  <c r="BH143" i="1" s="1"/>
  <c r="BL143" i="1" a="1"/>
  <c r="BL143" i="1" s="1"/>
  <c r="BI143" i="1" a="1"/>
  <c r="BI143" i="1" s="1"/>
  <c r="BD139" i="1"/>
  <c r="BE139" i="1"/>
  <c r="BJ135" i="1" a="1"/>
  <c r="BJ135" i="1" s="1"/>
  <c r="BG135" i="1" a="1"/>
  <c r="BG135" i="1" s="1"/>
  <c r="BK135" i="1" a="1"/>
  <c r="BK135" i="1" s="1"/>
  <c r="BH135" i="1" a="1"/>
  <c r="BH135" i="1" s="1"/>
  <c r="BL135" i="1" a="1"/>
  <c r="BL135" i="1" s="1"/>
  <c r="BI135" i="1" a="1"/>
  <c r="BI135" i="1" s="1"/>
  <c r="BJ119" i="1" a="1"/>
  <c r="BJ119" i="1" s="1"/>
  <c r="BG119" i="1" a="1"/>
  <c r="BG119" i="1" s="1"/>
  <c r="BH119" i="1" a="1"/>
  <c r="BH119" i="1" s="1"/>
  <c r="BI119" i="1" a="1"/>
  <c r="BI119" i="1" s="1"/>
  <c r="BK119" i="1" a="1"/>
  <c r="BK119" i="1" s="1"/>
  <c r="BL119" i="1" a="1"/>
  <c r="BL119" i="1" s="1"/>
  <c r="BD143" i="1"/>
  <c r="BE138" i="1"/>
  <c r="BD135" i="1"/>
  <c r="BE130" i="1"/>
  <c r="BE128" i="1"/>
  <c r="BH126" i="1" a="1"/>
  <c r="BH126" i="1" s="1"/>
  <c r="BB118" i="1"/>
  <c r="BC118" i="1"/>
  <c r="BD118" i="1"/>
  <c r="BG117" i="1" a="1"/>
  <c r="BG117" i="1" s="1"/>
  <c r="BK117" i="1" a="1"/>
  <c r="BK117" i="1" s="1"/>
  <c r="BH115" i="1" a="1"/>
  <c r="BH115" i="1" s="1"/>
  <c r="BL115" i="1" a="1"/>
  <c r="BL115" i="1" s="1"/>
  <c r="BH110" i="1" a="1"/>
  <c r="BH110" i="1" s="1"/>
  <c r="BL110" i="1" a="1"/>
  <c r="BL110" i="1" s="1"/>
  <c r="BI110" i="1" a="1"/>
  <c r="BI110" i="1" s="1"/>
  <c r="BJ110" i="1" a="1"/>
  <c r="BJ110" i="1" s="1"/>
  <c r="BB90" i="1"/>
  <c r="BC90" i="1"/>
  <c r="BD90" i="1"/>
  <c r="BE90" i="1"/>
  <c r="BB88" i="1"/>
  <c r="BC88" i="1"/>
  <c r="BD88" i="1"/>
  <c r="BE88" i="1"/>
  <c r="BE133" i="1"/>
  <c r="BL126" i="1" a="1"/>
  <c r="BL126" i="1" s="1"/>
  <c r="BE124" i="1"/>
  <c r="BI116" i="1" a="1"/>
  <c r="BI116" i="1" s="1"/>
  <c r="BJ116" i="1" a="1"/>
  <c r="BJ116" i="1" s="1"/>
  <c r="BG116" i="1" a="1"/>
  <c r="BG116" i="1" s="1"/>
  <c r="BK116" i="1" a="1"/>
  <c r="BK116" i="1" s="1"/>
  <c r="BI113" i="1" a="1"/>
  <c r="BI113" i="1" s="1"/>
  <c r="BG113" i="1" a="1"/>
  <c r="BG113" i="1" s="1"/>
  <c r="BK113" i="1" a="1"/>
  <c r="BK113" i="1" s="1"/>
  <c r="BB86" i="1"/>
  <c r="BD86" i="1"/>
  <c r="BE86" i="1"/>
  <c r="BC86" i="1"/>
  <c r="BH75" i="1" a="1"/>
  <c r="BH75" i="1" s="1"/>
  <c r="BL75" i="1" a="1"/>
  <c r="BL75" i="1" s="1"/>
  <c r="BI75" i="1" a="1"/>
  <c r="BI75" i="1" s="1"/>
  <c r="BJ75" i="1" a="1"/>
  <c r="BJ75" i="1" s="1"/>
  <c r="BK75" i="1" a="1"/>
  <c r="BK75" i="1" s="1"/>
  <c r="BG75" i="1" a="1"/>
  <c r="BG75" i="1" s="1"/>
  <c r="BC138" i="1"/>
  <c r="BE136" i="1"/>
  <c r="BD133" i="1"/>
  <c r="BC130" i="1"/>
  <c r="BC128" i="1"/>
  <c r="BE127" i="1"/>
  <c r="BG126" i="1" a="1"/>
  <c r="BG126" i="1" s="1"/>
  <c r="BI124" i="1" a="1"/>
  <c r="BI124" i="1" s="1"/>
  <c r="BD124" i="1"/>
  <c r="BH113" i="1" a="1"/>
  <c r="BH113" i="1" s="1"/>
  <c r="BG110" i="1" a="1"/>
  <c r="BG110" i="1" s="1"/>
  <c r="BB110" i="1"/>
  <c r="BC110" i="1"/>
  <c r="BD110" i="1"/>
  <c r="BE110" i="1"/>
  <c r="BH101" i="1" a="1"/>
  <c r="BH101" i="1" s="1"/>
  <c r="BI101" i="1" a="1"/>
  <c r="BI101" i="1" s="1"/>
  <c r="BJ101" i="1" a="1"/>
  <c r="BJ101" i="1" s="1"/>
  <c r="BK101" i="1" a="1"/>
  <c r="BK101" i="1" s="1"/>
  <c r="BG97" i="1" a="1"/>
  <c r="BG97" i="1" s="1"/>
  <c r="BK97" i="1" a="1"/>
  <c r="BK97" i="1" s="1"/>
  <c r="BL97" i="1" a="1"/>
  <c r="BL97" i="1" s="1"/>
  <c r="BH97" i="1" a="1"/>
  <c r="BH97" i="1" s="1"/>
  <c r="BL138" i="1" a="1"/>
  <c r="BL138" i="1" s="1"/>
  <c r="BD136" i="1"/>
  <c r="BC133" i="1"/>
  <c r="BL130" i="1" a="1"/>
  <c r="BL130" i="1" s="1"/>
  <c r="BD127" i="1"/>
  <c r="BK126" i="1" a="1"/>
  <c r="BK126" i="1" s="1"/>
  <c r="BE123" i="1"/>
  <c r="BG120" i="1" a="1"/>
  <c r="BG120" i="1" s="1"/>
  <c r="BK120" i="1" a="1"/>
  <c r="BK120" i="1" s="1"/>
  <c r="BH120" i="1" a="1"/>
  <c r="BH120" i="1" s="1"/>
  <c r="BL120" i="1" a="1"/>
  <c r="BL120" i="1" s="1"/>
  <c r="BI120" i="1" a="1"/>
  <c r="BI120" i="1" s="1"/>
  <c r="BD116" i="1"/>
  <c r="BE116" i="1"/>
  <c r="BJ114" i="1" a="1"/>
  <c r="BJ114" i="1" s="1"/>
  <c r="BG114" i="1" a="1"/>
  <c r="BG114" i="1" s="1"/>
  <c r="BK114" i="1" a="1"/>
  <c r="BK114" i="1" s="1"/>
  <c r="BH114" i="1" a="1"/>
  <c r="BH114" i="1" s="1"/>
  <c r="BL114" i="1" a="1"/>
  <c r="BL114" i="1" s="1"/>
  <c r="BC113" i="1"/>
  <c r="BD113" i="1"/>
  <c r="BE113" i="1"/>
  <c r="BI105" i="1" a="1"/>
  <c r="BI105" i="1" s="1"/>
  <c r="BJ105" i="1" a="1"/>
  <c r="BJ105" i="1" s="1"/>
  <c r="BG105" i="1" a="1"/>
  <c r="BG105" i="1" s="1"/>
  <c r="BK105" i="1" a="1"/>
  <c r="BK105" i="1" s="1"/>
  <c r="BJ103" i="1" a="1"/>
  <c r="BJ103" i="1" s="1"/>
  <c r="BG103" i="1" a="1"/>
  <c r="BG103" i="1" s="1"/>
  <c r="BK103" i="1" a="1"/>
  <c r="BK103" i="1" s="1"/>
  <c r="BH103" i="1" a="1"/>
  <c r="BH103" i="1" s="1"/>
  <c r="BL103" i="1" a="1"/>
  <c r="BL103" i="1" s="1"/>
  <c r="BB65" i="1"/>
  <c r="BD65" i="1"/>
  <c r="BC65" i="1"/>
  <c r="BE65" i="1"/>
  <c r="BI64" i="1" a="1"/>
  <c r="BI64" i="1" s="1"/>
  <c r="BG64" i="1" a="1"/>
  <c r="BG64" i="1" s="1"/>
  <c r="BH64" i="1" a="1"/>
  <c r="BH64" i="1" s="1"/>
  <c r="BJ64" i="1" a="1"/>
  <c r="BJ64" i="1" s="1"/>
  <c r="BK64" i="1" a="1"/>
  <c r="BK64" i="1" s="1"/>
  <c r="BL64" i="1" a="1"/>
  <c r="BL64" i="1" s="1"/>
  <c r="BC136" i="1"/>
  <c r="BC127" i="1"/>
  <c r="BD123" i="1"/>
  <c r="BC121" i="1"/>
  <c r="BD121" i="1"/>
  <c r="BE121" i="1"/>
  <c r="BI92" i="1" a="1"/>
  <c r="BI92" i="1" s="1"/>
  <c r="BJ92" i="1" a="1"/>
  <c r="BJ92" i="1" s="1"/>
  <c r="BG92" i="1" a="1"/>
  <c r="BG92" i="1" s="1"/>
  <c r="BK92" i="1" a="1"/>
  <c r="BK92" i="1" s="1"/>
  <c r="BH92" i="1" a="1"/>
  <c r="BH92" i="1" s="1"/>
  <c r="BL92" i="1" a="1"/>
  <c r="BL92" i="1" s="1"/>
  <c r="BB123" i="1"/>
  <c r="BL116" i="1" a="1"/>
  <c r="BL116" i="1" s="1"/>
  <c r="BE114" i="1"/>
  <c r="BC105" i="1"/>
  <c r="BD105" i="1"/>
  <c r="BE105" i="1"/>
  <c r="BH100" i="1" a="1"/>
  <c r="BH100" i="1" s="1"/>
  <c r="BL100" i="1" a="1"/>
  <c r="BL100" i="1" s="1"/>
  <c r="BI100" i="1" a="1"/>
  <c r="BI100" i="1" s="1"/>
  <c r="BJ100" i="1" a="1"/>
  <c r="BJ100" i="1" s="1"/>
  <c r="BK100" i="1" a="1"/>
  <c r="BK100" i="1" s="1"/>
  <c r="BG100" i="1" a="1"/>
  <c r="BG100" i="1" s="1"/>
  <c r="BI84" i="1" a="1"/>
  <c r="BI84" i="1" s="1"/>
  <c r="BJ84" i="1" a="1"/>
  <c r="BJ84" i="1" s="1"/>
  <c r="BG84" i="1" a="1"/>
  <c r="BG84" i="1" s="1"/>
  <c r="BK84" i="1" a="1"/>
  <c r="BK84" i="1" s="1"/>
  <c r="BH84" i="1" a="1"/>
  <c r="BH84" i="1" s="1"/>
  <c r="BL84" i="1" a="1"/>
  <c r="BL84" i="1" s="1"/>
  <c r="BH118" i="1" a="1"/>
  <c r="BH118" i="1" s="1"/>
  <c r="BL118" i="1" a="1"/>
  <c r="BL118" i="1" s="1"/>
  <c r="BI118" i="1" a="1"/>
  <c r="BI118" i="1" s="1"/>
  <c r="BJ118" i="1" a="1"/>
  <c r="BJ118" i="1" s="1"/>
  <c r="BG112" i="1" a="1"/>
  <c r="BG112" i="1" s="1"/>
  <c r="BK112" i="1" a="1"/>
  <c r="BK112" i="1" s="1"/>
  <c r="BH112" i="1" a="1"/>
  <c r="BH112" i="1" s="1"/>
  <c r="BL112" i="1" a="1"/>
  <c r="BL112" i="1" s="1"/>
  <c r="BI112" i="1" a="1"/>
  <c r="BI112" i="1" s="1"/>
  <c r="BI108" i="1" a="1"/>
  <c r="BI108" i="1" s="1"/>
  <c r="BJ108" i="1" a="1"/>
  <c r="BJ108" i="1" s="1"/>
  <c r="BG108" i="1" a="1"/>
  <c r="BG108" i="1" s="1"/>
  <c r="BK108" i="1" a="1"/>
  <c r="BK108" i="1" s="1"/>
  <c r="BG104" i="1" a="1"/>
  <c r="BG104" i="1" s="1"/>
  <c r="BK104" i="1" a="1"/>
  <c r="BK104" i="1" s="1"/>
  <c r="BH104" i="1" a="1"/>
  <c r="BH104" i="1" s="1"/>
  <c r="BL104" i="1" a="1"/>
  <c r="BL104" i="1" s="1"/>
  <c r="BI104" i="1" a="1"/>
  <c r="BI104" i="1" s="1"/>
  <c r="BJ107" i="1" a="1"/>
  <c r="BJ107" i="1" s="1"/>
  <c r="BC106" i="1"/>
  <c r="BG102" i="1" a="1"/>
  <c r="BG102" i="1" s="1"/>
  <c r="BK102" i="1" a="1"/>
  <c r="BK102" i="1" s="1"/>
  <c r="BJ82" i="1" a="1"/>
  <c r="BJ82" i="1" s="1"/>
  <c r="BG82" i="1" a="1"/>
  <c r="BG82" i="1" s="1"/>
  <c r="BK82" i="1" a="1"/>
  <c r="BK82" i="1" s="1"/>
  <c r="BH82" i="1" a="1"/>
  <c r="BH82" i="1" s="1"/>
  <c r="BL82" i="1" a="1"/>
  <c r="BL82" i="1" s="1"/>
  <c r="BI82" i="1" a="1"/>
  <c r="BI82" i="1" s="1"/>
  <c r="BG80" i="1" a="1"/>
  <c r="BG80" i="1" s="1"/>
  <c r="BK80" i="1" a="1"/>
  <c r="BK80" i="1" s="1"/>
  <c r="BH80" i="1" a="1"/>
  <c r="BH80" i="1" s="1"/>
  <c r="BL80" i="1" a="1"/>
  <c r="BL80" i="1" s="1"/>
  <c r="BI80" i="1" a="1"/>
  <c r="BI80" i="1" s="1"/>
  <c r="BJ80" i="1" a="1"/>
  <c r="BJ80" i="1" s="1"/>
  <c r="BH78" i="1" a="1"/>
  <c r="BH78" i="1" s="1"/>
  <c r="BL78" i="1" a="1"/>
  <c r="BL78" i="1" s="1"/>
  <c r="BI78" i="1" a="1"/>
  <c r="BI78" i="1" s="1"/>
  <c r="BJ78" i="1" a="1"/>
  <c r="BJ78" i="1" s="1"/>
  <c r="BG78" i="1" a="1"/>
  <c r="BG78" i="1" s="1"/>
  <c r="BK78" i="1" a="1"/>
  <c r="BK78" i="1" s="1"/>
  <c r="BE115" i="1"/>
  <c r="BD112" i="1"/>
  <c r="BE107" i="1"/>
  <c r="BD104" i="1"/>
  <c r="BG93" i="1" a="1"/>
  <c r="BG93" i="1" s="1"/>
  <c r="BG87" i="1" a="1"/>
  <c r="BG87" i="1" s="1"/>
  <c r="BK87" i="1" a="1"/>
  <c r="BK87" i="1" s="1"/>
  <c r="BH87" i="1" a="1"/>
  <c r="BH87" i="1" s="1"/>
  <c r="BL87" i="1" a="1"/>
  <c r="BL87" i="1" s="1"/>
  <c r="BH85" i="1" a="1"/>
  <c r="BH85" i="1" s="1"/>
  <c r="BL85" i="1" a="1"/>
  <c r="BL85" i="1" s="1"/>
  <c r="BI85" i="1" a="1"/>
  <c r="BI85" i="1" s="1"/>
  <c r="BC61" i="1"/>
  <c r="BD61" i="1"/>
  <c r="BE61" i="1"/>
  <c r="BB61" i="1"/>
  <c r="BH96" i="1" a="1"/>
  <c r="BH96" i="1" s="1"/>
  <c r="BL96" i="1" a="1"/>
  <c r="BL96" i="1" s="1"/>
  <c r="BI96" i="1" a="1"/>
  <c r="BI96" i="1" s="1"/>
  <c r="BJ96" i="1" a="1"/>
  <c r="BJ96" i="1" s="1"/>
  <c r="BH95" i="1" a="1"/>
  <c r="BH95" i="1" s="1"/>
  <c r="BL95" i="1" a="1"/>
  <c r="BL95" i="1" s="1"/>
  <c r="BH94" i="1" a="1"/>
  <c r="BH94" i="1" s="1"/>
  <c r="BL94" i="1" a="1"/>
  <c r="BL94" i="1" s="1"/>
  <c r="BI94" i="1" a="1"/>
  <c r="BI94" i="1" s="1"/>
  <c r="BJ94" i="1" a="1"/>
  <c r="BJ94" i="1" s="1"/>
  <c r="BG94" i="1" a="1"/>
  <c r="BG94" i="1" s="1"/>
  <c r="BK94" i="1" a="1"/>
  <c r="BK94" i="1" s="1"/>
  <c r="BG89" i="1" a="1"/>
  <c r="BG89" i="1" s="1"/>
  <c r="BK89" i="1" a="1"/>
  <c r="BK89" i="1" s="1"/>
  <c r="BI87" i="1" a="1"/>
  <c r="BI87" i="1" s="1"/>
  <c r="BG85" i="1" a="1"/>
  <c r="BG85" i="1" s="1"/>
  <c r="BB80" i="1"/>
  <c r="BC80" i="1"/>
  <c r="BD80" i="1"/>
  <c r="BE80" i="1"/>
  <c r="BB78" i="1"/>
  <c r="BD78" i="1"/>
  <c r="BE78" i="1"/>
  <c r="BG77" i="1" a="1"/>
  <c r="BG77" i="1" s="1"/>
  <c r="BK77" i="1" a="1"/>
  <c r="BK77" i="1" s="1"/>
  <c r="BH77" i="1" a="1"/>
  <c r="BH77" i="1" s="1"/>
  <c r="BL77" i="1" a="1"/>
  <c r="BL77" i="1" s="1"/>
  <c r="BI77" i="1" a="1"/>
  <c r="BI77" i="1" s="1"/>
  <c r="BJ67" i="1" a="1"/>
  <c r="BJ67" i="1" s="1"/>
  <c r="BG67" i="1" a="1"/>
  <c r="BG67" i="1" s="1"/>
  <c r="BK67" i="1" a="1"/>
  <c r="BK67" i="1" s="1"/>
  <c r="BH67" i="1" a="1"/>
  <c r="BH67" i="1" s="1"/>
  <c r="BL67" i="1" a="1"/>
  <c r="BL67" i="1" s="1"/>
  <c r="BI67" i="1" a="1"/>
  <c r="BI67" i="1" s="1"/>
  <c r="BC115" i="1"/>
  <c r="BC107" i="1"/>
  <c r="BC101" i="1"/>
  <c r="BG96" i="1" a="1"/>
  <c r="BG96" i="1" s="1"/>
  <c r="BG95" i="1" a="1"/>
  <c r="BG95" i="1" s="1"/>
  <c r="BL91" i="1" a="1"/>
  <c r="BL91" i="1" s="1"/>
  <c r="BJ77" i="1" a="1"/>
  <c r="BJ77" i="1" s="1"/>
  <c r="BI69" i="1" a="1"/>
  <c r="BI69" i="1" s="1"/>
  <c r="BG69" i="1" a="1"/>
  <c r="BG69" i="1" s="1"/>
  <c r="BK69" i="1" a="1"/>
  <c r="BK69" i="1" s="1"/>
  <c r="BH69" i="1" a="1"/>
  <c r="BH69" i="1" s="1"/>
  <c r="BJ69" i="1" a="1"/>
  <c r="BJ69" i="1" s="1"/>
  <c r="BL69" i="1" a="1"/>
  <c r="BL69" i="1" s="1"/>
  <c r="BK109" i="1" a="1"/>
  <c r="BK109" i="1" s="1"/>
  <c r="BE108" i="1"/>
  <c r="BL107" i="1" a="1"/>
  <c r="BL107" i="1" s="1"/>
  <c r="BH102" i="1" a="1"/>
  <c r="BH102" i="1" s="1"/>
  <c r="BB96" i="1"/>
  <c r="BD96" i="1"/>
  <c r="BE96" i="1"/>
  <c r="BB94" i="1"/>
  <c r="BD94" i="1"/>
  <c r="BK91" i="1" a="1"/>
  <c r="BK91" i="1" s="1"/>
  <c r="BJ90" i="1" a="1"/>
  <c r="BJ90" i="1" s="1"/>
  <c r="BG90" i="1" a="1"/>
  <c r="BG90" i="1" s="1"/>
  <c r="BK90" i="1" a="1"/>
  <c r="BK90" i="1" s="1"/>
  <c r="BH90" i="1" a="1"/>
  <c r="BH90" i="1" s="1"/>
  <c r="BL90" i="1" a="1"/>
  <c r="BL90" i="1" s="1"/>
  <c r="BI90" i="1" a="1"/>
  <c r="BI90" i="1" s="1"/>
  <c r="BG79" i="1" a="1"/>
  <c r="BG79" i="1" s="1"/>
  <c r="BK79" i="1" a="1"/>
  <c r="BK79" i="1" s="1"/>
  <c r="BH79" i="1" a="1"/>
  <c r="BH79" i="1" s="1"/>
  <c r="BL79" i="1" a="1"/>
  <c r="BL79" i="1" s="1"/>
  <c r="BH76" i="1" a="1"/>
  <c r="BH76" i="1" s="1"/>
  <c r="BI76" i="1" a="1"/>
  <c r="BI76" i="1" s="1"/>
  <c r="BJ76" i="1" a="1"/>
  <c r="BJ76" i="1" s="1"/>
  <c r="BK76" i="1" a="1"/>
  <c r="BK76" i="1" s="1"/>
  <c r="BG76" i="1" a="1"/>
  <c r="BG76" i="1" s="1"/>
  <c r="BL102" i="1" a="1"/>
  <c r="BL102" i="1" s="1"/>
  <c r="BL93" i="1" a="1"/>
  <c r="BL93" i="1" s="1"/>
  <c r="BG88" i="1" a="1"/>
  <c r="BG88" i="1" s="1"/>
  <c r="BK88" i="1" a="1"/>
  <c r="BK88" i="1" s="1"/>
  <c r="BH88" i="1" a="1"/>
  <c r="BH88" i="1" s="1"/>
  <c r="BL88" i="1" a="1"/>
  <c r="BL88" i="1" s="1"/>
  <c r="BI88" i="1" a="1"/>
  <c r="BI88" i="1" s="1"/>
  <c r="BJ88" i="1" a="1"/>
  <c r="BJ88" i="1" s="1"/>
  <c r="BH86" i="1" a="1"/>
  <c r="BH86" i="1" s="1"/>
  <c r="BL86" i="1" a="1"/>
  <c r="BL86" i="1" s="1"/>
  <c r="BI86" i="1" a="1"/>
  <c r="BI86" i="1" s="1"/>
  <c r="BJ86" i="1" a="1"/>
  <c r="BJ86" i="1" s="1"/>
  <c r="BG86" i="1" a="1"/>
  <c r="BG86" i="1" s="1"/>
  <c r="BK86" i="1" a="1"/>
  <c r="BK86" i="1" s="1"/>
  <c r="BJ81" i="1" a="1"/>
  <c r="BJ81" i="1" s="1"/>
  <c r="BG81" i="1" a="1"/>
  <c r="BG81" i="1" s="1"/>
  <c r="BK81" i="1" a="1"/>
  <c r="BK81" i="1" s="1"/>
  <c r="BD73" i="1"/>
  <c r="BE73" i="1"/>
  <c r="BB73" i="1"/>
  <c r="BJ52" i="1" a="1"/>
  <c r="BJ52" i="1" s="1"/>
  <c r="BG52" i="1" a="1"/>
  <c r="BG52" i="1" s="1"/>
  <c r="BH52" i="1" a="1"/>
  <c r="BH52" i="1" s="1"/>
  <c r="BI52" i="1" a="1"/>
  <c r="BI52" i="1" s="1"/>
  <c r="BK52" i="1" a="1"/>
  <c r="BK52" i="1" s="1"/>
  <c r="BL52" i="1" a="1"/>
  <c r="BL52" i="1" s="1"/>
  <c r="BC95" i="1"/>
  <c r="BE93" i="1"/>
  <c r="BC87" i="1"/>
  <c r="BE85" i="1"/>
  <c r="BD82" i="1"/>
  <c r="BC79" i="1"/>
  <c r="BE77" i="1"/>
  <c r="BE74" i="1"/>
  <c r="BH74" i="1" a="1"/>
  <c r="BH74" i="1" s="1"/>
  <c r="BL74" i="1" a="1"/>
  <c r="BL74" i="1" s="1"/>
  <c r="BJ73" i="1" a="1"/>
  <c r="BJ73" i="1" s="1"/>
  <c r="BH70" i="1" a="1"/>
  <c r="BH70" i="1" s="1"/>
  <c r="BK66" i="1" a="1"/>
  <c r="BK66" i="1" s="1"/>
  <c r="BJ62" i="1" a="1"/>
  <c r="BJ62" i="1" s="1"/>
  <c r="BG62" i="1" a="1"/>
  <c r="BG62" i="1" s="1"/>
  <c r="BK62" i="1" a="1"/>
  <c r="BK62" i="1" s="1"/>
  <c r="BC82" i="1"/>
  <c r="BD74" i="1"/>
  <c r="BC69" i="1"/>
  <c r="BD69" i="1"/>
  <c r="BG68" i="1" a="1"/>
  <c r="BG68" i="1" s="1"/>
  <c r="BK68" i="1" a="1"/>
  <c r="BK68" i="1" s="1"/>
  <c r="BH63" i="1" a="1"/>
  <c r="BH63" i="1" s="1"/>
  <c r="BL63" i="1" a="1"/>
  <c r="BL63" i="1" s="1"/>
  <c r="BI63" i="1" a="1"/>
  <c r="BI63" i="1" s="1"/>
  <c r="BJ63" i="1" a="1"/>
  <c r="BJ63" i="1" s="1"/>
  <c r="BE91" i="1"/>
  <c r="BE83" i="1"/>
  <c r="BC74" i="1"/>
  <c r="BI71" i="1" a="1"/>
  <c r="BI71" i="1" s="1"/>
  <c r="BG70" i="1" a="1"/>
  <c r="BG70" i="1" s="1"/>
  <c r="BJ57" i="1" a="1"/>
  <c r="BJ57" i="1" s="1"/>
  <c r="BG57" i="1" a="1"/>
  <c r="BG57" i="1" s="1"/>
  <c r="BK57" i="1" a="1"/>
  <c r="BK57" i="1" s="1"/>
  <c r="BH57" i="1" a="1"/>
  <c r="BH57" i="1" s="1"/>
  <c r="BL57" i="1" a="1"/>
  <c r="BL57" i="1" s="1"/>
  <c r="BI57" i="1" a="1"/>
  <c r="BI57" i="1" s="1"/>
  <c r="BD76" i="1"/>
  <c r="BE75" i="1"/>
  <c r="BB75" i="1"/>
  <c r="BH66" i="1" a="1"/>
  <c r="BH66" i="1" s="1"/>
  <c r="BL66" i="1" a="1"/>
  <c r="BL66" i="1" s="1"/>
  <c r="BB47" i="1"/>
  <c r="BD47" i="1"/>
  <c r="BE47" i="1"/>
  <c r="BC76" i="1"/>
  <c r="BH55" i="1" a="1"/>
  <c r="BH55" i="1" s="1"/>
  <c r="BK55" i="1" a="1"/>
  <c r="BK55" i="1" s="1"/>
  <c r="BG55" i="1" a="1"/>
  <c r="BG55" i="1" s="1"/>
  <c r="BL55" i="1" a="1"/>
  <c r="BL55" i="1" s="1"/>
  <c r="BI55" i="1" a="1"/>
  <c r="BI55" i="1" s="1"/>
  <c r="BJ55" i="1" a="1"/>
  <c r="BJ55" i="1" s="1"/>
  <c r="BG73" i="1" a="1"/>
  <c r="BG73" i="1" s="1"/>
  <c r="BK73" i="1" a="1"/>
  <c r="BK73" i="1" s="1"/>
  <c r="BI73" i="1" a="1"/>
  <c r="BI73" i="1" s="1"/>
  <c r="BH71" i="1" a="1"/>
  <c r="BH71" i="1" s="1"/>
  <c r="BL71" i="1" a="1"/>
  <c r="BL71" i="1" s="1"/>
  <c r="BJ71" i="1" a="1"/>
  <c r="BJ71" i="1" s="1"/>
  <c r="BE67" i="1"/>
  <c r="BB67" i="1"/>
  <c r="BG65" i="1" a="1"/>
  <c r="BG65" i="1" s="1"/>
  <c r="BK65" i="1" a="1"/>
  <c r="BK65" i="1" s="1"/>
  <c r="BH65" i="1" a="1"/>
  <c r="BH65" i="1" s="1"/>
  <c r="BL65" i="1" a="1"/>
  <c r="BL65" i="1" s="1"/>
  <c r="BI65" i="1" a="1"/>
  <c r="BI65" i="1" s="1"/>
  <c r="BI61" i="1" a="1"/>
  <c r="BI61" i="1" s="1"/>
  <c r="BJ61" i="1" a="1"/>
  <c r="BJ61" i="1" s="1"/>
  <c r="BG61" i="1" a="1"/>
  <c r="BG61" i="1" s="1"/>
  <c r="BK61" i="1" a="1"/>
  <c r="BK61" i="1" s="1"/>
  <c r="BI59" i="1" a="1"/>
  <c r="BI59" i="1" s="1"/>
  <c r="BJ59" i="1" a="1"/>
  <c r="BJ59" i="1" s="1"/>
  <c r="BG59" i="1" a="1"/>
  <c r="BG59" i="1" s="1"/>
  <c r="BK59" i="1" a="1"/>
  <c r="BK59" i="1" s="1"/>
  <c r="BH59" i="1" a="1"/>
  <c r="BH59" i="1" s="1"/>
  <c r="BL59" i="1" a="1"/>
  <c r="BL59" i="1" s="1"/>
  <c r="BI56" i="1" a="1"/>
  <c r="BI56" i="1" s="1"/>
  <c r="BJ56" i="1" a="1"/>
  <c r="BJ56" i="1" s="1"/>
  <c r="BG56" i="1" a="1"/>
  <c r="BG56" i="1" s="1"/>
  <c r="BK56" i="1" a="1"/>
  <c r="BK56" i="1" s="1"/>
  <c r="BH48" i="1" a="1"/>
  <c r="BH48" i="1" s="1"/>
  <c r="BL48" i="1" a="1"/>
  <c r="BL48" i="1" s="1"/>
  <c r="BG48" i="1" a="1"/>
  <c r="BG48" i="1" s="1"/>
  <c r="BI48" i="1" a="1"/>
  <c r="BI48" i="1" s="1"/>
  <c r="BJ48" i="1" a="1"/>
  <c r="BJ48" i="1" s="1"/>
  <c r="BK48" i="1" a="1"/>
  <c r="BK48" i="1" s="1"/>
  <c r="BL73" i="1" a="1"/>
  <c r="BL73" i="1" s="1"/>
  <c r="BD67" i="1"/>
  <c r="BB66" i="1"/>
  <c r="BC66" i="1"/>
  <c r="BE66" i="1"/>
  <c r="BH61" i="1" a="1"/>
  <c r="BH61" i="1" s="1"/>
  <c r="BH56" i="1" a="1"/>
  <c r="BH56" i="1" s="1"/>
  <c r="BB59" i="1"/>
  <c r="BD57" i="1"/>
  <c r="BE55" i="1"/>
  <c r="BE54" i="1"/>
  <c r="BG50" i="1" a="1"/>
  <c r="BG50" i="1" s="1"/>
  <c r="BK50" i="1" a="1"/>
  <c r="BK50" i="1" s="1"/>
  <c r="BH45" i="1" a="1"/>
  <c r="BH45" i="1" s="1"/>
  <c r="BL45" i="1" a="1"/>
  <c r="BL45" i="1" s="1"/>
  <c r="BI45" i="1" a="1"/>
  <c r="BI45" i="1" s="1"/>
  <c r="BG45" i="1" a="1"/>
  <c r="BG45" i="1" s="1"/>
  <c r="BK45" i="1" a="1"/>
  <c r="BK45" i="1" s="1"/>
  <c r="BD43" i="1"/>
  <c r="BE43" i="1"/>
  <c r="BB43" i="1"/>
  <c r="BC43" i="1"/>
  <c r="BJ30" i="1" a="1"/>
  <c r="BJ30" i="1" s="1"/>
  <c r="BG30" i="1" a="1"/>
  <c r="BG30" i="1" s="1"/>
  <c r="BK30" i="1" a="1"/>
  <c r="BK30" i="1" s="1"/>
  <c r="BI30" i="1" a="1"/>
  <c r="BI30" i="1" s="1"/>
  <c r="BD27" i="1"/>
  <c r="BE27" i="1"/>
  <c r="BB27" i="1"/>
  <c r="BC27" i="1"/>
  <c r="BD55" i="1"/>
  <c r="BC54" i="1"/>
  <c r="BE58" i="1"/>
  <c r="BC55" i="1"/>
  <c r="BG46" i="1" a="1"/>
  <c r="BG46" i="1" s="1"/>
  <c r="BK46" i="1" a="1"/>
  <c r="BK46" i="1" s="1"/>
  <c r="BI46" i="1" a="1"/>
  <c r="BI46" i="1" s="1"/>
  <c r="BG36" i="1" a="1"/>
  <c r="BG36" i="1" s="1"/>
  <c r="BK36" i="1" a="1"/>
  <c r="BK36" i="1" s="1"/>
  <c r="BH36" i="1" a="1"/>
  <c r="BH36" i="1" s="1"/>
  <c r="BL36" i="1" a="1"/>
  <c r="BL36" i="1" s="1"/>
  <c r="BJ36" i="1" a="1"/>
  <c r="BJ36" i="1" s="1"/>
  <c r="BJ33" i="1" a="1"/>
  <c r="BJ33" i="1" s="1"/>
  <c r="BG33" i="1" a="1"/>
  <c r="BG33" i="1" s="1"/>
  <c r="BK33" i="1" a="1"/>
  <c r="BK33" i="1" s="1"/>
  <c r="BH33" i="1" a="1"/>
  <c r="BH33" i="1" s="1"/>
  <c r="BL33" i="1" a="1"/>
  <c r="BL33" i="1" s="1"/>
  <c r="BI33" i="1" a="1"/>
  <c r="BI33" i="1" s="1"/>
  <c r="BH29" i="1" a="1"/>
  <c r="BH29" i="1" s="1"/>
  <c r="BL29" i="1" a="1"/>
  <c r="BL29" i="1" s="1"/>
  <c r="BI29" i="1" a="1"/>
  <c r="BI29" i="1" s="1"/>
  <c r="BJ29" i="1" a="1"/>
  <c r="BJ29" i="1" s="1"/>
  <c r="BG29" i="1" a="1"/>
  <c r="BG29" i="1" s="1"/>
  <c r="BK29" i="1" a="1"/>
  <c r="BK29" i="1" s="1"/>
  <c r="BL60" i="1" a="1"/>
  <c r="BL60" i="1" s="1"/>
  <c r="BH60" i="1" a="1"/>
  <c r="BH60" i="1" s="1"/>
  <c r="BD58" i="1"/>
  <c r="BI53" i="1" a="1"/>
  <c r="BI53" i="1" s="1"/>
  <c r="BG53" i="1" a="1"/>
  <c r="BG53" i="1" s="1"/>
  <c r="BK53" i="1" a="1"/>
  <c r="BK53" i="1" s="1"/>
  <c r="BJ51" i="1" a="1"/>
  <c r="BJ51" i="1" s="1"/>
  <c r="BH51" i="1" a="1"/>
  <c r="BH51" i="1" s="1"/>
  <c r="BL51" i="1" a="1"/>
  <c r="BL51" i="1" s="1"/>
  <c r="BG49" i="1" a="1"/>
  <c r="BG49" i="1" s="1"/>
  <c r="BK49" i="1" a="1"/>
  <c r="BK49" i="1" s="1"/>
  <c r="BI49" i="1" a="1"/>
  <c r="BI49" i="1" s="1"/>
  <c r="BH46" i="1" a="1"/>
  <c r="BH46" i="1" s="1"/>
  <c r="BL30" i="1" a="1"/>
  <c r="BL30" i="1" s="1"/>
  <c r="BC58" i="1"/>
  <c r="BG47" i="1" a="1"/>
  <c r="BG47" i="1" s="1"/>
  <c r="BK47" i="1" a="1"/>
  <c r="BK47" i="1" s="1"/>
  <c r="BH47" i="1" a="1"/>
  <c r="BH47" i="1" s="1"/>
  <c r="BL47" i="1" a="1"/>
  <c r="BL47" i="1" s="1"/>
  <c r="BJ47" i="1" a="1"/>
  <c r="BJ47" i="1" s="1"/>
  <c r="BE46" i="1"/>
  <c r="BC46" i="1"/>
  <c r="BD46" i="1"/>
  <c r="BJ38" i="1" a="1"/>
  <c r="BJ38" i="1" s="1"/>
  <c r="BG38" i="1" a="1"/>
  <c r="BG38" i="1" s="1"/>
  <c r="BK38" i="1" a="1"/>
  <c r="BK38" i="1" s="1"/>
  <c r="BI38" i="1" a="1"/>
  <c r="BI38" i="1" s="1"/>
  <c r="BD35" i="1"/>
  <c r="BE35" i="1"/>
  <c r="BB35" i="1"/>
  <c r="BC35" i="1"/>
  <c r="BK60" i="1" a="1"/>
  <c r="BK60" i="1" s="1"/>
  <c r="BL58" i="1" a="1"/>
  <c r="BL58" i="1" s="1"/>
  <c r="BL53" i="1" a="1"/>
  <c r="BL53" i="1" s="1"/>
  <c r="BK51" i="1" a="1"/>
  <c r="BK51" i="1" s="1"/>
  <c r="BL49" i="1" a="1"/>
  <c r="BL49" i="1" s="1"/>
  <c r="BD49" i="1"/>
  <c r="BE49" i="1"/>
  <c r="BB51" i="1"/>
  <c r="BC51" i="1"/>
  <c r="BG44" i="1" a="1"/>
  <c r="BG44" i="1" s="1"/>
  <c r="BK44" i="1" a="1"/>
  <c r="BK44" i="1" s="1"/>
  <c r="BH44" i="1" a="1"/>
  <c r="BH44" i="1" s="1"/>
  <c r="BL44" i="1" a="1"/>
  <c r="BL44" i="1" s="1"/>
  <c r="BJ44" i="1" a="1"/>
  <c r="BJ44" i="1" s="1"/>
  <c r="BJ41" i="1" a="1"/>
  <c r="BJ41" i="1" s="1"/>
  <c r="BG41" i="1" a="1"/>
  <c r="BG41" i="1" s="1"/>
  <c r="BK41" i="1" a="1"/>
  <c r="BK41" i="1" s="1"/>
  <c r="BH41" i="1" a="1"/>
  <c r="BH41" i="1" s="1"/>
  <c r="BL41" i="1" a="1"/>
  <c r="BL41" i="1" s="1"/>
  <c r="BI41" i="1" a="1"/>
  <c r="BI41" i="1" s="1"/>
  <c r="BH37" i="1" a="1"/>
  <c r="BH37" i="1" s="1"/>
  <c r="BL37" i="1" a="1"/>
  <c r="BL37" i="1" s="1"/>
  <c r="BI37" i="1" a="1"/>
  <c r="BI37" i="1" s="1"/>
  <c r="BJ37" i="1" a="1"/>
  <c r="BJ37" i="1" s="1"/>
  <c r="BG37" i="1" a="1"/>
  <c r="BG37" i="1" s="1"/>
  <c r="BK37" i="1" a="1"/>
  <c r="BK37" i="1" s="1"/>
  <c r="BG28" i="1" a="1"/>
  <c r="BG28" i="1" s="1"/>
  <c r="BK28" i="1" a="1"/>
  <c r="BK28" i="1" s="1"/>
  <c r="BH28" i="1" a="1"/>
  <c r="BH28" i="1" s="1"/>
  <c r="BL28" i="1" a="1"/>
  <c r="BL28" i="1" s="1"/>
  <c r="BJ28" i="1" a="1"/>
  <c r="BJ28" i="1" s="1"/>
  <c r="BK42" i="1" a="1"/>
  <c r="BK42" i="1" s="1"/>
  <c r="BE41" i="1"/>
  <c r="BL40" i="1" a="1"/>
  <c r="BL40" i="1" s="1"/>
  <c r="BH40" i="1" a="1"/>
  <c r="BH40" i="1" s="1"/>
  <c r="BD38" i="1"/>
  <c r="BK34" i="1" a="1"/>
  <c r="BK34" i="1" s="1"/>
  <c r="BE33" i="1"/>
  <c r="BL32" i="1" a="1"/>
  <c r="BL32" i="1" s="1"/>
  <c r="BH32" i="1" a="1"/>
  <c r="BH32" i="1" s="1"/>
  <c r="BD30" i="1"/>
  <c r="BK26" i="1" a="1"/>
  <c r="BK26" i="1" s="1"/>
  <c r="BL43" i="1" a="1"/>
  <c r="BL43" i="1" s="1"/>
  <c r="BH43" i="1" a="1"/>
  <c r="BH43" i="1" s="1"/>
  <c r="BJ39" i="1" a="1"/>
  <c r="BJ39" i="1" s="1"/>
  <c r="BC38" i="1"/>
  <c r="BL35" i="1" a="1"/>
  <c r="BL35" i="1" s="1"/>
  <c r="BH35" i="1" a="1"/>
  <c r="BH35" i="1" s="1"/>
  <c r="BJ31" i="1" a="1"/>
  <c r="BJ31" i="1" s="1"/>
  <c r="BC30" i="1"/>
  <c r="BL27" i="1" a="1"/>
  <c r="BL27" i="1" s="1"/>
  <c r="BH27" i="1" a="1"/>
  <c r="BH27" i="1" s="1"/>
  <c r="BD42" i="1"/>
  <c r="BC39" i="1"/>
  <c r="BD34" i="1"/>
  <c r="BC31" i="1"/>
  <c r="BD26" i="1"/>
  <c r="BL39" i="1" a="1"/>
  <c r="BL39" i="1" s="1"/>
  <c r="BH39" i="1" a="1"/>
  <c r="BH39" i="1" s="1"/>
  <c r="BL31" i="1" a="1"/>
  <c r="BL31" i="1" s="1"/>
  <c r="BH31" i="1" a="1"/>
  <c r="BH31" i="1" s="1"/>
  <c r="BK39" i="1" a="1"/>
  <c r="BK39" i="1" s="1"/>
  <c r="BK31" i="1" a="1"/>
  <c r="BK31" i="1" s="1"/>
  <c r="BG17" i="1" a="1"/>
  <c r="BG17" i="1" s="1"/>
  <c r="BK17" i="1" a="1"/>
  <c r="BK17" i="1" s="1"/>
  <c r="BH17" i="1" a="1"/>
  <c r="BH17" i="1" s="1"/>
  <c r="BL17" i="1" a="1"/>
  <c r="BL17" i="1" s="1"/>
  <c r="BI17" i="1" a="1"/>
  <c r="BI17" i="1" s="1"/>
  <c r="BJ17" i="1" a="1"/>
  <c r="BJ17" i="1" s="1"/>
  <c r="BI16" i="1" a="1"/>
  <c r="BI16" i="1" s="1"/>
  <c r="BJ16" i="1" a="1"/>
  <c r="BJ16" i="1" s="1"/>
  <c r="BG16" i="1" a="1"/>
  <c r="BG16" i="1" s="1"/>
  <c r="BK16" i="1" a="1"/>
  <c r="BK16" i="1" s="1"/>
  <c r="BH16" i="1" a="1"/>
  <c r="BH16" i="1" s="1"/>
  <c r="BL16" i="1" a="1"/>
  <c r="BL16" i="1" s="1"/>
  <c r="BH18" i="1" a="1"/>
  <c r="BH18" i="1" s="1"/>
  <c r="BL18" i="1" a="1"/>
  <c r="BL18" i="1" s="1"/>
  <c r="BK18" i="1" a="1"/>
  <c r="BK18" i="1" s="1"/>
  <c r="BI18" i="1" a="1"/>
  <c r="BI18" i="1" s="1"/>
  <c r="BJ18" i="1" a="1"/>
  <c r="BJ18" i="1" s="1"/>
  <c r="BG18" i="1" a="1"/>
  <c r="BG18" i="1" s="1"/>
  <c r="BH15" i="1" a="1"/>
  <c r="BH15" i="1" s="1"/>
  <c r="BL15" i="1" a="1"/>
  <c r="BL15" i="1" s="1"/>
  <c r="BG15" i="1" a="1"/>
  <c r="BG15" i="1" s="1"/>
  <c r="BK15" i="1" a="1"/>
  <c r="BK15" i="1" s="1"/>
  <c r="BI15" i="1" a="1"/>
  <c r="BI15" i="1" s="1"/>
  <c r="BJ15" i="1" a="1"/>
  <c r="BJ15" i="1" s="1"/>
  <c r="BG20" i="1" a="1"/>
  <c r="BG20" i="1" s="1"/>
  <c r="BK20" i="1" a="1"/>
  <c r="BK20" i="1" s="1"/>
  <c r="BH20" i="1" a="1"/>
  <c r="BH20" i="1" s="1"/>
  <c r="BL20" i="1" a="1"/>
  <c r="BL20" i="1" s="1"/>
  <c r="BJ20" i="1" a="1"/>
  <c r="BJ20" i="1" s="1"/>
  <c r="BI20" i="1" a="1"/>
  <c r="BI20" i="1" s="1"/>
  <c r="BH7" i="1" a="1"/>
  <c r="BH7" i="1" s="1"/>
  <c r="BL7" i="1" a="1"/>
  <c r="BL7" i="1" s="1"/>
  <c r="BK7" i="1" a="1"/>
  <c r="BK7" i="1" s="1"/>
  <c r="BG7" i="1" a="1"/>
  <c r="BG7" i="1" s="1"/>
  <c r="BI7" i="1" a="1"/>
  <c r="BI7" i="1" s="1"/>
  <c r="BJ7" i="1" a="1"/>
  <c r="BJ7" i="1" s="1"/>
  <c r="BH23" i="1" a="1"/>
  <c r="BH23" i="1" s="1"/>
  <c r="BL23" i="1" a="1"/>
  <c r="BL23" i="1" s="1"/>
  <c r="BI23" i="1" a="1"/>
  <c r="BI23" i="1" s="1"/>
  <c r="BG23" i="1" a="1"/>
  <c r="BG23" i="1" s="1"/>
  <c r="BK23" i="1" a="1"/>
  <c r="BK23" i="1" s="1"/>
  <c r="BJ23" i="1" a="1"/>
  <c r="BJ23" i="1" s="1"/>
  <c r="BG9" i="1" a="1"/>
  <c r="BG9" i="1" s="1"/>
  <c r="BK9" i="1" a="1"/>
  <c r="BK9" i="1" s="1"/>
  <c r="BJ9" i="1" a="1"/>
  <c r="BJ9" i="1" s="1"/>
  <c r="BH9" i="1" a="1"/>
  <c r="BH9" i="1" s="1"/>
  <c r="BL9" i="1" a="1"/>
  <c r="BL9" i="1" s="1"/>
  <c r="BI9" i="1" a="1"/>
  <c r="BI9" i="1" s="1"/>
  <c r="BG25" i="1" a="1"/>
  <c r="BG25" i="1" s="1"/>
  <c r="BK25" i="1" a="1"/>
  <c r="BK25" i="1" s="1"/>
  <c r="BJ25" i="1" a="1"/>
  <c r="BJ25" i="1" s="1"/>
  <c r="BH25" i="1" a="1"/>
  <c r="BH25" i="1" s="1"/>
  <c r="BL25" i="1" a="1"/>
  <c r="BL25" i="1" s="1"/>
  <c r="BI25" i="1" a="1"/>
  <c r="BI25" i="1" s="1"/>
  <c r="BI24" i="1" a="1"/>
  <c r="BI24" i="1" s="1"/>
  <c r="BH24" i="1" a="1"/>
  <c r="BH24" i="1" s="1"/>
  <c r="BL24" i="1" a="1"/>
  <c r="BL24" i="1" s="1"/>
  <c r="BJ24" i="1" a="1"/>
  <c r="BJ24" i="1" s="1"/>
  <c r="BG24" i="1" a="1"/>
  <c r="BG24" i="1" s="1"/>
  <c r="BK24" i="1" a="1"/>
  <c r="BK24" i="1" s="1"/>
  <c r="BG12" i="1" a="1"/>
  <c r="BG12" i="1" s="1"/>
  <c r="BK12" i="1" a="1"/>
  <c r="BK12" i="1" s="1"/>
  <c r="BH12" i="1" a="1"/>
  <c r="BH12" i="1" s="1"/>
  <c r="BL12" i="1" a="1"/>
  <c r="BL12" i="1" s="1"/>
  <c r="BI12" i="1" a="1"/>
  <c r="BI12" i="1" s="1"/>
  <c r="BJ12" i="1" a="1"/>
  <c r="BJ12" i="1" s="1"/>
  <c r="BH10" i="1" a="1"/>
  <c r="BH10" i="1" s="1"/>
  <c r="BI10" i="1" a="1"/>
  <c r="BI10" i="1" s="1"/>
  <c r="BG10" i="1" a="1"/>
  <c r="BG10" i="1" s="1"/>
  <c r="BK10" i="1" a="1"/>
  <c r="BK10" i="1" s="1"/>
  <c r="BJ10" i="1" a="1"/>
  <c r="BJ10" i="1" s="1"/>
  <c r="BI8" i="1" a="1"/>
  <c r="BI8" i="1" s="1"/>
  <c r="BH8" i="1" a="1"/>
  <c r="BH8" i="1" s="1"/>
  <c r="BJ8" i="1" a="1"/>
  <c r="BJ8" i="1" s="1"/>
  <c r="BG8" i="1" a="1"/>
  <c r="BG8" i="1" s="1"/>
  <c r="BK8" i="1" a="1"/>
  <c r="BK8" i="1" s="1"/>
  <c r="BL8" i="1" a="1"/>
  <c r="BL8" i="1" s="1"/>
  <c r="BD25" i="1"/>
  <c r="BK21" i="1" a="1"/>
  <c r="BK21" i="1" s="1"/>
  <c r="BG21" i="1" a="1"/>
  <c r="BG21" i="1" s="1"/>
  <c r="BE20" i="1"/>
  <c r="BL19" i="1" a="1"/>
  <c r="BL19" i="1" s="1"/>
  <c r="BH19" i="1" a="1"/>
  <c r="BH19" i="1" s="1"/>
  <c r="BB19" i="1"/>
  <c r="BD17" i="1"/>
  <c r="BK13" i="1" a="1"/>
  <c r="BK13" i="1" s="1"/>
  <c r="BG13" i="1" a="1"/>
  <c r="BG13" i="1" s="1"/>
  <c r="BE12" i="1"/>
  <c r="BH11" i="1" a="1"/>
  <c r="BH11" i="1" s="1"/>
  <c r="BB11" i="1"/>
  <c r="BD9" i="1"/>
  <c r="BC25" i="1"/>
  <c r="BE23" i="1"/>
  <c r="BL22" i="1" a="1"/>
  <c r="BL22" i="1" s="1"/>
  <c r="BH22" i="1" a="1"/>
  <c r="BH22" i="1" s="1"/>
  <c r="BD20" i="1"/>
  <c r="BC17" i="1"/>
  <c r="BE15" i="1"/>
  <c r="BL14" i="1" a="1"/>
  <c r="BL14" i="1" s="1"/>
  <c r="BH14" i="1" a="1"/>
  <c r="BH14" i="1" s="1"/>
  <c r="BD12" i="1"/>
  <c r="BC9" i="1"/>
  <c r="BE7" i="1"/>
  <c r="BC20" i="1"/>
  <c r="BK19" i="1" a="1"/>
  <c r="BK19" i="1" s="1"/>
  <c r="BG19" i="1" a="1"/>
  <c r="BG19" i="1" s="1"/>
  <c r="BE18" i="1"/>
  <c r="BC12" i="1"/>
  <c r="BK11" i="1" a="1"/>
  <c r="BK11" i="1" s="1"/>
  <c r="BG11" i="1" a="1"/>
  <c r="BG11" i="1" s="1"/>
  <c r="BK22" i="1" a="1"/>
  <c r="BK22" i="1" s="1"/>
  <c r="BG22" i="1" a="1"/>
  <c r="BG22" i="1" s="1"/>
  <c r="BE21" i="1"/>
  <c r="BD18" i="1"/>
  <c r="BK14" i="1" a="1"/>
  <c r="BK14" i="1" s="1"/>
  <c r="BG14" i="1" a="1"/>
  <c r="BG14" i="1" s="1"/>
  <c r="BE13" i="1"/>
  <c r="BD10" i="1"/>
  <c r="BD21" i="1"/>
  <c r="BC18" i="1"/>
  <c r="BD13" i="1"/>
  <c r="BC10" i="1"/>
  <c r="DV28" i="1"/>
  <c r="DU28" i="1"/>
  <c r="ED27" i="1"/>
  <c r="EC27" i="1"/>
  <c r="EB27" i="1"/>
  <c r="ED26" i="1"/>
  <c r="EC26" i="1"/>
  <c r="EB26" i="1"/>
  <c r="EA28" i="1"/>
  <c r="DZ28" i="1"/>
  <c r="EA27" i="1"/>
  <c r="DZ27" i="1"/>
  <c r="DV27" i="1"/>
  <c r="DZ26" i="1"/>
  <c r="EA26" i="1"/>
  <c r="DV26" i="1"/>
  <c r="DU27" i="1"/>
  <c r="BM508" i="1" l="1" a="1"/>
  <c r="BM508" i="1" s="1"/>
  <c r="AP6" i="1" a="1"/>
  <c r="AP6" i="1" s="1"/>
  <c r="DG22" i="1" a="1"/>
  <c r="DG22" i="1" s="1"/>
  <c r="R3" i="1" s="1" a="1"/>
  <c r="R3" i="1" s="1"/>
  <c r="AN6" i="1"/>
  <c r="BF6" i="1" s="1" a="1"/>
  <c r="BF6" i="1" s="1"/>
  <c r="AO6" i="1"/>
  <c r="AV6" i="1"/>
  <c r="EE27" i="1"/>
  <c r="AB503" i="1" l="1"/>
  <c r="AC503" i="1"/>
  <c r="AE503" i="1"/>
  <c r="AD503" i="1"/>
  <c r="AC501" i="1"/>
  <c r="AB501" i="1"/>
  <c r="AD501" i="1"/>
  <c r="AE501" i="1"/>
  <c r="AE361" i="1"/>
  <c r="AC361" i="1"/>
  <c r="AD361" i="1"/>
  <c r="AB361" i="1"/>
  <c r="AD22" i="1"/>
  <c r="AE22" i="1"/>
  <c r="AB22" i="1"/>
  <c r="AC22" i="1"/>
  <c r="AC149" i="1"/>
  <c r="AE149" i="1"/>
  <c r="AB149" i="1"/>
  <c r="AD149" i="1"/>
  <c r="AB344" i="1"/>
  <c r="AE344" i="1"/>
  <c r="AC344" i="1"/>
  <c r="AD344" i="1"/>
  <c r="AB127" i="1"/>
  <c r="AD127" i="1"/>
  <c r="AE127" i="1"/>
  <c r="AC127" i="1"/>
  <c r="AC259" i="1"/>
  <c r="AD259" i="1"/>
  <c r="AE259" i="1"/>
  <c r="AB259" i="1"/>
  <c r="AB395" i="1"/>
  <c r="AC395" i="1"/>
  <c r="AD395" i="1"/>
  <c r="AE395" i="1"/>
  <c r="AB427" i="1"/>
  <c r="AD427" i="1"/>
  <c r="AC427" i="1"/>
  <c r="AE427" i="1"/>
  <c r="AC478" i="1"/>
  <c r="AD478" i="1"/>
  <c r="AE478" i="1"/>
  <c r="AB478" i="1"/>
  <c r="AE461" i="1"/>
  <c r="AC461" i="1"/>
  <c r="AD461" i="1"/>
  <c r="AB461" i="1"/>
  <c r="AE393" i="1"/>
  <c r="AC393" i="1"/>
  <c r="AD393" i="1"/>
  <c r="AB393" i="1"/>
  <c r="AB288" i="1"/>
  <c r="AE288" i="1"/>
  <c r="AC288" i="1"/>
  <c r="AD288" i="1"/>
  <c r="AC137" i="1"/>
  <c r="AB137" i="1"/>
  <c r="AD137" i="1"/>
  <c r="AE137" i="1"/>
  <c r="AB57" i="1"/>
  <c r="AD57" i="1"/>
  <c r="AC57" i="1"/>
  <c r="AE57" i="1"/>
  <c r="AB52" i="1"/>
  <c r="AD52" i="1"/>
  <c r="AC52" i="1"/>
  <c r="AE52" i="1"/>
  <c r="AB23" i="1"/>
  <c r="AC23" i="1"/>
  <c r="AD23" i="1"/>
  <c r="AE23" i="1"/>
  <c r="AC450" i="1"/>
  <c r="AD450" i="1"/>
  <c r="AE450" i="1"/>
  <c r="AB450" i="1"/>
  <c r="AB330" i="1"/>
  <c r="AD330" i="1"/>
  <c r="AE330" i="1"/>
  <c r="AC330" i="1"/>
  <c r="AB124" i="1"/>
  <c r="AD124" i="1"/>
  <c r="AE124" i="1"/>
  <c r="AC124" i="1"/>
  <c r="AB168" i="1"/>
  <c r="AC168" i="1"/>
  <c r="AE168" i="1"/>
  <c r="AD168" i="1"/>
  <c r="AD102" i="1"/>
  <c r="AC102" i="1"/>
  <c r="AE102" i="1"/>
  <c r="AB102" i="1"/>
  <c r="AE77" i="1"/>
  <c r="AC77" i="1"/>
  <c r="AB77" i="1"/>
  <c r="AD77" i="1"/>
  <c r="AC446" i="1"/>
  <c r="AD446" i="1"/>
  <c r="AE446" i="1"/>
  <c r="AB446" i="1"/>
  <c r="AB430" i="1"/>
  <c r="AC430" i="1"/>
  <c r="AD430" i="1"/>
  <c r="AE430" i="1"/>
  <c r="AC382" i="1"/>
  <c r="AD382" i="1"/>
  <c r="AE382" i="1"/>
  <c r="AB382" i="1"/>
  <c r="AB272" i="1"/>
  <c r="AC272" i="1"/>
  <c r="AD272" i="1"/>
  <c r="AE272" i="1"/>
  <c r="AB224" i="1"/>
  <c r="AC224" i="1"/>
  <c r="AD224" i="1"/>
  <c r="AE224" i="1"/>
  <c r="AB184" i="1"/>
  <c r="AC184" i="1"/>
  <c r="AD184" i="1"/>
  <c r="AE184" i="1"/>
  <c r="AE242" i="1"/>
  <c r="AB242" i="1"/>
  <c r="AC242" i="1"/>
  <c r="AD242" i="1"/>
  <c r="AB51" i="1"/>
  <c r="AD51" i="1"/>
  <c r="AC51" i="1"/>
  <c r="AE51" i="1"/>
  <c r="AE69" i="1"/>
  <c r="AC69" i="1"/>
  <c r="AD69" i="1"/>
  <c r="AB69" i="1"/>
  <c r="AB476" i="1"/>
  <c r="AC476" i="1"/>
  <c r="AE476" i="1"/>
  <c r="AD476" i="1"/>
  <c r="AB376" i="1"/>
  <c r="AC376" i="1"/>
  <c r="AE376" i="1"/>
  <c r="AD376" i="1"/>
  <c r="AB313" i="1"/>
  <c r="AC313" i="1"/>
  <c r="AE313" i="1"/>
  <c r="AD313" i="1"/>
  <c r="AB216" i="1"/>
  <c r="AC216" i="1"/>
  <c r="AD216" i="1"/>
  <c r="AE216" i="1"/>
  <c r="AB220" i="1"/>
  <c r="AC220" i="1"/>
  <c r="AD220" i="1"/>
  <c r="AE220" i="1"/>
  <c r="AC167" i="1"/>
  <c r="AD167" i="1"/>
  <c r="AE167" i="1"/>
  <c r="AB167" i="1"/>
  <c r="AB72" i="1"/>
  <c r="AC72" i="1"/>
  <c r="AE72" i="1"/>
  <c r="AD72" i="1"/>
  <c r="AB499" i="1"/>
  <c r="AC499" i="1"/>
  <c r="AD499" i="1"/>
  <c r="AE499" i="1"/>
  <c r="AB472" i="1"/>
  <c r="AC472" i="1"/>
  <c r="AE472" i="1"/>
  <c r="AD472" i="1"/>
  <c r="AB419" i="1"/>
  <c r="AD419" i="1"/>
  <c r="AC419" i="1"/>
  <c r="AE419" i="1"/>
  <c r="AB372" i="1"/>
  <c r="AC372" i="1"/>
  <c r="AE372" i="1"/>
  <c r="AD372" i="1"/>
  <c r="AD299" i="1"/>
  <c r="AB299" i="1"/>
  <c r="AE299" i="1"/>
  <c r="AC299" i="1"/>
  <c r="AB217" i="1"/>
  <c r="AC217" i="1"/>
  <c r="AD217" i="1"/>
  <c r="AE217" i="1"/>
  <c r="AD131" i="1"/>
  <c r="AB131" i="1"/>
  <c r="AE131" i="1"/>
  <c r="AC131" i="1"/>
  <c r="AB68" i="1"/>
  <c r="AC68" i="1"/>
  <c r="AE68" i="1"/>
  <c r="AD68" i="1"/>
  <c r="AC239" i="1"/>
  <c r="AD239" i="1"/>
  <c r="AE239" i="1"/>
  <c r="AB239" i="1"/>
  <c r="AB309" i="1"/>
  <c r="AC309" i="1"/>
  <c r="AD309" i="1"/>
  <c r="AE309" i="1"/>
  <c r="AB400" i="1"/>
  <c r="AE400" i="1"/>
  <c r="AC400" i="1"/>
  <c r="AD400" i="1"/>
  <c r="AB467" i="1"/>
  <c r="AC467" i="1"/>
  <c r="AD467" i="1"/>
  <c r="AE467" i="1"/>
  <c r="AD464" i="1"/>
  <c r="AB464" i="1"/>
  <c r="AC464" i="1"/>
  <c r="AE464" i="1"/>
  <c r="AB356" i="1"/>
  <c r="AC356" i="1"/>
  <c r="AD356" i="1"/>
  <c r="AE356" i="1"/>
  <c r="AB364" i="1"/>
  <c r="AC364" i="1"/>
  <c r="AE364" i="1"/>
  <c r="AD364" i="1"/>
  <c r="AD267" i="1"/>
  <c r="AE267" i="1"/>
  <c r="AC267" i="1"/>
  <c r="AB267" i="1"/>
  <c r="AB83" i="1"/>
  <c r="AD83" i="1"/>
  <c r="AE83" i="1"/>
  <c r="AC83" i="1"/>
  <c r="AB391" i="1"/>
  <c r="AC391" i="1"/>
  <c r="AD391" i="1"/>
  <c r="AE391" i="1"/>
  <c r="AB281" i="1"/>
  <c r="AC281" i="1"/>
  <c r="AD281" i="1"/>
  <c r="AE281" i="1"/>
  <c r="AC243" i="1"/>
  <c r="AD243" i="1"/>
  <c r="AE243" i="1"/>
  <c r="AB243" i="1"/>
  <c r="AD177" i="1"/>
  <c r="AE177" i="1"/>
  <c r="AB177" i="1"/>
  <c r="AC177" i="1"/>
  <c r="AD350" i="1"/>
  <c r="AB350" i="1"/>
  <c r="AC350" i="1"/>
  <c r="AE350" i="1"/>
  <c r="AB123" i="1"/>
  <c r="AD123" i="1"/>
  <c r="AC123" i="1"/>
  <c r="AE123" i="1"/>
  <c r="AC82" i="1"/>
  <c r="AD82" i="1"/>
  <c r="AB82" i="1"/>
  <c r="AE82" i="1"/>
  <c r="AB27" i="1"/>
  <c r="AC27" i="1"/>
  <c r="AD27" i="1"/>
  <c r="AE27" i="1"/>
  <c r="AD347" i="1"/>
  <c r="AB347" i="1"/>
  <c r="AC347" i="1"/>
  <c r="AE347" i="1"/>
  <c r="AB468" i="1"/>
  <c r="AC468" i="1"/>
  <c r="AE468" i="1"/>
  <c r="AD468" i="1"/>
  <c r="AB407" i="1"/>
  <c r="AD407" i="1"/>
  <c r="AC407" i="1"/>
  <c r="AE407" i="1"/>
  <c r="AB463" i="1"/>
  <c r="AC463" i="1"/>
  <c r="AD463" i="1"/>
  <c r="AE463" i="1"/>
  <c r="AB360" i="1"/>
  <c r="AC360" i="1"/>
  <c r="AE360" i="1"/>
  <c r="AD360" i="1"/>
  <c r="AD241" i="1"/>
  <c r="AE241" i="1"/>
  <c r="AC241" i="1"/>
  <c r="AB241" i="1"/>
  <c r="AB201" i="1"/>
  <c r="AC201" i="1"/>
  <c r="AD201" i="1"/>
  <c r="AE201" i="1"/>
  <c r="AB103" i="1"/>
  <c r="AD103" i="1"/>
  <c r="AE103" i="1"/>
  <c r="AC103" i="1"/>
  <c r="AB448" i="1"/>
  <c r="AC448" i="1"/>
  <c r="AE448" i="1"/>
  <c r="AD448" i="1"/>
  <c r="AB348" i="1"/>
  <c r="AC348" i="1"/>
  <c r="AD348" i="1"/>
  <c r="AE348" i="1"/>
  <c r="AB295" i="1"/>
  <c r="AD295" i="1"/>
  <c r="AC295" i="1"/>
  <c r="AE295" i="1"/>
  <c r="AC263" i="1"/>
  <c r="AD263" i="1"/>
  <c r="AB263" i="1"/>
  <c r="AE263" i="1"/>
  <c r="AB91" i="1"/>
  <c r="AD91" i="1"/>
  <c r="AC91" i="1"/>
  <c r="AE91" i="1"/>
  <c r="AB67" i="1"/>
  <c r="AC67" i="1"/>
  <c r="AD67" i="1"/>
  <c r="AE67" i="1"/>
  <c r="AB415" i="1"/>
  <c r="AD415" i="1"/>
  <c r="AE415" i="1"/>
  <c r="AC415" i="1"/>
  <c r="AB444" i="1"/>
  <c r="AD444" i="1"/>
  <c r="AE444" i="1"/>
  <c r="AC444" i="1"/>
  <c r="AD429" i="1"/>
  <c r="AB429" i="1"/>
  <c r="AC429" i="1"/>
  <c r="AE429" i="1"/>
  <c r="AC378" i="1"/>
  <c r="AD378" i="1"/>
  <c r="AE378" i="1"/>
  <c r="AB378" i="1"/>
  <c r="AB252" i="1"/>
  <c r="AC252" i="1"/>
  <c r="AD252" i="1"/>
  <c r="AE252" i="1"/>
  <c r="AE238" i="1"/>
  <c r="AB238" i="1"/>
  <c r="AC238" i="1"/>
  <c r="AD238" i="1"/>
  <c r="AB160" i="1"/>
  <c r="AE160" i="1"/>
  <c r="AD160" i="1"/>
  <c r="AC160" i="1"/>
  <c r="AB117" i="1"/>
  <c r="AC117" i="1"/>
  <c r="AD117" i="1"/>
  <c r="AE117" i="1"/>
  <c r="AE65" i="1"/>
  <c r="AC65" i="1"/>
  <c r="AD65" i="1"/>
  <c r="AB65" i="1"/>
  <c r="AD443" i="1"/>
  <c r="AC443" i="1"/>
  <c r="AE443" i="1"/>
  <c r="AB443" i="1"/>
  <c r="AC374" i="1"/>
  <c r="AD374" i="1"/>
  <c r="AE374" i="1"/>
  <c r="AB374" i="1"/>
  <c r="AE286" i="1"/>
  <c r="AC286" i="1"/>
  <c r="AD286" i="1"/>
  <c r="AB286" i="1"/>
  <c r="AB218" i="1"/>
  <c r="AC218" i="1"/>
  <c r="AE218" i="1"/>
  <c r="AD218" i="1"/>
  <c r="AE234" i="1"/>
  <c r="AB234" i="1"/>
  <c r="AC234" i="1"/>
  <c r="AD234" i="1"/>
  <c r="AB156" i="1"/>
  <c r="AC156" i="1"/>
  <c r="AE156" i="1"/>
  <c r="AD156" i="1"/>
  <c r="AB113" i="1"/>
  <c r="AC113" i="1"/>
  <c r="AD113" i="1"/>
  <c r="AE113" i="1"/>
  <c r="AB44" i="1"/>
  <c r="AD44" i="1"/>
  <c r="AC44" i="1"/>
  <c r="AE44" i="1"/>
  <c r="AD417" i="1"/>
  <c r="AB417" i="1"/>
  <c r="AC417" i="1"/>
  <c r="AE417" i="1"/>
  <c r="AD351" i="1"/>
  <c r="AC351" i="1"/>
  <c r="AE351" i="1"/>
  <c r="AB351" i="1"/>
  <c r="AD303" i="1"/>
  <c r="AE303" i="1"/>
  <c r="AB303" i="1"/>
  <c r="AC303" i="1"/>
  <c r="AB45" i="1"/>
  <c r="AD45" i="1"/>
  <c r="AC45" i="1"/>
  <c r="AE45" i="1"/>
  <c r="AC74" i="1"/>
  <c r="AD74" i="1"/>
  <c r="AE74" i="1"/>
  <c r="AB74" i="1"/>
  <c r="AB500" i="1"/>
  <c r="AC500" i="1"/>
  <c r="AE500" i="1"/>
  <c r="AD500" i="1"/>
  <c r="AB447" i="1"/>
  <c r="AC447" i="1"/>
  <c r="AD447" i="1"/>
  <c r="AE447" i="1"/>
  <c r="AD402" i="1"/>
  <c r="AE402" i="1"/>
  <c r="AB402" i="1"/>
  <c r="AC402" i="1"/>
  <c r="AB342" i="1"/>
  <c r="AD342" i="1"/>
  <c r="AC342" i="1"/>
  <c r="AE342" i="1"/>
  <c r="AD318" i="1"/>
  <c r="AE318" i="1"/>
  <c r="AB318" i="1"/>
  <c r="AC318" i="1"/>
  <c r="AB278" i="1"/>
  <c r="AC278" i="1"/>
  <c r="AE278" i="1"/>
  <c r="AD278" i="1"/>
  <c r="AD225" i="1"/>
  <c r="AE225" i="1"/>
  <c r="AB225" i="1"/>
  <c r="AC225" i="1"/>
  <c r="AE262" i="1"/>
  <c r="AB262" i="1"/>
  <c r="AC262" i="1"/>
  <c r="AD262" i="1"/>
  <c r="AC191" i="1"/>
  <c r="AD191" i="1"/>
  <c r="AE191" i="1"/>
  <c r="AB191" i="1"/>
  <c r="AB110" i="1"/>
  <c r="AC110" i="1"/>
  <c r="AD110" i="1"/>
  <c r="AE110" i="1"/>
  <c r="AB63" i="1"/>
  <c r="AD63" i="1"/>
  <c r="AC63" i="1"/>
  <c r="AE63" i="1"/>
  <c r="AB96" i="1"/>
  <c r="AE96" i="1"/>
  <c r="AC96" i="1"/>
  <c r="AD96" i="1"/>
  <c r="AB17" i="1"/>
  <c r="AC17" i="1"/>
  <c r="AD17" i="1"/>
  <c r="AE17" i="1"/>
  <c r="AD435" i="1"/>
  <c r="AC435" i="1"/>
  <c r="AE435" i="1"/>
  <c r="AB435" i="1"/>
  <c r="AC366" i="1"/>
  <c r="AD366" i="1"/>
  <c r="AE366" i="1"/>
  <c r="AB366" i="1"/>
  <c r="AB264" i="1"/>
  <c r="AD264" i="1"/>
  <c r="AE264" i="1"/>
  <c r="AC264" i="1"/>
  <c r="AD319" i="1"/>
  <c r="AE319" i="1"/>
  <c r="AB319" i="1"/>
  <c r="AC319" i="1"/>
  <c r="AB202" i="1"/>
  <c r="AC202" i="1"/>
  <c r="AD202" i="1"/>
  <c r="AE202" i="1"/>
  <c r="AD226" i="1"/>
  <c r="AE226" i="1"/>
  <c r="AB226" i="1"/>
  <c r="AC226" i="1"/>
  <c r="AE194" i="1"/>
  <c r="AB194" i="1"/>
  <c r="AD194" i="1"/>
  <c r="AC194" i="1"/>
  <c r="AB148" i="1"/>
  <c r="AC148" i="1"/>
  <c r="AE148" i="1"/>
  <c r="AD148" i="1"/>
  <c r="AB53" i="1"/>
  <c r="AD53" i="1"/>
  <c r="AC53" i="1"/>
  <c r="AE53" i="1"/>
  <c r="AB36" i="1"/>
  <c r="AC36" i="1"/>
  <c r="AD36" i="1"/>
  <c r="AE36" i="1"/>
  <c r="AB118" i="1"/>
  <c r="AD118" i="1"/>
  <c r="AC118" i="1"/>
  <c r="AE118" i="1"/>
  <c r="AC486" i="1"/>
  <c r="AD486" i="1"/>
  <c r="AE486" i="1"/>
  <c r="AB486" i="1"/>
  <c r="AE469" i="1"/>
  <c r="AC469" i="1"/>
  <c r="AD469" i="1"/>
  <c r="AB469" i="1"/>
  <c r="AC401" i="1"/>
  <c r="AD401" i="1"/>
  <c r="AB401" i="1"/>
  <c r="AE401" i="1"/>
  <c r="AD293" i="1"/>
  <c r="AC293" i="1"/>
  <c r="AE293" i="1"/>
  <c r="AB293" i="1"/>
  <c r="AB298" i="1"/>
  <c r="AD298" i="1"/>
  <c r="AE298" i="1"/>
  <c r="AC298" i="1"/>
  <c r="AB115" i="1"/>
  <c r="AD115" i="1"/>
  <c r="AE115" i="1"/>
  <c r="AC115" i="1"/>
  <c r="AD90" i="1"/>
  <c r="AB90" i="1"/>
  <c r="AC90" i="1"/>
  <c r="AE90" i="1"/>
  <c r="AD108" i="1"/>
  <c r="AE108" i="1"/>
  <c r="AB108" i="1"/>
  <c r="AC108" i="1"/>
  <c r="AB56" i="1"/>
  <c r="AD56" i="1"/>
  <c r="AC56" i="1"/>
  <c r="AE56" i="1"/>
  <c r="AB31" i="1"/>
  <c r="AC31" i="1"/>
  <c r="AD31" i="1"/>
  <c r="AE31" i="1"/>
  <c r="AD445" i="1"/>
  <c r="AE445" i="1"/>
  <c r="AB445" i="1"/>
  <c r="AC445" i="1"/>
  <c r="AB212" i="1"/>
  <c r="AD212" i="1"/>
  <c r="AE212" i="1"/>
  <c r="AC212" i="1"/>
  <c r="AB438" i="1"/>
  <c r="AD438" i="1"/>
  <c r="AE438" i="1"/>
  <c r="AC438" i="1"/>
  <c r="AD287" i="1"/>
  <c r="AC287" i="1"/>
  <c r="AB287" i="1"/>
  <c r="AE287" i="1"/>
  <c r="AC255" i="1"/>
  <c r="AD255" i="1"/>
  <c r="AE255" i="1"/>
  <c r="AB255" i="1"/>
  <c r="AB204" i="1"/>
  <c r="AC204" i="1"/>
  <c r="AE204" i="1"/>
  <c r="AD204" i="1"/>
  <c r="AC179" i="1"/>
  <c r="AD179" i="1"/>
  <c r="AE179" i="1"/>
  <c r="AB179" i="1"/>
  <c r="AD181" i="1"/>
  <c r="AE181" i="1"/>
  <c r="AB181" i="1"/>
  <c r="AC181" i="1"/>
  <c r="AB423" i="1"/>
  <c r="AD423" i="1"/>
  <c r="AC423" i="1"/>
  <c r="AE423" i="1"/>
  <c r="AD271" i="1"/>
  <c r="AB271" i="1"/>
  <c r="AC271" i="1"/>
  <c r="AE271" i="1"/>
  <c r="AB484" i="1"/>
  <c r="AC484" i="1"/>
  <c r="AE484" i="1"/>
  <c r="AD484" i="1"/>
  <c r="AB384" i="1"/>
  <c r="AC384" i="1"/>
  <c r="AE384" i="1"/>
  <c r="AD384" i="1"/>
  <c r="AD189" i="1"/>
  <c r="AB189" i="1"/>
  <c r="AC189" i="1"/>
  <c r="AE189" i="1"/>
  <c r="AC175" i="1"/>
  <c r="AD175" i="1"/>
  <c r="AE175" i="1"/>
  <c r="AB175" i="1"/>
  <c r="AB99" i="1"/>
  <c r="AD99" i="1"/>
  <c r="AC99" i="1"/>
  <c r="AE99" i="1"/>
  <c r="AB80" i="1"/>
  <c r="AC80" i="1"/>
  <c r="AE80" i="1"/>
  <c r="AD80" i="1"/>
  <c r="AD245" i="1"/>
  <c r="AE245" i="1"/>
  <c r="AC245" i="1"/>
  <c r="AB245" i="1"/>
  <c r="AD106" i="1"/>
  <c r="AB106" i="1"/>
  <c r="AE106" i="1"/>
  <c r="AC106" i="1"/>
  <c r="AB84" i="1"/>
  <c r="AC84" i="1"/>
  <c r="AE84" i="1"/>
  <c r="AD84" i="1"/>
  <c r="AB399" i="1"/>
  <c r="AC399" i="1"/>
  <c r="AD399" i="1"/>
  <c r="AE399" i="1"/>
  <c r="AB491" i="1"/>
  <c r="AC491" i="1"/>
  <c r="AD491" i="1"/>
  <c r="AE491" i="1"/>
  <c r="AB379" i="1"/>
  <c r="AC379" i="1"/>
  <c r="AD379" i="1"/>
  <c r="AE379" i="1"/>
  <c r="AC231" i="1"/>
  <c r="AD231" i="1"/>
  <c r="AE231" i="1"/>
  <c r="AB231" i="1"/>
  <c r="AC161" i="1"/>
  <c r="AB161" i="1"/>
  <c r="AD161" i="1"/>
  <c r="AE161" i="1"/>
  <c r="AD155" i="1"/>
  <c r="AE155" i="1"/>
  <c r="AB155" i="1"/>
  <c r="AC155" i="1"/>
  <c r="AD211" i="1"/>
  <c r="AE211" i="1"/>
  <c r="AB211" i="1"/>
  <c r="AC211" i="1"/>
  <c r="AB424" i="1"/>
  <c r="AC424" i="1"/>
  <c r="AD424" i="1"/>
  <c r="AE424" i="1"/>
  <c r="AD335" i="1"/>
  <c r="AB335" i="1"/>
  <c r="AC335" i="1"/>
  <c r="AE335" i="1"/>
  <c r="AE485" i="1"/>
  <c r="AC485" i="1"/>
  <c r="AD485" i="1"/>
  <c r="AB485" i="1"/>
  <c r="AD331" i="1"/>
  <c r="AB331" i="1"/>
  <c r="AC331" i="1"/>
  <c r="AE331" i="1"/>
  <c r="AB324" i="1"/>
  <c r="AC324" i="1"/>
  <c r="AD324" i="1"/>
  <c r="AE324" i="1"/>
  <c r="AB248" i="1"/>
  <c r="AC248" i="1"/>
  <c r="AD248" i="1"/>
  <c r="AE248" i="1"/>
  <c r="AD285" i="1"/>
  <c r="AB285" i="1"/>
  <c r="AE285" i="1"/>
  <c r="AC285" i="1"/>
  <c r="AB208" i="1"/>
  <c r="AD208" i="1"/>
  <c r="AE208" i="1"/>
  <c r="AC208" i="1"/>
  <c r="AE174" i="1"/>
  <c r="AB174" i="1"/>
  <c r="AC174" i="1"/>
  <c r="AD174" i="1"/>
  <c r="AD121" i="1"/>
  <c r="AE121" i="1"/>
  <c r="AB121" i="1"/>
  <c r="AC121" i="1"/>
  <c r="AB55" i="1"/>
  <c r="AD55" i="1"/>
  <c r="AC55" i="1"/>
  <c r="AE55" i="1"/>
  <c r="AB64" i="1"/>
  <c r="AD64" i="1"/>
  <c r="AE64" i="1"/>
  <c r="AC64" i="1"/>
  <c r="AB16" i="1"/>
  <c r="AC16" i="1"/>
  <c r="AD16" i="1"/>
  <c r="AE16" i="1"/>
  <c r="AD146" i="1"/>
  <c r="AE146" i="1"/>
  <c r="AB146" i="1"/>
  <c r="AC146" i="1"/>
  <c r="AD414" i="1"/>
  <c r="AB414" i="1"/>
  <c r="AC414" i="1"/>
  <c r="AE414" i="1"/>
  <c r="AB442" i="1"/>
  <c r="AC442" i="1"/>
  <c r="AD442" i="1"/>
  <c r="AE442" i="1"/>
  <c r="AE481" i="1"/>
  <c r="AC481" i="1"/>
  <c r="AD481" i="1"/>
  <c r="AB481" i="1"/>
  <c r="AC341" i="1"/>
  <c r="AD341" i="1"/>
  <c r="AB341" i="1"/>
  <c r="AE341" i="1"/>
  <c r="AB325" i="1"/>
  <c r="AC325" i="1"/>
  <c r="AD325" i="1"/>
  <c r="AE325" i="1"/>
  <c r="AB322" i="1"/>
  <c r="AC322" i="1"/>
  <c r="AD322" i="1"/>
  <c r="AE322" i="1"/>
  <c r="AB316" i="1"/>
  <c r="AD316" i="1"/>
  <c r="AE316" i="1"/>
  <c r="AC316" i="1"/>
  <c r="AD206" i="1"/>
  <c r="AE206" i="1"/>
  <c r="AB206" i="1"/>
  <c r="AC206" i="1"/>
  <c r="AE170" i="1"/>
  <c r="AB170" i="1"/>
  <c r="AC170" i="1"/>
  <c r="AD170" i="1"/>
  <c r="AB128" i="1"/>
  <c r="AD128" i="1"/>
  <c r="AE128" i="1"/>
  <c r="AC128" i="1"/>
  <c r="AB120" i="1"/>
  <c r="AC120" i="1"/>
  <c r="AD120" i="1"/>
  <c r="AE120" i="1"/>
  <c r="AD62" i="1"/>
  <c r="AB62" i="1"/>
  <c r="AC62" i="1"/>
  <c r="AE62" i="1"/>
  <c r="AB12" i="1"/>
  <c r="AC12" i="1"/>
  <c r="AD12" i="1"/>
  <c r="AE12" i="1"/>
  <c r="AC497" i="1"/>
  <c r="AD497" i="1"/>
  <c r="AE497" i="1"/>
  <c r="AB497" i="1"/>
  <c r="AE365" i="1"/>
  <c r="AC365" i="1"/>
  <c r="AD365" i="1"/>
  <c r="AB365" i="1"/>
  <c r="AD289" i="1"/>
  <c r="AB289" i="1"/>
  <c r="AC289" i="1"/>
  <c r="AE289" i="1"/>
  <c r="AE250" i="1"/>
  <c r="AB250" i="1"/>
  <c r="AC250" i="1"/>
  <c r="AD250" i="1"/>
  <c r="AC97" i="1"/>
  <c r="AD97" i="1"/>
  <c r="AE97" i="1"/>
  <c r="AB97" i="1"/>
  <c r="AB28" i="1"/>
  <c r="AC28" i="1"/>
  <c r="AD28" i="1"/>
  <c r="AE28" i="1"/>
  <c r="AB436" i="1"/>
  <c r="AD436" i="1"/>
  <c r="AE436" i="1"/>
  <c r="AC436" i="1"/>
  <c r="AD413" i="1"/>
  <c r="AB413" i="1"/>
  <c r="AE413" i="1"/>
  <c r="AC413" i="1"/>
  <c r="AC370" i="1"/>
  <c r="AD370" i="1"/>
  <c r="AE370" i="1"/>
  <c r="AB370" i="1"/>
  <c r="AB292" i="1"/>
  <c r="AC292" i="1"/>
  <c r="AD292" i="1"/>
  <c r="AE292" i="1"/>
  <c r="AD327" i="1"/>
  <c r="AB327" i="1"/>
  <c r="AC327" i="1"/>
  <c r="AE327" i="1"/>
  <c r="AB270" i="1"/>
  <c r="AC270" i="1"/>
  <c r="AE270" i="1"/>
  <c r="AD270" i="1"/>
  <c r="AE230" i="1"/>
  <c r="AB230" i="1"/>
  <c r="AC230" i="1"/>
  <c r="AD230" i="1"/>
  <c r="AE198" i="1"/>
  <c r="AD198" i="1"/>
  <c r="AB198" i="1"/>
  <c r="AC198" i="1"/>
  <c r="AB152" i="1"/>
  <c r="AC152" i="1"/>
  <c r="AE152" i="1"/>
  <c r="AD152" i="1"/>
  <c r="AB109" i="1"/>
  <c r="AC109" i="1"/>
  <c r="AD109" i="1"/>
  <c r="AE109" i="1"/>
  <c r="AB40" i="1"/>
  <c r="AC40" i="1"/>
  <c r="AD40" i="1"/>
  <c r="AE40" i="1"/>
  <c r="AD433" i="1"/>
  <c r="AB433" i="1"/>
  <c r="AC433" i="1"/>
  <c r="AE433" i="1"/>
  <c r="AD498" i="1"/>
  <c r="AE498" i="1"/>
  <c r="AB498" i="1"/>
  <c r="AC498" i="1"/>
  <c r="AE473" i="1"/>
  <c r="AC473" i="1"/>
  <c r="AD473" i="1"/>
  <c r="AB473" i="1"/>
  <c r="AB176" i="1"/>
  <c r="AC176" i="1"/>
  <c r="AE176" i="1"/>
  <c r="AD176" i="1"/>
  <c r="AB306" i="1"/>
  <c r="AC306" i="1"/>
  <c r="AD306" i="1"/>
  <c r="AE306" i="1"/>
  <c r="AB300" i="1"/>
  <c r="AD300" i="1"/>
  <c r="AE300" i="1"/>
  <c r="AC300" i="1"/>
  <c r="AB268" i="1"/>
  <c r="AC268" i="1"/>
  <c r="AE268" i="1"/>
  <c r="AD268" i="1"/>
  <c r="AB114" i="1"/>
  <c r="AC114" i="1"/>
  <c r="AD114" i="1"/>
  <c r="AE114" i="1"/>
  <c r="AD112" i="1"/>
  <c r="AE112" i="1"/>
  <c r="AB112" i="1"/>
  <c r="AC112" i="1"/>
  <c r="AD58" i="1"/>
  <c r="AB58" i="1"/>
  <c r="AC58" i="1"/>
  <c r="AE58" i="1"/>
  <c r="AB35" i="1"/>
  <c r="AC35" i="1"/>
  <c r="AD35" i="1"/>
  <c r="AE35" i="1"/>
  <c r="AC454" i="1"/>
  <c r="AD454" i="1"/>
  <c r="AE454" i="1"/>
  <c r="AB454" i="1"/>
  <c r="AD410" i="1"/>
  <c r="AB410" i="1"/>
  <c r="AE410" i="1"/>
  <c r="AC410" i="1"/>
  <c r="AD355" i="1"/>
  <c r="AB355" i="1"/>
  <c r="AC355" i="1"/>
  <c r="AE355" i="1"/>
  <c r="AE369" i="1"/>
  <c r="AC369" i="1"/>
  <c r="AD369" i="1"/>
  <c r="AB369" i="1"/>
  <c r="AD323" i="1"/>
  <c r="AB323" i="1"/>
  <c r="AC323" i="1"/>
  <c r="AE323" i="1"/>
  <c r="AB188" i="1"/>
  <c r="AC188" i="1"/>
  <c r="AD188" i="1"/>
  <c r="AE188" i="1"/>
  <c r="AC153" i="1"/>
  <c r="AE153" i="1"/>
  <c r="AB153" i="1"/>
  <c r="AD153" i="1"/>
  <c r="AD150" i="1"/>
  <c r="AE150" i="1"/>
  <c r="AB150" i="1"/>
  <c r="AC150" i="1"/>
  <c r="AD125" i="1"/>
  <c r="AE125" i="1"/>
  <c r="AB125" i="1"/>
  <c r="AC125" i="1"/>
  <c r="AC89" i="1"/>
  <c r="AB89" i="1"/>
  <c r="AD89" i="1"/>
  <c r="AE89" i="1"/>
  <c r="AC78" i="1"/>
  <c r="AD78" i="1"/>
  <c r="AE78" i="1"/>
  <c r="AB78" i="1"/>
  <c r="AD30" i="1"/>
  <c r="AE30" i="1"/>
  <c r="AB30" i="1"/>
  <c r="AC30" i="1"/>
  <c r="AC145" i="1"/>
  <c r="AE145" i="1"/>
  <c r="AB145" i="1"/>
  <c r="AD145" i="1"/>
  <c r="AB353" i="1"/>
  <c r="AC353" i="1"/>
  <c r="AD353" i="1"/>
  <c r="AE353" i="1"/>
  <c r="AD294" i="1"/>
  <c r="AB294" i="1"/>
  <c r="AE294" i="1"/>
  <c r="AC294" i="1"/>
  <c r="AB20" i="1"/>
  <c r="AC20" i="1"/>
  <c r="AD20" i="1"/>
  <c r="AE20" i="1"/>
  <c r="AB280" i="1"/>
  <c r="AE280" i="1"/>
  <c r="AC280" i="1"/>
  <c r="AD280" i="1"/>
  <c r="AB368" i="1"/>
  <c r="AC368" i="1"/>
  <c r="AE368" i="1"/>
  <c r="AD368" i="1"/>
  <c r="AB87" i="1"/>
  <c r="AD87" i="1"/>
  <c r="AE87" i="1"/>
  <c r="AC87" i="1"/>
  <c r="AC247" i="1"/>
  <c r="AD247" i="1"/>
  <c r="AE247" i="1"/>
  <c r="AB247" i="1"/>
  <c r="AB134" i="1"/>
  <c r="AC134" i="1"/>
  <c r="AE134" i="1"/>
  <c r="AD134" i="1"/>
  <c r="AB471" i="1"/>
  <c r="AC471" i="1"/>
  <c r="AD471" i="1"/>
  <c r="AE471" i="1"/>
  <c r="AD249" i="1"/>
  <c r="AE249" i="1"/>
  <c r="AC249" i="1"/>
  <c r="AB249" i="1"/>
  <c r="AB411" i="1"/>
  <c r="AD411" i="1"/>
  <c r="AC411" i="1"/>
  <c r="AE411" i="1"/>
  <c r="AD437" i="1"/>
  <c r="AC437" i="1"/>
  <c r="AB437" i="1"/>
  <c r="AE437" i="1"/>
  <c r="AC386" i="1"/>
  <c r="AD386" i="1"/>
  <c r="AE386" i="1"/>
  <c r="AB386" i="1"/>
  <c r="AB326" i="1"/>
  <c r="AD326" i="1"/>
  <c r="AE326" i="1"/>
  <c r="AC326" i="1"/>
  <c r="AE282" i="1"/>
  <c r="AB282" i="1"/>
  <c r="AC282" i="1"/>
  <c r="AD282" i="1"/>
  <c r="AB276" i="1"/>
  <c r="AD276" i="1"/>
  <c r="AC276" i="1"/>
  <c r="AE276" i="1"/>
  <c r="AE246" i="1"/>
  <c r="AB246" i="1"/>
  <c r="AC246" i="1"/>
  <c r="AD246" i="1"/>
  <c r="AD98" i="1"/>
  <c r="AB98" i="1"/>
  <c r="AC98" i="1"/>
  <c r="AE98" i="1"/>
  <c r="AE73" i="1"/>
  <c r="AC73" i="1"/>
  <c r="AB73" i="1"/>
  <c r="AD73" i="1"/>
  <c r="AB412" i="1"/>
  <c r="AD412" i="1"/>
  <c r="AE412" i="1"/>
  <c r="AC412" i="1"/>
  <c r="AE465" i="1"/>
  <c r="AB465" i="1"/>
  <c r="AC465" i="1"/>
  <c r="AD465" i="1"/>
  <c r="AC390" i="1"/>
  <c r="AD390" i="1"/>
  <c r="AE390" i="1"/>
  <c r="AB390" i="1"/>
  <c r="AD297" i="1"/>
  <c r="AC297" i="1"/>
  <c r="AE297" i="1"/>
  <c r="AB297" i="1"/>
  <c r="AC474" i="1"/>
  <c r="AD474" i="1"/>
  <c r="AE474" i="1"/>
  <c r="AB474" i="1"/>
  <c r="AE457" i="1"/>
  <c r="AC457" i="1"/>
  <c r="AD457" i="1"/>
  <c r="AB457" i="1"/>
  <c r="AE389" i="1"/>
  <c r="AC389" i="1"/>
  <c r="AD389" i="1"/>
  <c r="AB389" i="1"/>
  <c r="AB260" i="1"/>
  <c r="AC260" i="1"/>
  <c r="AD260" i="1"/>
  <c r="AE260" i="1"/>
  <c r="AB244" i="1"/>
  <c r="AC244" i="1"/>
  <c r="AD244" i="1"/>
  <c r="AE244" i="1"/>
  <c r="AD269" i="1"/>
  <c r="AE269" i="1"/>
  <c r="AC269" i="1"/>
  <c r="AB269" i="1"/>
  <c r="AC101" i="1"/>
  <c r="AB101" i="1"/>
  <c r="AD101" i="1"/>
  <c r="AE101" i="1"/>
  <c r="AD42" i="1"/>
  <c r="AB42" i="1"/>
  <c r="AC42" i="1"/>
  <c r="AE42" i="1"/>
  <c r="AD50" i="1"/>
  <c r="AB50" i="1"/>
  <c r="AC50" i="1"/>
  <c r="AE50" i="1"/>
  <c r="AB19" i="1"/>
  <c r="AC19" i="1"/>
  <c r="AD19" i="1"/>
  <c r="AE19" i="1"/>
  <c r="AB487" i="1"/>
  <c r="AC487" i="1"/>
  <c r="AD487" i="1"/>
  <c r="AE487" i="1"/>
  <c r="AB375" i="1"/>
  <c r="AC375" i="1"/>
  <c r="AD375" i="1"/>
  <c r="AE375" i="1"/>
  <c r="AD219" i="1"/>
  <c r="AB219" i="1"/>
  <c r="AC219" i="1"/>
  <c r="AE219" i="1"/>
  <c r="AD265" i="1"/>
  <c r="AE265" i="1"/>
  <c r="AB265" i="1"/>
  <c r="AC265" i="1"/>
  <c r="AB227" i="1"/>
  <c r="AC227" i="1"/>
  <c r="AD227" i="1"/>
  <c r="AE227" i="1"/>
  <c r="AD151" i="1"/>
  <c r="AE151" i="1"/>
  <c r="AB151" i="1"/>
  <c r="AC151" i="1"/>
  <c r="AD439" i="1"/>
  <c r="AB439" i="1"/>
  <c r="AC439" i="1"/>
  <c r="AE439" i="1"/>
  <c r="AB483" i="1"/>
  <c r="AC483" i="1"/>
  <c r="AD483" i="1"/>
  <c r="AE483" i="1"/>
  <c r="AB371" i="1"/>
  <c r="AC371" i="1"/>
  <c r="AD371" i="1"/>
  <c r="AE371" i="1"/>
  <c r="AB200" i="1"/>
  <c r="AC200" i="1"/>
  <c r="AD200" i="1"/>
  <c r="AE200" i="1"/>
  <c r="AD261" i="1"/>
  <c r="AE261" i="1"/>
  <c r="AC261" i="1"/>
  <c r="AB261" i="1"/>
  <c r="AB223" i="1"/>
  <c r="AC223" i="1"/>
  <c r="AD223" i="1"/>
  <c r="AE223" i="1"/>
  <c r="AD147" i="1"/>
  <c r="AE147" i="1"/>
  <c r="AB147" i="1"/>
  <c r="AC147" i="1"/>
  <c r="AB388" i="1"/>
  <c r="AC388" i="1"/>
  <c r="AE388" i="1"/>
  <c r="AD388" i="1"/>
  <c r="AB312" i="1"/>
  <c r="AC312" i="1"/>
  <c r="AD312" i="1"/>
  <c r="AE312" i="1"/>
  <c r="AD173" i="1"/>
  <c r="AE173" i="1"/>
  <c r="AC173" i="1"/>
  <c r="AB173" i="1"/>
  <c r="AD339" i="1"/>
  <c r="AB339" i="1"/>
  <c r="AC339" i="1"/>
  <c r="AE339" i="1"/>
  <c r="AD279" i="1"/>
  <c r="AE279" i="1"/>
  <c r="AB279" i="1"/>
  <c r="AC279" i="1"/>
  <c r="AC251" i="1"/>
  <c r="AD251" i="1"/>
  <c r="AE251" i="1"/>
  <c r="AB251" i="1"/>
  <c r="AD185" i="1"/>
  <c r="AB185" i="1"/>
  <c r="AC185" i="1"/>
  <c r="AE185" i="1"/>
  <c r="AC163" i="1"/>
  <c r="AD163" i="1"/>
  <c r="AE163" i="1"/>
  <c r="AB163" i="1"/>
  <c r="AB119" i="1"/>
  <c r="AD119" i="1"/>
  <c r="AE119" i="1"/>
  <c r="AC119" i="1"/>
  <c r="AD431" i="1"/>
  <c r="AE431" i="1"/>
  <c r="AB431" i="1"/>
  <c r="AC431" i="1"/>
  <c r="AB475" i="1"/>
  <c r="AC475" i="1"/>
  <c r="AD475" i="1"/>
  <c r="AE475" i="1"/>
  <c r="AB363" i="1"/>
  <c r="AC363" i="1"/>
  <c r="AD363" i="1"/>
  <c r="AE363" i="1"/>
  <c r="AD253" i="1"/>
  <c r="AE253" i="1"/>
  <c r="AC253" i="1"/>
  <c r="AB253" i="1"/>
  <c r="AD139" i="1"/>
  <c r="AE139" i="1"/>
  <c r="AB139" i="1"/>
  <c r="AC139" i="1"/>
  <c r="AB104" i="1"/>
  <c r="AC104" i="1"/>
  <c r="AE104" i="1"/>
  <c r="AD104" i="1"/>
  <c r="AB392" i="1"/>
  <c r="AC392" i="1"/>
  <c r="AE392" i="1"/>
  <c r="AD392" i="1"/>
  <c r="AD203" i="1"/>
  <c r="AB203" i="1"/>
  <c r="AC203" i="1"/>
  <c r="AE203" i="1"/>
  <c r="AD207" i="1"/>
  <c r="AE207" i="1"/>
  <c r="AB207" i="1"/>
  <c r="AC207" i="1"/>
  <c r="AB88" i="1"/>
  <c r="AC88" i="1"/>
  <c r="AE88" i="1"/>
  <c r="AD88" i="1"/>
  <c r="AB488" i="1"/>
  <c r="AC488" i="1"/>
  <c r="AE488" i="1"/>
  <c r="AD488" i="1"/>
  <c r="AD142" i="1"/>
  <c r="AE142" i="1"/>
  <c r="AB142" i="1"/>
  <c r="AC142" i="1"/>
  <c r="AC290" i="1"/>
  <c r="AE290" i="1"/>
  <c r="AD290" i="1"/>
  <c r="AB290" i="1"/>
  <c r="AE489" i="1"/>
  <c r="AC489" i="1"/>
  <c r="AD489" i="1"/>
  <c r="AB489" i="1"/>
  <c r="AB196" i="1"/>
  <c r="AC196" i="1"/>
  <c r="AD196" i="1"/>
  <c r="AE196" i="1"/>
  <c r="AD452" i="1"/>
  <c r="AB452" i="1"/>
  <c r="AC452" i="1"/>
  <c r="AE452" i="1"/>
  <c r="AB71" i="1"/>
  <c r="AC71" i="1"/>
  <c r="AD71" i="1"/>
  <c r="AE71" i="1"/>
  <c r="AD311" i="1"/>
  <c r="AB311" i="1"/>
  <c r="AC311" i="1"/>
  <c r="AE311" i="1"/>
  <c r="AB291" i="1"/>
  <c r="AD291" i="1"/>
  <c r="AC291" i="1"/>
  <c r="AE291" i="1"/>
  <c r="AD193" i="1"/>
  <c r="AB193" i="1"/>
  <c r="AC193" i="1"/>
  <c r="AE193" i="1"/>
  <c r="AD237" i="1"/>
  <c r="AE237" i="1"/>
  <c r="AC237" i="1"/>
  <c r="AB237" i="1"/>
  <c r="AB440" i="1"/>
  <c r="AC440" i="1"/>
  <c r="AD440" i="1"/>
  <c r="AE440" i="1"/>
  <c r="AC470" i="1"/>
  <c r="AD470" i="1"/>
  <c r="AE470" i="1"/>
  <c r="AB470" i="1"/>
  <c r="AE453" i="1"/>
  <c r="AC453" i="1"/>
  <c r="AD453" i="1"/>
  <c r="AB453" i="1"/>
  <c r="AE385" i="1"/>
  <c r="AC385" i="1"/>
  <c r="AD385" i="1"/>
  <c r="AB385" i="1"/>
  <c r="AB340" i="1"/>
  <c r="AE340" i="1"/>
  <c r="AC340" i="1"/>
  <c r="AD340" i="1"/>
  <c r="AC141" i="1"/>
  <c r="AB141" i="1"/>
  <c r="AD141" i="1"/>
  <c r="AE141" i="1"/>
  <c r="AE166" i="1"/>
  <c r="AC166" i="1"/>
  <c r="AD166" i="1"/>
  <c r="AB166" i="1"/>
  <c r="AB41" i="1"/>
  <c r="AC41" i="1"/>
  <c r="AD41" i="1"/>
  <c r="AE41" i="1"/>
  <c r="AB48" i="1"/>
  <c r="AD48" i="1"/>
  <c r="AC48" i="1"/>
  <c r="AE48" i="1"/>
  <c r="AB15" i="1"/>
  <c r="AC15" i="1"/>
  <c r="AD15" i="1"/>
  <c r="AE15" i="1"/>
  <c r="AC466" i="1"/>
  <c r="AD466" i="1"/>
  <c r="AE466" i="1"/>
  <c r="AB466" i="1"/>
  <c r="AE449" i="1"/>
  <c r="AB449" i="1"/>
  <c r="AC449" i="1"/>
  <c r="AD449" i="1"/>
  <c r="AE381" i="1"/>
  <c r="AC381" i="1"/>
  <c r="AD381" i="1"/>
  <c r="AB381" i="1"/>
  <c r="AB336" i="1"/>
  <c r="AD336" i="1"/>
  <c r="AE336" i="1"/>
  <c r="AC336" i="1"/>
  <c r="AB49" i="1"/>
  <c r="AD49" i="1"/>
  <c r="AC49" i="1"/>
  <c r="AE49" i="1"/>
  <c r="AE162" i="1"/>
  <c r="AD162" i="1"/>
  <c r="AB162" i="1"/>
  <c r="AC162" i="1"/>
  <c r="AB107" i="1"/>
  <c r="AD107" i="1"/>
  <c r="AE107" i="1"/>
  <c r="AC107" i="1"/>
  <c r="AD46" i="1"/>
  <c r="AB46" i="1"/>
  <c r="AC46" i="1"/>
  <c r="AE46" i="1"/>
  <c r="AC11" i="1"/>
  <c r="AD11" i="1"/>
  <c r="AE11" i="1"/>
  <c r="AD277" i="1"/>
  <c r="AE277" i="1"/>
  <c r="AB277" i="1"/>
  <c r="AC277" i="1"/>
  <c r="AC86" i="1"/>
  <c r="AD86" i="1"/>
  <c r="AB86" i="1"/>
  <c r="AE86" i="1"/>
  <c r="AD26" i="1"/>
  <c r="AE26" i="1"/>
  <c r="AB26" i="1"/>
  <c r="AC26" i="1"/>
  <c r="AB408" i="1"/>
  <c r="AC408" i="1"/>
  <c r="AD408" i="1"/>
  <c r="AE408" i="1"/>
  <c r="AB434" i="1"/>
  <c r="AC434" i="1"/>
  <c r="AD434" i="1"/>
  <c r="AE434" i="1"/>
  <c r="AE477" i="1"/>
  <c r="AC477" i="1"/>
  <c r="AD477" i="1"/>
  <c r="AB477" i="1"/>
  <c r="AB337" i="1"/>
  <c r="AC337" i="1"/>
  <c r="AD337" i="1"/>
  <c r="AE337" i="1"/>
  <c r="AB308" i="1"/>
  <c r="AC308" i="1"/>
  <c r="AD308" i="1"/>
  <c r="AE308" i="1"/>
  <c r="AB314" i="1"/>
  <c r="AD314" i="1"/>
  <c r="AE314" i="1"/>
  <c r="AC314" i="1"/>
  <c r="AD116" i="1"/>
  <c r="AE116" i="1"/>
  <c r="AB116" i="1"/>
  <c r="AC116" i="1"/>
  <c r="AB60" i="1"/>
  <c r="AD60" i="1"/>
  <c r="AC60" i="1"/>
  <c r="AE60" i="1"/>
  <c r="AB39" i="1"/>
  <c r="AC39" i="1"/>
  <c r="AD39" i="1"/>
  <c r="AE39" i="1"/>
  <c r="AC458" i="1"/>
  <c r="AD458" i="1"/>
  <c r="AE458" i="1"/>
  <c r="AB458" i="1"/>
  <c r="AB420" i="1"/>
  <c r="AC420" i="1"/>
  <c r="AD420" i="1"/>
  <c r="AE420" i="1"/>
  <c r="AE373" i="1"/>
  <c r="AC373" i="1"/>
  <c r="AD373" i="1"/>
  <c r="AB373" i="1"/>
  <c r="AB328" i="1"/>
  <c r="AD328" i="1"/>
  <c r="AE328" i="1"/>
  <c r="AC328" i="1"/>
  <c r="AB274" i="1"/>
  <c r="AC274" i="1"/>
  <c r="AD274" i="1"/>
  <c r="AE274" i="1"/>
  <c r="AC213" i="1"/>
  <c r="AD213" i="1"/>
  <c r="AE213" i="1"/>
  <c r="AB213" i="1"/>
  <c r="AC157" i="1"/>
  <c r="AE157" i="1"/>
  <c r="AB157" i="1"/>
  <c r="AD157" i="1"/>
  <c r="AD154" i="1"/>
  <c r="AE154" i="1"/>
  <c r="AB154" i="1"/>
  <c r="AC154" i="1"/>
  <c r="AB13" i="1"/>
  <c r="AC13" i="1"/>
  <c r="AD13" i="1"/>
  <c r="AE13" i="1"/>
  <c r="AD34" i="1"/>
  <c r="AE34" i="1"/>
  <c r="AB34" i="1"/>
  <c r="AC34" i="1"/>
  <c r="AB492" i="1"/>
  <c r="AC492" i="1"/>
  <c r="AE492" i="1"/>
  <c r="AD492" i="1"/>
  <c r="AD418" i="1"/>
  <c r="AB418" i="1"/>
  <c r="AC418" i="1"/>
  <c r="AE418" i="1"/>
  <c r="AC490" i="1"/>
  <c r="AD490" i="1"/>
  <c r="AE490" i="1"/>
  <c r="AB490" i="1"/>
  <c r="AC394" i="1"/>
  <c r="AD394" i="1"/>
  <c r="AE394" i="1"/>
  <c r="AB394" i="1"/>
  <c r="AB334" i="1"/>
  <c r="AD334" i="1"/>
  <c r="AE334" i="1"/>
  <c r="AC334" i="1"/>
  <c r="AD302" i="1"/>
  <c r="AE302" i="1"/>
  <c r="AB302" i="1"/>
  <c r="AC302" i="1"/>
  <c r="AE254" i="1"/>
  <c r="AB254" i="1"/>
  <c r="AC254" i="1"/>
  <c r="AD254" i="1"/>
  <c r="AC183" i="1"/>
  <c r="AD183" i="1"/>
  <c r="AE183" i="1"/>
  <c r="AB183" i="1"/>
  <c r="AB126" i="1"/>
  <c r="AD126" i="1"/>
  <c r="AC126" i="1"/>
  <c r="AE126" i="1"/>
  <c r="AB37" i="1"/>
  <c r="AC37" i="1"/>
  <c r="AD37" i="1"/>
  <c r="AE37" i="1"/>
  <c r="AE81" i="1"/>
  <c r="AC81" i="1"/>
  <c r="AB81" i="1"/>
  <c r="AD81" i="1"/>
  <c r="AC93" i="1"/>
  <c r="AB93" i="1"/>
  <c r="AD93" i="1"/>
  <c r="AE93" i="1"/>
  <c r="AE178" i="1"/>
  <c r="AB178" i="1"/>
  <c r="AC178" i="1"/>
  <c r="AD178" i="1"/>
  <c r="AD409" i="1"/>
  <c r="AE409" i="1"/>
  <c r="AB409" i="1"/>
  <c r="AC409" i="1"/>
  <c r="AC493" i="1"/>
  <c r="AD493" i="1"/>
  <c r="AE493" i="1"/>
  <c r="AB493" i="1"/>
  <c r="AB349" i="1"/>
  <c r="AC349" i="1"/>
  <c r="AD349" i="1"/>
  <c r="AE349" i="1"/>
  <c r="AE345" i="1"/>
  <c r="AC345" i="1"/>
  <c r="AD345" i="1"/>
  <c r="AB345" i="1"/>
  <c r="AB310" i="1"/>
  <c r="AC310" i="1"/>
  <c r="AD310" i="1"/>
  <c r="AE310" i="1"/>
  <c r="AE301" i="1"/>
  <c r="AC301" i="1"/>
  <c r="AD301" i="1"/>
  <c r="AB301" i="1"/>
  <c r="AB172" i="1"/>
  <c r="AC172" i="1"/>
  <c r="AD172" i="1"/>
  <c r="AE172" i="1"/>
  <c r="AB180" i="1"/>
  <c r="AC180" i="1"/>
  <c r="AD180" i="1"/>
  <c r="AE180" i="1"/>
  <c r="AE209" i="1"/>
  <c r="AC209" i="1"/>
  <c r="AD209" i="1"/>
  <c r="AB209" i="1"/>
  <c r="AE182" i="1"/>
  <c r="AB182" i="1"/>
  <c r="AC182" i="1"/>
  <c r="AD182" i="1"/>
  <c r="AD133" i="1"/>
  <c r="AB133" i="1"/>
  <c r="AC133" i="1"/>
  <c r="AE133" i="1"/>
  <c r="AD94" i="1"/>
  <c r="AC94" i="1"/>
  <c r="AB94" i="1"/>
  <c r="AE94" i="1"/>
  <c r="AB24" i="1"/>
  <c r="AC24" i="1"/>
  <c r="AD24" i="1"/>
  <c r="AE24" i="1"/>
  <c r="AC482" i="1"/>
  <c r="AD482" i="1"/>
  <c r="AE482" i="1"/>
  <c r="AB482" i="1"/>
  <c r="AE397" i="1"/>
  <c r="AC397" i="1"/>
  <c r="AD397" i="1"/>
  <c r="AB397" i="1"/>
  <c r="AB140" i="1"/>
  <c r="AC140" i="1"/>
  <c r="AE140" i="1"/>
  <c r="AD140" i="1"/>
  <c r="AD54" i="1"/>
  <c r="AB54" i="1"/>
  <c r="AC54" i="1"/>
  <c r="AE54" i="1"/>
  <c r="AC405" i="1"/>
  <c r="AD405" i="1"/>
  <c r="AB405" i="1"/>
  <c r="AE405" i="1"/>
  <c r="AB459" i="1"/>
  <c r="AC459" i="1"/>
  <c r="AD459" i="1"/>
  <c r="AE459" i="1"/>
  <c r="AD422" i="1"/>
  <c r="AB422" i="1"/>
  <c r="AC422" i="1"/>
  <c r="AE422" i="1"/>
  <c r="AB358" i="1"/>
  <c r="AC358" i="1"/>
  <c r="AE358" i="1"/>
  <c r="AD358" i="1"/>
  <c r="AB352" i="1"/>
  <c r="AC352" i="1"/>
  <c r="AD352" i="1"/>
  <c r="AE352" i="1"/>
  <c r="AD346" i="1"/>
  <c r="AB346" i="1"/>
  <c r="AE346" i="1"/>
  <c r="AC346" i="1"/>
  <c r="AC305" i="1"/>
  <c r="AD305" i="1"/>
  <c r="AE305" i="1"/>
  <c r="AB305" i="1"/>
  <c r="AB236" i="1"/>
  <c r="AC236" i="1"/>
  <c r="AD236" i="1"/>
  <c r="AE236" i="1"/>
  <c r="AD210" i="1"/>
  <c r="AE210" i="1"/>
  <c r="AB210" i="1"/>
  <c r="AC210" i="1"/>
  <c r="AB132" i="1"/>
  <c r="AC132" i="1"/>
  <c r="AE132" i="1"/>
  <c r="AD132" i="1"/>
  <c r="AD138" i="1"/>
  <c r="AE138" i="1"/>
  <c r="AB138" i="1"/>
  <c r="AC138" i="1"/>
  <c r="AB122" i="1"/>
  <c r="AD122" i="1"/>
  <c r="AC122" i="1"/>
  <c r="AE122" i="1"/>
  <c r="AB59" i="1"/>
  <c r="AD59" i="1"/>
  <c r="AC59" i="1"/>
  <c r="AE59" i="1"/>
  <c r="AC66" i="1"/>
  <c r="AD66" i="1"/>
  <c r="AE66" i="1"/>
  <c r="AB66" i="1"/>
  <c r="AD18" i="1"/>
  <c r="AE18" i="1"/>
  <c r="AB18" i="1"/>
  <c r="AC18" i="1"/>
  <c r="AD233" i="1"/>
  <c r="AE233" i="1"/>
  <c r="AC233" i="1"/>
  <c r="AB233" i="1"/>
  <c r="AC199" i="1"/>
  <c r="AD199" i="1"/>
  <c r="AB199" i="1"/>
  <c r="AE199" i="1"/>
  <c r="AB95" i="1"/>
  <c r="AD95" i="1"/>
  <c r="AC95" i="1"/>
  <c r="AE95" i="1"/>
  <c r="AB403" i="1"/>
  <c r="AC403" i="1"/>
  <c r="AD403" i="1"/>
  <c r="AE403" i="1"/>
  <c r="AD229" i="1"/>
  <c r="AE229" i="1"/>
  <c r="AC229" i="1"/>
  <c r="AB229" i="1"/>
  <c r="AB135" i="1"/>
  <c r="AD135" i="1"/>
  <c r="AE135" i="1"/>
  <c r="AC135" i="1"/>
  <c r="AD129" i="1"/>
  <c r="AB129" i="1"/>
  <c r="AC129" i="1"/>
  <c r="AE129" i="1"/>
  <c r="AB100" i="1"/>
  <c r="AE100" i="1"/>
  <c r="AD100" i="1"/>
  <c r="AC100" i="1"/>
  <c r="AB387" i="1"/>
  <c r="AC387" i="1"/>
  <c r="AD387" i="1"/>
  <c r="AE387" i="1"/>
  <c r="AB205" i="1"/>
  <c r="AE205" i="1"/>
  <c r="AD205" i="1"/>
  <c r="AC205" i="1"/>
  <c r="AB75" i="1"/>
  <c r="AC75" i="1"/>
  <c r="AD75" i="1"/>
  <c r="AE75" i="1"/>
  <c r="AB479" i="1"/>
  <c r="AC479" i="1"/>
  <c r="AD479" i="1"/>
  <c r="AE479" i="1"/>
  <c r="AB367" i="1"/>
  <c r="AC367" i="1"/>
  <c r="AD367" i="1"/>
  <c r="AE367" i="1"/>
  <c r="AD283" i="1"/>
  <c r="AE283" i="1"/>
  <c r="AB283" i="1"/>
  <c r="AC283" i="1"/>
  <c r="AD257" i="1"/>
  <c r="AE257" i="1"/>
  <c r="AC257" i="1"/>
  <c r="AB257" i="1"/>
  <c r="AC165" i="1"/>
  <c r="AB165" i="1"/>
  <c r="AD165" i="1"/>
  <c r="AE165" i="1"/>
  <c r="AD143" i="1"/>
  <c r="AE143" i="1"/>
  <c r="AB143" i="1"/>
  <c r="AC143" i="1"/>
  <c r="AB396" i="1"/>
  <c r="AE396" i="1"/>
  <c r="AD396" i="1"/>
  <c r="AC396" i="1"/>
  <c r="AB92" i="1"/>
  <c r="AE92" i="1"/>
  <c r="AC92" i="1"/>
  <c r="AD92" i="1"/>
  <c r="AD456" i="1"/>
  <c r="AB456" i="1"/>
  <c r="AC456" i="1"/>
  <c r="AE456" i="1"/>
  <c r="AB460" i="1"/>
  <c r="AC460" i="1"/>
  <c r="AE460" i="1"/>
  <c r="AD460" i="1"/>
  <c r="AD359" i="1"/>
  <c r="AB359" i="1"/>
  <c r="AC359" i="1"/>
  <c r="AE359" i="1"/>
  <c r="AB197" i="1"/>
  <c r="AC197" i="1"/>
  <c r="AD197" i="1"/>
  <c r="AE197" i="1"/>
  <c r="AB79" i="1"/>
  <c r="AD79" i="1"/>
  <c r="AE79" i="1"/>
  <c r="AC79" i="1"/>
  <c r="AD307" i="1"/>
  <c r="AB307" i="1"/>
  <c r="AC307" i="1"/>
  <c r="AE307" i="1"/>
  <c r="AC70" i="1"/>
  <c r="AD70" i="1"/>
  <c r="AE70" i="1"/>
  <c r="AB70" i="1"/>
  <c r="AD406" i="1"/>
  <c r="AB406" i="1"/>
  <c r="AC406" i="1"/>
  <c r="AE406" i="1"/>
  <c r="AB495" i="1"/>
  <c r="AC495" i="1"/>
  <c r="AD495" i="1"/>
  <c r="AE495" i="1"/>
  <c r="AB383" i="1"/>
  <c r="AC383" i="1"/>
  <c r="AD383" i="1"/>
  <c r="AE383" i="1"/>
  <c r="AB284" i="1"/>
  <c r="AE284" i="1"/>
  <c r="AC284" i="1"/>
  <c r="AD284" i="1"/>
  <c r="AD273" i="1"/>
  <c r="AE273" i="1"/>
  <c r="AB273" i="1"/>
  <c r="AC273" i="1"/>
  <c r="AC235" i="1"/>
  <c r="AD235" i="1"/>
  <c r="AE235" i="1"/>
  <c r="AB235" i="1"/>
  <c r="AD169" i="1"/>
  <c r="AE169" i="1"/>
  <c r="AB169" i="1"/>
  <c r="AC169" i="1"/>
  <c r="AD159" i="1"/>
  <c r="AE159" i="1"/>
  <c r="AB159" i="1"/>
  <c r="AC159" i="1"/>
  <c r="AB357" i="1"/>
  <c r="AC357" i="1"/>
  <c r="AD357" i="1"/>
  <c r="AE357" i="1"/>
  <c r="AB480" i="1"/>
  <c r="AC480" i="1"/>
  <c r="AE480" i="1"/>
  <c r="AD480" i="1"/>
  <c r="AB380" i="1"/>
  <c r="AC380" i="1"/>
  <c r="AE380" i="1"/>
  <c r="AD380" i="1"/>
  <c r="AD315" i="1"/>
  <c r="AB315" i="1"/>
  <c r="AE315" i="1"/>
  <c r="AC315" i="1"/>
  <c r="AC171" i="1"/>
  <c r="AD171" i="1"/>
  <c r="AE171" i="1"/>
  <c r="AB171" i="1"/>
  <c r="AE164" i="1"/>
  <c r="AB164" i="1"/>
  <c r="AD164" i="1"/>
  <c r="AC164" i="1"/>
  <c r="AB76" i="1"/>
  <c r="AC76" i="1"/>
  <c r="AE76" i="1"/>
  <c r="AD76" i="1"/>
  <c r="AD441" i="1"/>
  <c r="AB441" i="1"/>
  <c r="AC441" i="1"/>
  <c r="AE441" i="1"/>
  <c r="AB455" i="1"/>
  <c r="AC455" i="1"/>
  <c r="AD455" i="1"/>
  <c r="AE455" i="1"/>
  <c r="AB416" i="1"/>
  <c r="AD416" i="1"/>
  <c r="AC416" i="1"/>
  <c r="AE416" i="1"/>
  <c r="AB296" i="1"/>
  <c r="AC296" i="1"/>
  <c r="AD296" i="1"/>
  <c r="AE296" i="1"/>
  <c r="AD343" i="1"/>
  <c r="AB343" i="1"/>
  <c r="AE343" i="1"/>
  <c r="AC343" i="1"/>
  <c r="AB329" i="1"/>
  <c r="AC329" i="1"/>
  <c r="AD329" i="1"/>
  <c r="AE329" i="1"/>
  <c r="AB256" i="1"/>
  <c r="AC256" i="1"/>
  <c r="AD256" i="1"/>
  <c r="AE256" i="1"/>
  <c r="AB232" i="1"/>
  <c r="AC232" i="1"/>
  <c r="AD232" i="1"/>
  <c r="AE232" i="1"/>
  <c r="AB192" i="1"/>
  <c r="AC192" i="1"/>
  <c r="AE192" i="1"/>
  <c r="AD192" i="1"/>
  <c r="AB130" i="1"/>
  <c r="AC130" i="1"/>
  <c r="AD130" i="1"/>
  <c r="AE130" i="1"/>
  <c r="AB21" i="1"/>
  <c r="AC21" i="1"/>
  <c r="AD21" i="1"/>
  <c r="AE21" i="1"/>
  <c r="AB43" i="1"/>
  <c r="AD43" i="1"/>
  <c r="AC43" i="1"/>
  <c r="AE43" i="1"/>
  <c r="AD14" i="1"/>
  <c r="AE14" i="1"/>
  <c r="AB14" i="1"/>
  <c r="AC14" i="1"/>
  <c r="AD421" i="1"/>
  <c r="AB421" i="1"/>
  <c r="AC421" i="1"/>
  <c r="AE421" i="1"/>
  <c r="AB451" i="1"/>
  <c r="AC451" i="1"/>
  <c r="AD451" i="1"/>
  <c r="AE451" i="1"/>
  <c r="AB404" i="1"/>
  <c r="AE404" i="1"/>
  <c r="AD404" i="1"/>
  <c r="AC404" i="1"/>
  <c r="AB333" i="1"/>
  <c r="AC333" i="1"/>
  <c r="AD333" i="1"/>
  <c r="AE333" i="1"/>
  <c r="AB266" i="1"/>
  <c r="AC266" i="1"/>
  <c r="AD266" i="1"/>
  <c r="AE266" i="1"/>
  <c r="AB320" i="1"/>
  <c r="AD320" i="1"/>
  <c r="AE320" i="1"/>
  <c r="AC320" i="1"/>
  <c r="AB228" i="1"/>
  <c r="AC228" i="1"/>
  <c r="AD228" i="1"/>
  <c r="AE228" i="1"/>
  <c r="AC195" i="1"/>
  <c r="AD195" i="1"/>
  <c r="AE195" i="1"/>
  <c r="AB195" i="1"/>
  <c r="AB61" i="1"/>
  <c r="AD61" i="1"/>
  <c r="AC61" i="1"/>
  <c r="AE61" i="1"/>
  <c r="AB33" i="1"/>
  <c r="AC33" i="1"/>
  <c r="AD33" i="1"/>
  <c r="AE33" i="1"/>
  <c r="AD10" i="1"/>
  <c r="AE10" i="1"/>
  <c r="AB10" i="1"/>
  <c r="AC10" i="1"/>
  <c r="AC321" i="1"/>
  <c r="AD321" i="1"/>
  <c r="AE321" i="1"/>
  <c r="AB321" i="1"/>
  <c r="AE186" i="1"/>
  <c r="AB186" i="1"/>
  <c r="AD186" i="1"/>
  <c r="AC186" i="1"/>
  <c r="AB432" i="1"/>
  <c r="AE432" i="1"/>
  <c r="AC432" i="1"/>
  <c r="AD432" i="1"/>
  <c r="AC462" i="1"/>
  <c r="AD462" i="1"/>
  <c r="AE462" i="1"/>
  <c r="AB462" i="1"/>
  <c r="AD426" i="1"/>
  <c r="AB426" i="1"/>
  <c r="AE426" i="1"/>
  <c r="AC426" i="1"/>
  <c r="AE377" i="1"/>
  <c r="AC377" i="1"/>
  <c r="AD377" i="1"/>
  <c r="AB377" i="1"/>
  <c r="AB332" i="1"/>
  <c r="AD332" i="1"/>
  <c r="AE332" i="1"/>
  <c r="AC332" i="1"/>
  <c r="AD215" i="1"/>
  <c r="AB215" i="1"/>
  <c r="AC215" i="1"/>
  <c r="AE215" i="1"/>
  <c r="AD158" i="1"/>
  <c r="AE158" i="1"/>
  <c r="AB158" i="1"/>
  <c r="AC158" i="1"/>
  <c r="AB105" i="1"/>
  <c r="AD105" i="1"/>
  <c r="AC105" i="1"/>
  <c r="AE105" i="1"/>
  <c r="AB29" i="1"/>
  <c r="AC29" i="1"/>
  <c r="AD29" i="1"/>
  <c r="AE29" i="1"/>
  <c r="AD38" i="1"/>
  <c r="AE38" i="1"/>
  <c r="AB38" i="1"/>
  <c r="AC38" i="1"/>
  <c r="AB496" i="1"/>
  <c r="AC496" i="1"/>
  <c r="AE496" i="1"/>
  <c r="AD496" i="1"/>
  <c r="AB428" i="1"/>
  <c r="AD428" i="1"/>
  <c r="AE428" i="1"/>
  <c r="AC428" i="1"/>
  <c r="AD494" i="1"/>
  <c r="AE494" i="1"/>
  <c r="AB494" i="1"/>
  <c r="AC494" i="1"/>
  <c r="AC398" i="1"/>
  <c r="AD398" i="1"/>
  <c r="AE398" i="1"/>
  <c r="AB398" i="1"/>
  <c r="AB338" i="1"/>
  <c r="AD338" i="1"/>
  <c r="AE338" i="1"/>
  <c r="AC338" i="1"/>
  <c r="AB304" i="1"/>
  <c r="AD304" i="1"/>
  <c r="AE304" i="1"/>
  <c r="AC304" i="1"/>
  <c r="AD275" i="1"/>
  <c r="AE275" i="1"/>
  <c r="AB275" i="1"/>
  <c r="AC275" i="1"/>
  <c r="AD221" i="1"/>
  <c r="AE221" i="1"/>
  <c r="AB221" i="1"/>
  <c r="AC221" i="1"/>
  <c r="AE258" i="1"/>
  <c r="AB258" i="1"/>
  <c r="AC258" i="1"/>
  <c r="AD258" i="1"/>
  <c r="AC187" i="1"/>
  <c r="AD187" i="1"/>
  <c r="AE187" i="1"/>
  <c r="AB187" i="1"/>
  <c r="AC136" i="1"/>
  <c r="AD136" i="1"/>
  <c r="AE136" i="1"/>
  <c r="AB136" i="1"/>
  <c r="AB47" i="1"/>
  <c r="AD47" i="1"/>
  <c r="AC47" i="1"/>
  <c r="AE47" i="1"/>
  <c r="AE85" i="1"/>
  <c r="AC85" i="1"/>
  <c r="AB85" i="1"/>
  <c r="AD85" i="1"/>
  <c r="AD425" i="1"/>
  <c r="AE425" i="1"/>
  <c r="AB425" i="1"/>
  <c r="AC425" i="1"/>
  <c r="AB354" i="1"/>
  <c r="AC354" i="1"/>
  <c r="AD354" i="1"/>
  <c r="AE354" i="1"/>
  <c r="AC362" i="1"/>
  <c r="AD362" i="1"/>
  <c r="AE362" i="1"/>
  <c r="AB362" i="1"/>
  <c r="AB240" i="1"/>
  <c r="AC240" i="1"/>
  <c r="AD240" i="1"/>
  <c r="AE240" i="1"/>
  <c r="AE317" i="1"/>
  <c r="AC317" i="1"/>
  <c r="AD317" i="1"/>
  <c r="AB317" i="1"/>
  <c r="AB214" i="1"/>
  <c r="AC214" i="1"/>
  <c r="AD214" i="1"/>
  <c r="AE214" i="1"/>
  <c r="AD222" i="1"/>
  <c r="AE222" i="1"/>
  <c r="AB222" i="1"/>
  <c r="AC222" i="1"/>
  <c r="AE190" i="1"/>
  <c r="AB190" i="1"/>
  <c r="AC190" i="1"/>
  <c r="AD190" i="1"/>
  <c r="AB144" i="1"/>
  <c r="AC144" i="1"/>
  <c r="AE144" i="1"/>
  <c r="AD144" i="1"/>
  <c r="AB25" i="1"/>
  <c r="AC25" i="1"/>
  <c r="AD25" i="1"/>
  <c r="AE25" i="1"/>
  <c r="AB32" i="1"/>
  <c r="AC32" i="1"/>
  <c r="AD32" i="1"/>
  <c r="AE32" i="1"/>
  <c r="AB111" i="1"/>
  <c r="AD111" i="1"/>
  <c r="AC111" i="1"/>
  <c r="AE111" i="1"/>
  <c r="BE6" i="1"/>
  <c r="BD6" i="1"/>
  <c r="BG6" i="1" a="1"/>
  <c r="BG6" i="1" s="1"/>
  <c r="BH6" i="1" a="1"/>
  <c r="BH6" i="1" s="1"/>
  <c r="BI6" i="1" a="1"/>
  <c r="BI6" i="1" s="1"/>
  <c r="BC6" i="1"/>
  <c r="BB6" i="1"/>
  <c r="BK6" i="1" a="1"/>
  <c r="BK6" i="1" s="1"/>
  <c r="BJ6" i="1" a="1"/>
  <c r="BJ6" i="1" s="1"/>
  <c r="DL31" i="1"/>
  <c r="DK31" i="1"/>
  <c r="DJ31" i="1"/>
  <c r="DI31" i="1"/>
  <c r="BL6" i="1" l="1" a="1"/>
  <c r="BL6" i="1" s="1"/>
  <c r="BL11" i="1" a="1"/>
  <c r="BL11" i="1" s="1"/>
  <c r="BL10" i="1" a="1"/>
  <c r="BL10" i="1" s="1"/>
  <c r="CL9" i="1" a="1"/>
  <c r="CL9" i="1" s="1"/>
  <c r="CL16" i="1" a="1"/>
  <c r="CL16" i="1" s="1"/>
  <c r="CL17" i="1" a="1"/>
  <c r="CL17" i="1" s="1"/>
  <c r="CL18" i="1" a="1"/>
  <c r="CL18" i="1" s="1"/>
  <c r="CL19" i="1" a="1"/>
  <c r="CL19" i="1" s="1"/>
  <c r="CL20" i="1" a="1"/>
  <c r="CL20" i="1" s="1"/>
  <c r="CL21" i="1" a="1"/>
  <c r="CL21" i="1" s="1"/>
  <c r="CL22" i="1" a="1"/>
  <c r="CL22" i="1" s="1"/>
  <c r="CL23" i="1" a="1"/>
  <c r="CL23" i="1" s="1"/>
  <c r="CL24" i="1" a="1"/>
  <c r="CL24" i="1" s="1"/>
  <c r="CL25" i="1" a="1"/>
  <c r="CL25" i="1" s="1"/>
  <c r="CL26" i="1" a="1"/>
  <c r="CL26" i="1" s="1"/>
  <c r="CL27" i="1" a="1"/>
  <c r="CL27" i="1" s="1"/>
  <c r="CL28" i="1" a="1"/>
  <c r="CL28" i="1" s="1"/>
  <c r="CL29" i="1" a="1"/>
  <c r="CL29" i="1" s="1"/>
  <c r="CL30" i="1" a="1"/>
  <c r="CL30" i="1" s="1"/>
  <c r="CL31" i="1" a="1"/>
  <c r="CL31" i="1" s="1"/>
  <c r="CL32" i="1" a="1"/>
  <c r="CL32" i="1" s="1"/>
  <c r="CL33" i="1" a="1"/>
  <c r="CL33" i="1" s="1"/>
  <c r="CL34" i="1" a="1"/>
  <c r="CL34" i="1" s="1"/>
  <c r="CL35" i="1" a="1"/>
  <c r="CL35" i="1" s="1"/>
  <c r="CL36" i="1" a="1"/>
  <c r="CL36" i="1" s="1"/>
  <c r="CL37" i="1" a="1"/>
  <c r="CL37" i="1" s="1"/>
  <c r="CL38" i="1" a="1"/>
  <c r="CL38" i="1" s="1"/>
  <c r="CL39" i="1" a="1"/>
  <c r="CL39" i="1" s="1"/>
  <c r="CL40" i="1" a="1"/>
  <c r="CL40" i="1" s="1"/>
  <c r="CL41" i="1" a="1"/>
  <c r="CL41" i="1" s="1"/>
  <c r="CL42" i="1" a="1"/>
  <c r="CL42" i="1" s="1"/>
  <c r="CL43" i="1" a="1"/>
  <c r="CL43" i="1" s="1"/>
  <c r="CL44" i="1" a="1"/>
  <c r="CL44" i="1" s="1"/>
  <c r="CL45" i="1" a="1"/>
  <c r="CL45" i="1" s="1"/>
  <c r="CL46" i="1" a="1"/>
  <c r="CL46" i="1" s="1"/>
  <c r="CL47" i="1" a="1"/>
  <c r="CL47" i="1" s="1"/>
  <c r="CL48" i="1" a="1"/>
  <c r="CL48" i="1" s="1"/>
  <c r="CL49" i="1" a="1"/>
  <c r="CL49" i="1" s="1"/>
  <c r="CL50" i="1" a="1"/>
  <c r="CL50" i="1" s="1"/>
  <c r="CL51" i="1" a="1"/>
  <c r="CL51" i="1" s="1"/>
  <c r="CL52" i="1" a="1"/>
  <c r="CL52" i="1" s="1"/>
  <c r="CL53" i="1" a="1"/>
  <c r="CL53" i="1" s="1"/>
  <c r="CL54" i="1" a="1"/>
  <c r="CL54" i="1" s="1"/>
  <c r="CL55" i="1" a="1"/>
  <c r="CL55" i="1" s="1"/>
  <c r="CL56" i="1" a="1"/>
  <c r="CL56" i="1" s="1"/>
  <c r="CL57" i="1" a="1"/>
  <c r="CL57" i="1" s="1"/>
  <c r="CL58" i="1" a="1"/>
  <c r="CL58" i="1" s="1"/>
  <c r="CL59" i="1" a="1"/>
  <c r="CL59" i="1" s="1"/>
  <c r="CL8" i="1" a="1"/>
  <c r="CL8" i="1" s="1"/>
  <c r="CL10" i="1" a="1"/>
  <c r="CL10" i="1" s="1"/>
  <c r="CL11" i="1" a="1"/>
  <c r="CL11" i="1" s="1"/>
  <c r="CL12" i="1" a="1"/>
  <c r="CL12" i="1" s="1"/>
  <c r="CL13" i="1" a="1"/>
  <c r="CL13" i="1" s="1"/>
  <c r="CL14" i="1" a="1"/>
  <c r="CL14" i="1" s="1"/>
  <c r="CL15" i="1" a="1"/>
  <c r="CL15" i="1" s="1"/>
  <c r="CL7" i="1" a="1"/>
  <c r="CL7" i="1" s="1"/>
  <c r="CP1" i="1"/>
  <c r="CL1" i="1"/>
  <c r="DN4" i="1"/>
  <c r="DK33" i="1" a="1"/>
  <c r="DK33" i="1" s="1"/>
  <c r="CD1" i="1"/>
  <c r="V3" i="1" l="1" a="1"/>
  <c r="V3" i="1" s="1"/>
  <c r="W3" i="1" a="1"/>
  <c r="W3" i="1" s="1"/>
  <c r="S3" i="1" a="1"/>
  <c r="S3" i="1" s="1"/>
  <c r="U3" i="1" a="1"/>
  <c r="U3" i="1" s="1"/>
  <c r="T3" i="1" a="1"/>
  <c r="T3" i="1" s="1"/>
  <c r="DM4" i="1"/>
  <c r="U13" i="1" l="1"/>
  <c r="U21" i="1"/>
  <c r="U14" i="1"/>
  <c r="U15" i="1"/>
  <c r="U16" i="1"/>
  <c r="U20" i="1"/>
  <c r="U17" i="1"/>
  <c r="U18" i="1"/>
  <c r="U19" i="1"/>
  <c r="V11" i="1" a="1"/>
  <c r="V11" i="1" s="1"/>
  <c r="DD15" i="1"/>
  <c r="DD23" i="1"/>
  <c r="DD31" i="1"/>
  <c r="DD39" i="1"/>
  <c r="DD47" i="1"/>
  <c r="DD55" i="1"/>
  <c r="DD63" i="1"/>
  <c r="DD71" i="1"/>
  <c r="DD79" i="1"/>
  <c r="DD87" i="1"/>
  <c r="DD95" i="1"/>
  <c r="DC10" i="1"/>
  <c r="DC18" i="1"/>
  <c r="DC26" i="1"/>
  <c r="DC34" i="1"/>
  <c r="DC42" i="1"/>
  <c r="DD44" i="1"/>
  <c r="DD100" i="1"/>
  <c r="DD8" i="1"/>
  <c r="DD16" i="1"/>
  <c r="DD24" i="1"/>
  <c r="DD32" i="1"/>
  <c r="DD40" i="1"/>
  <c r="DD48" i="1"/>
  <c r="DD56" i="1"/>
  <c r="DD64" i="1"/>
  <c r="DD72" i="1"/>
  <c r="DD80" i="1"/>
  <c r="DD88" i="1"/>
  <c r="DD96" i="1"/>
  <c r="DC11" i="1"/>
  <c r="DC19" i="1"/>
  <c r="DC27" i="1"/>
  <c r="V6" i="1" s="1" a="1"/>
  <c r="V6" i="1" s="1"/>
  <c r="DC35" i="1"/>
  <c r="DC7" i="1"/>
  <c r="U12" i="1" s="1"/>
  <c r="DD20" i="1"/>
  <c r="DD60" i="1"/>
  <c r="DC15" i="1"/>
  <c r="DD9" i="1"/>
  <c r="DD17" i="1"/>
  <c r="DD25" i="1"/>
  <c r="DD33" i="1"/>
  <c r="DD41" i="1"/>
  <c r="DD49" i="1"/>
  <c r="DD57" i="1"/>
  <c r="DD65" i="1"/>
  <c r="DD73" i="1"/>
  <c r="DD81" i="1"/>
  <c r="DD89" i="1"/>
  <c r="DD97" i="1"/>
  <c r="DC12" i="1"/>
  <c r="DC20" i="1"/>
  <c r="U11" i="1" s="1"/>
  <c r="DC28" i="1"/>
  <c r="DC36" i="1"/>
  <c r="DD28" i="1"/>
  <c r="DD68" i="1"/>
  <c r="DD92" i="1"/>
  <c r="DC23" i="1"/>
  <c r="DD10" i="1"/>
  <c r="DD18" i="1"/>
  <c r="DD26" i="1"/>
  <c r="DD34" i="1"/>
  <c r="DD42" i="1"/>
  <c r="DD50" i="1"/>
  <c r="DD58" i="1"/>
  <c r="DD66" i="1"/>
  <c r="DD74" i="1"/>
  <c r="DD82" i="1"/>
  <c r="DD90" i="1"/>
  <c r="DD98" i="1"/>
  <c r="DC13" i="1"/>
  <c r="DC21" i="1"/>
  <c r="V12" i="1" s="1" a="1"/>
  <c r="V12" i="1" s="1"/>
  <c r="DC29" i="1"/>
  <c r="DC37" i="1"/>
  <c r="DD36" i="1"/>
  <c r="DD52" i="1"/>
  <c r="DD84" i="1"/>
  <c r="DC39" i="1"/>
  <c r="DD11" i="1"/>
  <c r="DD19" i="1"/>
  <c r="DD27" i="1"/>
  <c r="DD35" i="1"/>
  <c r="DD43" i="1"/>
  <c r="DD51" i="1"/>
  <c r="DD59" i="1"/>
  <c r="DD67" i="1"/>
  <c r="DD75" i="1"/>
  <c r="DD83" i="1"/>
  <c r="DD91" i="1"/>
  <c r="DD99" i="1"/>
  <c r="DC14" i="1"/>
  <c r="V10" i="1" s="1" a="1"/>
  <c r="V10" i="1" s="1"/>
  <c r="DC22" i="1"/>
  <c r="T6" i="1" s="1"/>
  <c r="DC30" i="1"/>
  <c r="DC38" i="1"/>
  <c r="DD12" i="1"/>
  <c r="DD76" i="1"/>
  <c r="DC31" i="1"/>
  <c r="DD13" i="1"/>
  <c r="DD21" i="1"/>
  <c r="DD29" i="1"/>
  <c r="DD37" i="1"/>
  <c r="DD45" i="1"/>
  <c r="DD53" i="1"/>
  <c r="DD61" i="1"/>
  <c r="DD69" i="1"/>
  <c r="DD77" i="1"/>
  <c r="DD85" i="1"/>
  <c r="DD93" i="1"/>
  <c r="DD7" i="1"/>
  <c r="DC8" i="1"/>
  <c r="DC16" i="1"/>
  <c r="DC24" i="1"/>
  <c r="DC32" i="1"/>
  <c r="DC40" i="1"/>
  <c r="DD14" i="1"/>
  <c r="DD22" i="1"/>
  <c r="DD30" i="1"/>
  <c r="DD38" i="1"/>
  <c r="DD46" i="1"/>
  <c r="DD54" i="1"/>
  <c r="DD62" i="1"/>
  <c r="DD70" i="1"/>
  <c r="DD78" i="1"/>
  <c r="DD86" i="1"/>
  <c r="DD94" i="1"/>
  <c r="DC9" i="1"/>
  <c r="DC17" i="1"/>
  <c r="DC25" i="1"/>
  <c r="T10" i="1" s="1"/>
  <c r="DC33" i="1"/>
  <c r="DC41" i="1"/>
  <c r="V7" i="1" a="1"/>
  <c r="V7" i="1" s="1"/>
  <c r="V9" i="1" a="1"/>
  <c r="V9" i="1" s="1"/>
  <c r="T508" i="1"/>
  <c r="W508" i="1" s="1"/>
  <c r="U508" i="1"/>
  <c r="U506" i="1"/>
  <c r="T14" i="1"/>
  <c r="W14" i="1" s="1"/>
  <c r="T18" i="1"/>
  <c r="W18" i="1" s="1"/>
  <c r="T22" i="1"/>
  <c r="W22" i="1" s="1"/>
  <c r="T26" i="1"/>
  <c r="W26" i="1" s="1"/>
  <c r="T30" i="1"/>
  <c r="W30" i="1" s="1"/>
  <c r="T34" i="1"/>
  <c r="W34" i="1" s="1"/>
  <c r="T38" i="1"/>
  <c r="W38" i="1" s="1"/>
  <c r="T42" i="1"/>
  <c r="W42" i="1" s="1"/>
  <c r="T46" i="1"/>
  <c r="W46" i="1" s="1"/>
  <c r="T50" i="1"/>
  <c r="W50" i="1" s="1"/>
  <c r="T54" i="1"/>
  <c r="W54" i="1" s="1"/>
  <c r="T58" i="1"/>
  <c r="W58" i="1" s="1"/>
  <c r="U507" i="1"/>
  <c r="U502" i="1"/>
  <c r="T13" i="1"/>
  <c r="W13" i="1" s="1"/>
  <c r="T17" i="1"/>
  <c r="W17" i="1" s="1"/>
  <c r="T21" i="1"/>
  <c r="W21" i="1" s="1"/>
  <c r="T25" i="1"/>
  <c r="W25" i="1" s="1"/>
  <c r="T29" i="1"/>
  <c r="W29" i="1" s="1"/>
  <c r="T33" i="1"/>
  <c r="W33" i="1" s="1"/>
  <c r="T37" i="1"/>
  <c r="W37" i="1" s="1"/>
  <c r="T41" i="1"/>
  <c r="W41" i="1" s="1"/>
  <c r="T45" i="1"/>
  <c r="W45" i="1" s="1"/>
  <c r="T49" i="1"/>
  <c r="W49" i="1" s="1"/>
  <c r="T53" i="1"/>
  <c r="W53" i="1" s="1"/>
  <c r="T57" i="1"/>
  <c r="W57" i="1" s="1"/>
  <c r="T61" i="1"/>
  <c r="W61" i="1" s="1"/>
  <c r="T65" i="1"/>
  <c r="W65" i="1" s="1"/>
  <c r="U69" i="1"/>
  <c r="U72" i="1"/>
  <c r="T75" i="1"/>
  <c r="W75" i="1" s="1"/>
  <c r="U82" i="1"/>
  <c r="T85" i="1"/>
  <c r="W85" i="1" s="1"/>
  <c r="T88" i="1"/>
  <c r="W88" i="1" s="1"/>
  <c r="U92" i="1"/>
  <c r="T95" i="1"/>
  <c r="W95" i="1" s="1"/>
  <c r="T504" i="1"/>
  <c r="W504" i="1" s="1"/>
  <c r="T501" i="1"/>
  <c r="W501" i="1" s="1"/>
  <c r="T9" i="1"/>
  <c r="U25" i="1"/>
  <c r="U29" i="1"/>
  <c r="U33" i="1"/>
  <c r="U37" i="1"/>
  <c r="U41" i="1"/>
  <c r="U45" i="1"/>
  <c r="U49" i="1"/>
  <c r="U53" i="1"/>
  <c r="U57" i="1"/>
  <c r="U61" i="1"/>
  <c r="U65" i="1"/>
  <c r="T68" i="1"/>
  <c r="W68" i="1" s="1"/>
  <c r="T71" i="1"/>
  <c r="W71" i="1" s="1"/>
  <c r="U75" i="1"/>
  <c r="T78" i="1"/>
  <c r="W78" i="1" s="1"/>
  <c r="U85" i="1"/>
  <c r="U88" i="1"/>
  <c r="T91" i="1"/>
  <c r="W91" i="1" s="1"/>
  <c r="U95" i="1"/>
  <c r="T15" i="1"/>
  <c r="W15" i="1" s="1"/>
  <c r="T23" i="1"/>
  <c r="W23" i="1" s="1"/>
  <c r="U26" i="1"/>
  <c r="T31" i="1"/>
  <c r="W31" i="1" s="1"/>
  <c r="U34" i="1"/>
  <c r="T39" i="1"/>
  <c r="W39" i="1" s="1"/>
  <c r="U42" i="1"/>
  <c r="T47" i="1"/>
  <c r="W47" i="1" s="1"/>
  <c r="U50" i="1"/>
  <c r="T55" i="1"/>
  <c r="W55" i="1" s="1"/>
  <c r="U58" i="1"/>
  <c r="U64" i="1"/>
  <c r="T77" i="1"/>
  <c r="W77" i="1" s="1"/>
  <c r="T90" i="1"/>
  <c r="W90" i="1" s="1"/>
  <c r="T93" i="1"/>
  <c r="W93" i="1" s="1"/>
  <c r="U23" i="1"/>
  <c r="U31" i="1"/>
  <c r="U39" i="1"/>
  <c r="U47" i="1"/>
  <c r="U55" i="1"/>
  <c r="T63" i="1"/>
  <c r="W63" i="1" s="1"/>
  <c r="T66" i="1"/>
  <c r="W66" i="1" s="1"/>
  <c r="T69" i="1"/>
  <c r="W69" i="1" s="1"/>
  <c r="U77" i="1"/>
  <c r="T79" i="1"/>
  <c r="W79" i="1" s="1"/>
  <c r="T82" i="1"/>
  <c r="W82" i="1" s="1"/>
  <c r="T87" i="1"/>
  <c r="W87" i="1" s="1"/>
  <c r="U90" i="1"/>
  <c r="U93" i="1"/>
  <c r="T98" i="1"/>
  <c r="W98" i="1" s="1"/>
  <c r="T109" i="1"/>
  <c r="W109" i="1" s="1"/>
  <c r="U113" i="1"/>
  <c r="T116" i="1"/>
  <c r="W116" i="1" s="1"/>
  <c r="U120" i="1"/>
  <c r="U124" i="1"/>
  <c r="U128" i="1"/>
  <c r="T131" i="1"/>
  <c r="W131" i="1" s="1"/>
  <c r="U136" i="1"/>
  <c r="T139" i="1"/>
  <c r="W139" i="1" s="1"/>
  <c r="U142" i="1"/>
  <c r="U145" i="1"/>
  <c r="T148" i="1"/>
  <c r="W148" i="1" s="1"/>
  <c r="U152" i="1"/>
  <c r="T155" i="1"/>
  <c r="W155" i="1" s="1"/>
  <c r="U159" i="1"/>
  <c r="U162" i="1"/>
  <c r="T165" i="1"/>
  <c r="W165" i="1" s="1"/>
  <c r="T169" i="1"/>
  <c r="W169" i="1" s="1"/>
  <c r="T173" i="1"/>
  <c r="W173" i="1" s="1"/>
  <c r="T176" i="1"/>
  <c r="W176" i="1" s="1"/>
  <c r="U177" i="1"/>
  <c r="U180" i="1"/>
  <c r="U504" i="1"/>
  <c r="T502" i="1"/>
  <c r="W502" i="1" s="1"/>
  <c r="T12" i="1"/>
  <c r="T20" i="1"/>
  <c r="W20" i="1" s="1"/>
  <c r="T28" i="1"/>
  <c r="W28" i="1" s="1"/>
  <c r="T36" i="1"/>
  <c r="W36" i="1" s="1"/>
  <c r="T44" i="1"/>
  <c r="W44" i="1" s="1"/>
  <c r="T52" i="1"/>
  <c r="W52" i="1" s="1"/>
  <c r="T60" i="1"/>
  <c r="W60" i="1" s="1"/>
  <c r="U63" i="1"/>
  <c r="U66" i="1"/>
  <c r="U71" i="1"/>
  <c r="T74" i="1"/>
  <c r="W74" i="1" s="1"/>
  <c r="U79" i="1"/>
  <c r="U87" i="1"/>
  <c r="T92" i="1"/>
  <c r="W92" i="1" s="1"/>
  <c r="U98" i="1"/>
  <c r="T101" i="1"/>
  <c r="W101" i="1" s="1"/>
  <c r="T105" i="1"/>
  <c r="W105" i="1" s="1"/>
  <c r="U109" i="1"/>
  <c r="T112" i="1"/>
  <c r="W112" i="1" s="1"/>
  <c r="U116" i="1"/>
  <c r="T119" i="1"/>
  <c r="W119" i="1" s="1"/>
  <c r="T123" i="1"/>
  <c r="W123" i="1" s="1"/>
  <c r="T127" i="1"/>
  <c r="W127" i="1" s="1"/>
  <c r="U131" i="1"/>
  <c r="T135" i="1"/>
  <c r="W135" i="1" s="1"/>
  <c r="U139" i="1"/>
  <c r="U148" i="1"/>
  <c r="U155" i="1"/>
  <c r="T158" i="1"/>
  <c r="W158" i="1" s="1"/>
  <c r="U165" i="1"/>
  <c r="T168" i="1"/>
  <c r="W168" i="1" s="1"/>
  <c r="U169" i="1"/>
  <c r="T172" i="1"/>
  <c r="W172" i="1" s="1"/>
  <c r="U173" i="1"/>
  <c r="U176" i="1"/>
  <c r="T183" i="1"/>
  <c r="W183" i="1" s="1"/>
  <c r="T191" i="1"/>
  <c r="W191" i="1" s="1"/>
  <c r="T194" i="1"/>
  <c r="W194" i="1" s="1"/>
  <c r="U198" i="1"/>
  <c r="T201" i="1"/>
  <c r="W201" i="1" s="1"/>
  <c r="U202" i="1"/>
  <c r="T206" i="1"/>
  <c r="W206" i="1" s="1"/>
  <c r="T209" i="1"/>
  <c r="W209" i="1" s="1"/>
  <c r="U213" i="1"/>
  <c r="U220" i="1"/>
  <c r="U223" i="1"/>
  <c r="T226" i="1"/>
  <c r="W226" i="1" s="1"/>
  <c r="U230" i="1"/>
  <c r="U233" i="1"/>
  <c r="U236" i="1"/>
  <c r="T239" i="1"/>
  <c r="W239" i="1" s="1"/>
  <c r="T242" i="1"/>
  <c r="W242" i="1" s="1"/>
  <c r="T245" i="1"/>
  <c r="W245" i="1" s="1"/>
  <c r="U248" i="1"/>
  <c r="T251" i="1"/>
  <c r="W251" i="1" s="1"/>
  <c r="T505" i="1"/>
  <c r="W505" i="1" s="1"/>
  <c r="U9" i="1"/>
  <c r="U28" i="1"/>
  <c r="U36" i="1"/>
  <c r="U44" i="1"/>
  <c r="U52" i="1"/>
  <c r="U60" i="1"/>
  <c r="U74" i="1"/>
  <c r="T76" i="1"/>
  <c r="W76" i="1" s="1"/>
  <c r="T84" i="1"/>
  <c r="W84" i="1" s="1"/>
  <c r="T89" i="1"/>
  <c r="W89" i="1" s="1"/>
  <c r="U101" i="1"/>
  <c r="T104" i="1"/>
  <c r="W104" i="1" s="1"/>
  <c r="U105" i="1"/>
  <c r="T108" i="1"/>
  <c r="W108" i="1" s="1"/>
  <c r="U112" i="1"/>
  <c r="T115" i="1"/>
  <c r="W115" i="1" s="1"/>
  <c r="U119" i="1"/>
  <c r="U123" i="1"/>
  <c r="U127" i="1"/>
  <c r="T130" i="1"/>
  <c r="W130" i="1" s="1"/>
  <c r="U135" i="1"/>
  <c r="T141" i="1"/>
  <c r="W141" i="1" s="1"/>
  <c r="T144" i="1"/>
  <c r="W144" i="1" s="1"/>
  <c r="T151" i="1"/>
  <c r="W151" i="1" s="1"/>
  <c r="T154" i="1"/>
  <c r="W154" i="1" s="1"/>
  <c r="U158" i="1"/>
  <c r="T161" i="1"/>
  <c r="W161" i="1" s="1"/>
  <c r="U168" i="1"/>
  <c r="U172" i="1"/>
  <c r="T179" i="1"/>
  <c r="W179" i="1" s="1"/>
  <c r="U183" i="1"/>
  <c r="T187" i="1"/>
  <c r="W187" i="1" s="1"/>
  <c r="T190" i="1"/>
  <c r="W190" i="1" s="1"/>
  <c r="U191" i="1"/>
  <c r="U194" i="1"/>
  <c r="T197" i="1"/>
  <c r="W197" i="1" s="1"/>
  <c r="T200" i="1"/>
  <c r="W200" i="1" s="1"/>
  <c r="U201" i="1"/>
  <c r="U206" i="1"/>
  <c r="U209" i="1"/>
  <c r="T212" i="1"/>
  <c r="W212" i="1" s="1"/>
  <c r="T215" i="1"/>
  <c r="W215" i="1" s="1"/>
  <c r="T219" i="1"/>
  <c r="W219" i="1" s="1"/>
  <c r="U505" i="1"/>
  <c r="T506" i="1"/>
  <c r="W506" i="1" s="1"/>
  <c r="T507" i="1"/>
  <c r="W507" i="1" s="1"/>
  <c r="T11" i="1"/>
  <c r="T19" i="1"/>
  <c r="W19" i="1" s="1"/>
  <c r="U22" i="1"/>
  <c r="T27" i="1"/>
  <c r="W27" i="1" s="1"/>
  <c r="U30" i="1"/>
  <c r="T35" i="1"/>
  <c r="W35" i="1" s="1"/>
  <c r="U38" i="1"/>
  <c r="T43" i="1"/>
  <c r="W43" i="1" s="1"/>
  <c r="U46" i="1"/>
  <c r="T51" i="1"/>
  <c r="W51" i="1" s="1"/>
  <c r="U54" i="1"/>
  <c r="T59" i="1"/>
  <c r="W59" i="1" s="1"/>
  <c r="T62" i="1"/>
  <c r="W62" i="1" s="1"/>
  <c r="U68" i="1"/>
  <c r="U76" i="1"/>
  <c r="T81" i="1"/>
  <c r="W81" i="1" s="1"/>
  <c r="U84" i="1"/>
  <c r="T86" i="1"/>
  <c r="W86" i="1" s="1"/>
  <c r="U89" i="1"/>
  <c r="T97" i="1"/>
  <c r="W97" i="1" s="1"/>
  <c r="T100" i="1"/>
  <c r="W100" i="1" s="1"/>
  <c r="U104" i="1"/>
  <c r="T107" i="1"/>
  <c r="W107" i="1" s="1"/>
  <c r="U108" i="1"/>
  <c r="T111" i="1"/>
  <c r="W111" i="1" s="1"/>
  <c r="U115" i="1"/>
  <c r="T118" i="1"/>
  <c r="W118" i="1" s="1"/>
  <c r="T122" i="1"/>
  <c r="W122" i="1" s="1"/>
  <c r="T126" i="1"/>
  <c r="W126" i="1" s="1"/>
  <c r="U130" i="1"/>
  <c r="T503" i="1"/>
  <c r="W503" i="1" s="1"/>
  <c r="U501" i="1"/>
  <c r="U27" i="1"/>
  <c r="U35" i="1"/>
  <c r="U43" i="1"/>
  <c r="U503" i="1"/>
  <c r="T16" i="1"/>
  <c r="W16" i="1" s="1"/>
  <c r="T24" i="1"/>
  <c r="W24" i="1" s="1"/>
  <c r="T32" i="1"/>
  <c r="W32" i="1" s="1"/>
  <c r="T40" i="1"/>
  <c r="W40" i="1" s="1"/>
  <c r="T48" i="1"/>
  <c r="W48" i="1" s="1"/>
  <c r="T56" i="1"/>
  <c r="W56" i="1" s="1"/>
  <c r="T67" i="1"/>
  <c r="W67" i="1" s="1"/>
  <c r="U70" i="1"/>
  <c r="U73" i="1"/>
  <c r="T80" i="1"/>
  <c r="W80" i="1" s="1"/>
  <c r="U83" i="1"/>
  <c r="U94" i="1"/>
  <c r="T96" i="1"/>
  <c r="W96" i="1" s="1"/>
  <c r="T99" i="1"/>
  <c r="W99" i="1" s="1"/>
  <c r="U103" i="1"/>
  <c r="T110" i="1"/>
  <c r="W110" i="1" s="1"/>
  <c r="U114" i="1"/>
  <c r="T121" i="1"/>
  <c r="W121" i="1" s="1"/>
  <c r="T125" i="1"/>
  <c r="W125" i="1" s="1"/>
  <c r="T129" i="1"/>
  <c r="W129" i="1" s="1"/>
  <c r="T133" i="1"/>
  <c r="W133" i="1" s="1"/>
  <c r="T137" i="1"/>
  <c r="W137" i="1" s="1"/>
  <c r="T140" i="1"/>
  <c r="W140" i="1" s="1"/>
  <c r="T143" i="1"/>
  <c r="W143" i="1" s="1"/>
  <c r="T146" i="1"/>
  <c r="W146" i="1" s="1"/>
  <c r="U150" i="1"/>
  <c r="T153" i="1"/>
  <c r="W153" i="1" s="1"/>
  <c r="T156" i="1"/>
  <c r="W156" i="1" s="1"/>
  <c r="U160" i="1"/>
  <c r="U167" i="1"/>
  <c r="U171" i="1"/>
  <c r="T174" i="1"/>
  <c r="W174" i="1" s="1"/>
  <c r="U178" i="1"/>
  <c r="T185" i="1"/>
  <c r="W185" i="1" s="1"/>
  <c r="T189" i="1"/>
  <c r="W189" i="1" s="1"/>
  <c r="U193" i="1"/>
  <c r="U196" i="1"/>
  <c r="T199" i="1"/>
  <c r="W199" i="1" s="1"/>
  <c r="U204" i="1"/>
  <c r="U211" i="1"/>
  <c r="T214" i="1"/>
  <c r="W214" i="1" s="1"/>
  <c r="T217" i="1"/>
  <c r="W217" i="1" s="1"/>
  <c r="U218" i="1"/>
  <c r="T224" i="1"/>
  <c r="W224" i="1" s="1"/>
  <c r="U225" i="1"/>
  <c r="T231" i="1"/>
  <c r="W231" i="1" s="1"/>
  <c r="U238" i="1"/>
  <c r="U241" i="1"/>
  <c r="U250" i="1"/>
  <c r="U253" i="1"/>
  <c r="U256" i="1"/>
  <c r="T259" i="1"/>
  <c r="W259" i="1" s="1"/>
  <c r="U10" i="1"/>
  <c r="U24" i="1"/>
  <c r="U32" i="1"/>
  <c r="U40" i="1"/>
  <c r="U48" i="1"/>
  <c r="U56" i="1"/>
  <c r="T64" i="1"/>
  <c r="W64" i="1" s="1"/>
  <c r="U67" i="1"/>
  <c r="T72" i="1"/>
  <c r="W72" i="1" s="1"/>
  <c r="U80" i="1"/>
  <c r="U96" i="1"/>
  <c r="U99" i="1"/>
  <c r="T102" i="1"/>
  <c r="W102" i="1" s="1"/>
  <c r="T106" i="1"/>
  <c r="W106" i="1" s="1"/>
  <c r="U110" i="1"/>
  <c r="T117" i="1"/>
  <c r="W117" i="1" s="1"/>
  <c r="U121" i="1"/>
  <c r="U125" i="1"/>
  <c r="U129" i="1"/>
  <c r="T132" i="1"/>
  <c r="W132" i="1" s="1"/>
  <c r="U133" i="1"/>
  <c r="U137" i="1"/>
  <c r="U140" i="1"/>
  <c r="U143" i="1"/>
  <c r="U146" i="1"/>
  <c r="T149" i="1"/>
  <c r="W149" i="1" s="1"/>
  <c r="U153" i="1"/>
  <c r="U156" i="1"/>
  <c r="T163" i="1"/>
  <c r="W163" i="1" s="1"/>
  <c r="T166" i="1"/>
  <c r="W166" i="1" s="1"/>
  <c r="T170" i="1"/>
  <c r="W170" i="1" s="1"/>
  <c r="U174" i="1"/>
  <c r="T181" i="1"/>
  <c r="W181" i="1" s="1"/>
  <c r="T184" i="1"/>
  <c r="W184" i="1" s="1"/>
  <c r="U185" i="1"/>
  <c r="U189" i="1"/>
  <c r="T192" i="1"/>
  <c r="W192" i="1" s="1"/>
  <c r="U199" i="1"/>
  <c r="T203" i="1"/>
  <c r="W203" i="1" s="1"/>
  <c r="T207" i="1"/>
  <c r="W207" i="1" s="1"/>
  <c r="T210" i="1"/>
  <c r="W210" i="1" s="1"/>
  <c r="U214" i="1"/>
  <c r="U217" i="1"/>
  <c r="T221" i="1"/>
  <c r="W221" i="1" s="1"/>
  <c r="U224" i="1"/>
  <c r="T227" i="1"/>
  <c r="W227" i="1" s="1"/>
  <c r="U231" i="1"/>
  <c r="T234" i="1"/>
  <c r="W234" i="1" s="1"/>
  <c r="T237" i="1"/>
  <c r="W237" i="1" s="1"/>
  <c r="T240" i="1"/>
  <c r="W240" i="1" s="1"/>
  <c r="T243" i="1"/>
  <c r="W243" i="1" s="1"/>
  <c r="T73" i="1"/>
  <c r="W73" i="1" s="1"/>
  <c r="U97" i="1"/>
  <c r="U151" i="1"/>
  <c r="U161" i="1"/>
  <c r="T180" i="1"/>
  <c r="W180" i="1" s="1"/>
  <c r="T198" i="1"/>
  <c r="W198" i="1" s="1"/>
  <c r="T204" i="1"/>
  <c r="W204" i="1" s="1"/>
  <c r="T211" i="1"/>
  <c r="W211" i="1" s="1"/>
  <c r="U215" i="1"/>
  <c r="T222" i="1"/>
  <c r="W222" i="1" s="1"/>
  <c r="T229" i="1"/>
  <c r="W229" i="1" s="1"/>
  <c r="T238" i="1"/>
  <c r="W238" i="1" s="1"/>
  <c r="U240" i="1"/>
  <c r="U242" i="1"/>
  <c r="T244" i="1"/>
  <c r="W244" i="1" s="1"/>
  <c r="U247" i="1"/>
  <c r="T254" i="1"/>
  <c r="W254" i="1" s="1"/>
  <c r="U257" i="1"/>
  <c r="T262" i="1"/>
  <c r="W262" i="1" s="1"/>
  <c r="U266" i="1"/>
  <c r="T269" i="1"/>
  <c r="W269" i="1" s="1"/>
  <c r="T272" i="1"/>
  <c r="W272" i="1" s="1"/>
  <c r="U273" i="1"/>
  <c r="U276" i="1"/>
  <c r="U279" i="1"/>
  <c r="U283" i="1"/>
  <c r="U287" i="1"/>
  <c r="T290" i="1"/>
  <c r="W290" i="1" s="1"/>
  <c r="U294" i="1"/>
  <c r="T298" i="1"/>
  <c r="W298" i="1" s="1"/>
  <c r="T301" i="1"/>
  <c r="W301" i="1" s="1"/>
  <c r="U305" i="1"/>
  <c r="U308" i="1"/>
  <c r="U312" i="1"/>
  <c r="U322" i="1"/>
  <c r="U325" i="1"/>
  <c r="U328" i="1"/>
  <c r="T331" i="1"/>
  <c r="W331" i="1" s="1"/>
  <c r="U335" i="1"/>
  <c r="T338" i="1"/>
  <c r="W338" i="1" s="1"/>
  <c r="T342" i="1"/>
  <c r="W342" i="1" s="1"/>
  <c r="T346" i="1"/>
  <c r="W346" i="1" s="1"/>
  <c r="U354" i="1"/>
  <c r="T357" i="1"/>
  <c r="W357" i="1" s="1"/>
  <c r="U358" i="1"/>
  <c r="U51" i="1"/>
  <c r="U78" i="1"/>
  <c r="U106" i="1"/>
  <c r="T114" i="1"/>
  <c r="W114" i="1" s="1"/>
  <c r="U118" i="1"/>
  <c r="T175" i="1"/>
  <c r="W175" i="1" s="1"/>
  <c r="T213" i="1"/>
  <c r="W213" i="1" s="1"/>
  <c r="U222" i="1"/>
  <c r="U226" i="1"/>
  <c r="T228" i="1"/>
  <c r="W228" i="1" s="1"/>
  <c r="U229" i="1"/>
  <c r="T233" i="1"/>
  <c r="W233" i="1" s="1"/>
  <c r="U244" i="1"/>
  <c r="T249" i="1"/>
  <c r="W249" i="1" s="1"/>
  <c r="U254" i="1"/>
  <c r="U259" i="1"/>
  <c r="U262" i="1"/>
  <c r="T265" i="1"/>
  <c r="W265" i="1" s="1"/>
  <c r="T268" i="1"/>
  <c r="W268" i="1" s="1"/>
  <c r="U269" i="1"/>
  <c r="U272" i="1"/>
  <c r="T282" i="1"/>
  <c r="W282" i="1" s="1"/>
  <c r="T286" i="1"/>
  <c r="W286" i="1" s="1"/>
  <c r="U290" i="1"/>
  <c r="U298" i="1"/>
  <c r="U301" i="1"/>
  <c r="T304" i="1"/>
  <c r="W304" i="1" s="1"/>
  <c r="T311" i="1"/>
  <c r="W311" i="1" s="1"/>
  <c r="T315" i="1"/>
  <c r="W315" i="1" s="1"/>
  <c r="T318" i="1"/>
  <c r="W318" i="1" s="1"/>
  <c r="T321" i="1"/>
  <c r="W321" i="1" s="1"/>
  <c r="T324" i="1"/>
  <c r="W324" i="1" s="1"/>
  <c r="U331" i="1"/>
  <c r="T334" i="1"/>
  <c r="W334" i="1" s="1"/>
  <c r="U338" i="1"/>
  <c r="U342" i="1"/>
  <c r="U346" i="1"/>
  <c r="T350" i="1"/>
  <c r="W350" i="1" s="1"/>
  <c r="T353" i="1"/>
  <c r="W353" i="1" s="1"/>
  <c r="T356" i="1"/>
  <c r="W356" i="1" s="1"/>
  <c r="U357" i="1"/>
  <c r="T361" i="1"/>
  <c r="W361" i="1" s="1"/>
  <c r="T365" i="1"/>
  <c r="W365" i="1" s="1"/>
  <c r="T369" i="1"/>
  <c r="W369" i="1" s="1"/>
  <c r="T373" i="1"/>
  <c r="W373" i="1" s="1"/>
  <c r="T377" i="1"/>
  <c r="W377" i="1" s="1"/>
  <c r="T381" i="1"/>
  <c r="W381" i="1" s="1"/>
  <c r="T385" i="1"/>
  <c r="W385" i="1" s="1"/>
  <c r="T389" i="1"/>
  <c r="W389" i="1" s="1"/>
  <c r="T393" i="1"/>
  <c r="W393" i="1" s="1"/>
  <c r="U62" i="1"/>
  <c r="T83" i="1"/>
  <c r="W83" i="1" s="1"/>
  <c r="U100" i="1"/>
  <c r="U102" i="1"/>
  <c r="T120" i="1"/>
  <c r="W120" i="1" s="1"/>
  <c r="U122" i="1"/>
  <c r="T134" i="1"/>
  <c r="W134" i="1" s="1"/>
  <c r="U163" i="1"/>
  <c r="U175" i="1"/>
  <c r="T182" i="1"/>
  <c r="W182" i="1" s="1"/>
  <c r="U187" i="1"/>
  <c r="T193" i="1"/>
  <c r="W193" i="1" s="1"/>
  <c r="T195" i="1"/>
  <c r="W195" i="1" s="1"/>
  <c r="U228" i="1"/>
  <c r="T235" i="1"/>
  <c r="W235" i="1" s="1"/>
  <c r="T246" i="1"/>
  <c r="W246" i="1" s="1"/>
  <c r="U249" i="1"/>
  <c r="U251" i="1"/>
  <c r="T256" i="1"/>
  <c r="W256" i="1" s="1"/>
  <c r="T264" i="1"/>
  <c r="W264" i="1" s="1"/>
  <c r="U265" i="1"/>
  <c r="U268" i="1"/>
  <c r="T275" i="1"/>
  <c r="W275" i="1" s="1"/>
  <c r="T278" i="1"/>
  <c r="W278" i="1" s="1"/>
  <c r="U282" i="1"/>
  <c r="U286" i="1"/>
  <c r="T293" i="1"/>
  <c r="W293" i="1" s="1"/>
  <c r="T297" i="1"/>
  <c r="W297" i="1" s="1"/>
  <c r="T300" i="1"/>
  <c r="W300" i="1" s="1"/>
  <c r="U304" i="1"/>
  <c r="T307" i="1"/>
  <c r="W307" i="1" s="1"/>
  <c r="T310" i="1"/>
  <c r="W310" i="1" s="1"/>
  <c r="U311" i="1"/>
  <c r="U315" i="1"/>
  <c r="U318" i="1"/>
  <c r="U321" i="1"/>
  <c r="U324" i="1"/>
  <c r="T327" i="1"/>
  <c r="W327" i="1" s="1"/>
  <c r="T330" i="1"/>
  <c r="W330" i="1" s="1"/>
  <c r="U334" i="1"/>
  <c r="T345" i="1"/>
  <c r="W345" i="1" s="1"/>
  <c r="T349" i="1"/>
  <c r="W349" i="1" s="1"/>
  <c r="U350" i="1"/>
  <c r="U353" i="1"/>
  <c r="U356" i="1"/>
  <c r="U81" i="1"/>
  <c r="T124" i="1"/>
  <c r="W124" i="1" s="1"/>
  <c r="U126" i="1"/>
  <c r="U132" i="1"/>
  <c r="U134" i="1"/>
  <c r="T142" i="1"/>
  <c r="W142" i="1" s="1"/>
  <c r="U144" i="1"/>
  <c r="T150" i="1"/>
  <c r="W150" i="1" s="1"/>
  <c r="T160" i="1"/>
  <c r="W160" i="1" s="1"/>
  <c r="T167" i="1"/>
  <c r="W167" i="1" s="1"/>
  <c r="T171" i="1"/>
  <c r="W171" i="1" s="1"/>
  <c r="T177" i="1"/>
  <c r="W177" i="1" s="1"/>
  <c r="U182" i="1"/>
  <c r="U184" i="1"/>
  <c r="T186" i="1"/>
  <c r="W186" i="1" s="1"/>
  <c r="U195" i="1"/>
  <c r="T208" i="1"/>
  <c r="W208" i="1" s="1"/>
  <c r="U219" i="1"/>
  <c r="U235" i="1"/>
  <c r="U246" i="1"/>
  <c r="T253" i="1"/>
  <c r="W253" i="1" s="1"/>
  <c r="T261" i="1"/>
  <c r="W261" i="1" s="1"/>
  <c r="U264" i="1"/>
  <c r="T271" i="1"/>
  <c r="W271" i="1" s="1"/>
  <c r="U275" i="1"/>
  <c r="U278" i="1"/>
  <c r="T285" i="1"/>
  <c r="W285" i="1" s="1"/>
  <c r="T289" i="1"/>
  <c r="W289" i="1" s="1"/>
  <c r="U293" i="1"/>
  <c r="T296" i="1"/>
  <c r="W296" i="1" s="1"/>
  <c r="U297" i="1"/>
  <c r="U300" i="1"/>
  <c r="T303" i="1"/>
  <c r="W303" i="1" s="1"/>
  <c r="U307" i="1"/>
  <c r="U310" i="1"/>
  <c r="T320" i="1"/>
  <c r="W320" i="1" s="1"/>
  <c r="U327" i="1"/>
  <c r="U330" i="1"/>
  <c r="T337" i="1"/>
  <c r="W337" i="1" s="1"/>
  <c r="T341" i="1"/>
  <c r="W341" i="1" s="1"/>
  <c r="U345" i="1"/>
  <c r="T348" i="1"/>
  <c r="W348" i="1" s="1"/>
  <c r="U349" i="1"/>
  <c r="T352" i="1"/>
  <c r="W352" i="1" s="1"/>
  <c r="T70" i="1"/>
  <c r="W70" i="1" s="1"/>
  <c r="T94" i="1"/>
  <c r="W94" i="1" s="1"/>
  <c r="U111" i="1"/>
  <c r="T128" i="1"/>
  <c r="W128" i="1" s="1"/>
  <c r="T136" i="1"/>
  <c r="W136" i="1" s="1"/>
  <c r="T138" i="1"/>
  <c r="W138" i="1" s="1"/>
  <c r="T152" i="1"/>
  <c r="W152" i="1" s="1"/>
  <c r="U154" i="1"/>
  <c r="T162" i="1"/>
  <c r="W162" i="1" s="1"/>
  <c r="U179" i="1"/>
  <c r="U186" i="1"/>
  <c r="U197" i="1"/>
  <c r="U203" i="1"/>
  <c r="U208" i="1"/>
  <c r="U210" i="1"/>
  <c r="T216" i="1"/>
  <c r="W216" i="1" s="1"/>
  <c r="U221" i="1"/>
  <c r="T232" i="1"/>
  <c r="W232" i="1" s="1"/>
  <c r="U237" i="1"/>
  <c r="U239" i="1"/>
  <c r="T241" i="1"/>
  <c r="W241" i="1" s="1"/>
  <c r="U243" i="1"/>
  <c r="T248" i="1"/>
  <c r="W248" i="1" s="1"/>
  <c r="T258" i="1"/>
  <c r="W258" i="1" s="1"/>
  <c r="U261" i="1"/>
  <c r="T267" i="1"/>
  <c r="W267" i="1" s="1"/>
  <c r="U271" i="1"/>
  <c r="T274" i="1"/>
  <c r="W274" i="1" s="1"/>
  <c r="T281" i="1"/>
  <c r="W281" i="1" s="1"/>
  <c r="U285" i="1"/>
  <c r="U289" i="1"/>
  <c r="T292" i="1"/>
  <c r="W292" i="1" s="1"/>
  <c r="U296" i="1"/>
  <c r="U303" i="1"/>
  <c r="T314" i="1"/>
  <c r="W314" i="1" s="1"/>
  <c r="T317" i="1"/>
  <c r="W317" i="1" s="1"/>
  <c r="U320" i="1"/>
  <c r="T323" i="1"/>
  <c r="W323" i="1" s="1"/>
  <c r="T326" i="1"/>
  <c r="W326" i="1" s="1"/>
  <c r="T333" i="1"/>
  <c r="W333" i="1" s="1"/>
  <c r="U337" i="1"/>
  <c r="T340" i="1"/>
  <c r="W340" i="1" s="1"/>
  <c r="U341" i="1"/>
  <c r="T344" i="1"/>
  <c r="W344" i="1" s="1"/>
  <c r="U348" i="1"/>
  <c r="U352" i="1"/>
  <c r="T355" i="1"/>
  <c r="W355" i="1" s="1"/>
  <c r="U360" i="1"/>
  <c r="T363" i="1"/>
  <c r="W363" i="1" s="1"/>
  <c r="T367" i="1"/>
  <c r="W367" i="1" s="1"/>
  <c r="T371" i="1"/>
  <c r="W371" i="1" s="1"/>
  <c r="T375" i="1"/>
  <c r="W375" i="1" s="1"/>
  <c r="T379" i="1"/>
  <c r="W379" i="1" s="1"/>
  <c r="U59" i="1"/>
  <c r="T103" i="1"/>
  <c r="W103" i="1" s="1"/>
  <c r="T147" i="1"/>
  <c r="W147" i="1" s="1"/>
  <c r="T157" i="1"/>
  <c r="W157" i="1" s="1"/>
  <c r="T164" i="1"/>
  <c r="W164" i="1" s="1"/>
  <c r="U181" i="1"/>
  <c r="T188" i="1"/>
  <c r="W188" i="1" s="1"/>
  <c r="U192" i="1"/>
  <c r="T205" i="1"/>
  <c r="W205" i="1" s="1"/>
  <c r="T218" i="1"/>
  <c r="W218" i="1" s="1"/>
  <c r="U234" i="1"/>
  <c r="U245" i="1"/>
  <c r="T250" i="1"/>
  <c r="W250" i="1" s="1"/>
  <c r="T252" i="1"/>
  <c r="W252" i="1" s="1"/>
  <c r="U255" i="1"/>
  <c r="U260" i="1"/>
  <c r="U263" i="1"/>
  <c r="T270" i="1"/>
  <c r="W270" i="1" s="1"/>
  <c r="U277" i="1"/>
  <c r="U280" i="1"/>
  <c r="U284" i="1"/>
  <c r="U288" i="1"/>
  <c r="T291" i="1"/>
  <c r="W291" i="1" s="1"/>
  <c r="U295" i="1"/>
  <c r="U299" i="1"/>
  <c r="U302" i="1"/>
  <c r="U306" i="1"/>
  <c r="U309" i="1"/>
  <c r="T313" i="1"/>
  <c r="W313" i="1" s="1"/>
  <c r="T316" i="1"/>
  <c r="W316" i="1" s="1"/>
  <c r="T319" i="1"/>
  <c r="W319" i="1" s="1"/>
  <c r="U329" i="1"/>
  <c r="T332" i="1"/>
  <c r="W332" i="1" s="1"/>
  <c r="U336" i="1"/>
  <c r="T339" i="1"/>
  <c r="W339" i="1" s="1"/>
  <c r="T343" i="1"/>
  <c r="W343" i="1" s="1"/>
  <c r="U347" i="1"/>
  <c r="T351" i="1"/>
  <c r="W351" i="1" s="1"/>
  <c r="U359" i="1"/>
  <c r="T362" i="1"/>
  <c r="W362" i="1" s="1"/>
  <c r="T366" i="1"/>
  <c r="W366" i="1" s="1"/>
  <c r="T370" i="1"/>
  <c r="W370" i="1" s="1"/>
  <c r="T374" i="1"/>
  <c r="W374" i="1" s="1"/>
  <c r="T378" i="1"/>
  <c r="W378" i="1" s="1"/>
  <c r="T382" i="1"/>
  <c r="W382" i="1" s="1"/>
  <c r="T386" i="1"/>
  <c r="W386" i="1" s="1"/>
  <c r="T390" i="1"/>
  <c r="W390" i="1" s="1"/>
  <c r="T394" i="1"/>
  <c r="W394" i="1" s="1"/>
  <c r="U91" i="1"/>
  <c r="U141" i="1"/>
  <c r="T145" i="1"/>
  <c r="W145" i="1" s="1"/>
  <c r="U147" i="1"/>
  <c r="U149" i="1"/>
  <c r="U157" i="1"/>
  <c r="T159" i="1"/>
  <c r="W159" i="1" s="1"/>
  <c r="U164" i="1"/>
  <c r="U166" i="1"/>
  <c r="U170" i="1"/>
  <c r="T178" i="1"/>
  <c r="W178" i="1" s="1"/>
  <c r="U188" i="1"/>
  <c r="U190" i="1"/>
  <c r="T196" i="1"/>
  <c r="W196" i="1" s="1"/>
  <c r="U200" i="1"/>
  <c r="T202" i="1"/>
  <c r="W202" i="1" s="1"/>
  <c r="U205" i="1"/>
  <c r="U207" i="1"/>
  <c r="T220" i="1"/>
  <c r="W220" i="1" s="1"/>
  <c r="T236" i="1"/>
  <c r="W236" i="1" s="1"/>
  <c r="T247" i="1"/>
  <c r="W247" i="1" s="1"/>
  <c r="U252" i="1"/>
  <c r="T257" i="1"/>
  <c r="W257" i="1" s="1"/>
  <c r="T266" i="1"/>
  <c r="W266" i="1" s="1"/>
  <c r="U270" i="1"/>
  <c r="T273" i="1"/>
  <c r="W273" i="1" s="1"/>
  <c r="T276" i="1"/>
  <c r="W276" i="1" s="1"/>
  <c r="T279" i="1"/>
  <c r="W279" i="1" s="1"/>
  <c r="T283" i="1"/>
  <c r="W283" i="1" s="1"/>
  <c r="T287" i="1"/>
  <c r="W287" i="1" s="1"/>
  <c r="U291" i="1"/>
  <c r="T294" i="1"/>
  <c r="W294" i="1" s="1"/>
  <c r="T305" i="1"/>
  <c r="W305" i="1" s="1"/>
  <c r="T308" i="1"/>
  <c r="W308" i="1" s="1"/>
  <c r="T312" i="1"/>
  <c r="W312" i="1" s="1"/>
  <c r="U313" i="1"/>
  <c r="U316" i="1"/>
  <c r="U319" i="1"/>
  <c r="T322" i="1"/>
  <c r="W322" i="1" s="1"/>
  <c r="T325" i="1"/>
  <c r="W325" i="1" s="1"/>
  <c r="T328" i="1"/>
  <c r="W328" i="1" s="1"/>
  <c r="U332" i="1"/>
  <c r="T335" i="1"/>
  <c r="W335" i="1" s="1"/>
  <c r="U339" i="1"/>
  <c r="U343" i="1"/>
  <c r="U351" i="1"/>
  <c r="T354" i="1"/>
  <c r="W354" i="1" s="1"/>
  <c r="T358" i="1"/>
  <c r="W358" i="1" s="1"/>
  <c r="U362" i="1"/>
  <c r="U366" i="1"/>
  <c r="U370" i="1"/>
  <c r="U374" i="1"/>
  <c r="U378" i="1"/>
  <c r="U382" i="1"/>
  <c r="U386" i="1"/>
  <c r="U390" i="1"/>
  <c r="U394" i="1"/>
  <c r="U216" i="1"/>
  <c r="T263" i="1"/>
  <c r="W263" i="1" s="1"/>
  <c r="T277" i="1"/>
  <c r="W277" i="1" s="1"/>
  <c r="U281" i="1"/>
  <c r="U292" i="1"/>
  <c r="U326" i="1"/>
  <c r="U361" i="1"/>
  <c r="U367" i="1"/>
  <c r="U380" i="1"/>
  <c r="T391" i="1"/>
  <c r="W391" i="1" s="1"/>
  <c r="U396" i="1"/>
  <c r="T399" i="1"/>
  <c r="W399" i="1" s="1"/>
  <c r="U403" i="1"/>
  <c r="U407" i="1"/>
  <c r="T411" i="1"/>
  <c r="W411" i="1" s="1"/>
  <c r="T415" i="1"/>
  <c r="W415" i="1" s="1"/>
  <c r="U419" i="1"/>
  <c r="T422" i="1"/>
  <c r="W422" i="1" s="1"/>
  <c r="U427" i="1"/>
  <c r="T431" i="1"/>
  <c r="W431" i="1" s="1"/>
  <c r="U435" i="1"/>
  <c r="T439" i="1"/>
  <c r="W439" i="1" s="1"/>
  <c r="T442" i="1"/>
  <c r="W442" i="1" s="1"/>
  <c r="T446" i="1"/>
  <c r="W446" i="1" s="1"/>
  <c r="T449" i="1"/>
  <c r="W449" i="1" s="1"/>
  <c r="U456" i="1"/>
  <c r="U459" i="1"/>
  <c r="U462" i="1"/>
  <c r="T465" i="1"/>
  <c r="W465" i="1" s="1"/>
  <c r="U472" i="1"/>
  <c r="T475" i="1"/>
  <c r="W475" i="1" s="1"/>
  <c r="T478" i="1"/>
  <c r="W478" i="1" s="1"/>
  <c r="U482" i="1"/>
  <c r="T485" i="1"/>
  <c r="W485" i="1" s="1"/>
  <c r="U489" i="1"/>
  <c r="T492" i="1"/>
  <c r="W492" i="1" s="1"/>
  <c r="T495" i="1"/>
  <c r="W495" i="1" s="1"/>
  <c r="U499" i="1"/>
  <c r="U470" i="1"/>
  <c r="U497" i="1"/>
  <c r="U227" i="1"/>
  <c r="U314" i="1"/>
  <c r="U344" i="1"/>
  <c r="U365" i="1"/>
  <c r="U371" i="1"/>
  <c r="T384" i="1"/>
  <c r="W384" i="1" s="1"/>
  <c r="U389" i="1"/>
  <c r="U391" i="1"/>
  <c r="U399" i="1"/>
  <c r="T402" i="1"/>
  <c r="W402" i="1" s="1"/>
  <c r="T406" i="1"/>
  <c r="W406" i="1" s="1"/>
  <c r="U411" i="1"/>
  <c r="U415" i="1"/>
  <c r="T418" i="1"/>
  <c r="W418" i="1" s="1"/>
  <c r="U422" i="1"/>
  <c r="T426" i="1"/>
  <c r="W426" i="1" s="1"/>
  <c r="T430" i="1"/>
  <c r="W430" i="1" s="1"/>
  <c r="U431" i="1"/>
  <c r="T434" i="1"/>
  <c r="W434" i="1" s="1"/>
  <c r="T438" i="1"/>
  <c r="W438" i="1" s="1"/>
  <c r="U439" i="1"/>
  <c r="U442" i="1"/>
  <c r="U446" i="1"/>
  <c r="U449" i="1"/>
  <c r="T452" i="1"/>
  <c r="W452" i="1" s="1"/>
  <c r="T455" i="1"/>
  <c r="W455" i="1" s="1"/>
  <c r="T458" i="1"/>
  <c r="W458" i="1" s="1"/>
  <c r="U465" i="1"/>
  <c r="T468" i="1"/>
  <c r="W468" i="1" s="1"/>
  <c r="T471" i="1"/>
  <c r="W471" i="1" s="1"/>
  <c r="U475" i="1"/>
  <c r="U478" i="1"/>
  <c r="U485" i="1"/>
  <c r="T488" i="1"/>
  <c r="W488" i="1" s="1"/>
  <c r="U492" i="1"/>
  <c r="U495" i="1"/>
  <c r="T498" i="1"/>
  <c r="W498" i="1" s="1"/>
  <c r="T8" i="1"/>
  <c r="U8" i="1"/>
  <c r="T457" i="1"/>
  <c r="W457" i="1" s="1"/>
  <c r="U487" i="1"/>
  <c r="T460" i="1"/>
  <c r="W460" i="1" s="1"/>
  <c r="U117" i="1"/>
  <c r="T223" i="1"/>
  <c r="W223" i="1" s="1"/>
  <c r="T225" i="1"/>
  <c r="W225" i="1" s="1"/>
  <c r="T288" i="1"/>
  <c r="W288" i="1" s="1"/>
  <c r="T299" i="1"/>
  <c r="W299" i="1" s="1"/>
  <c r="U333" i="1"/>
  <c r="U369" i="1"/>
  <c r="U375" i="1"/>
  <c r="U384" i="1"/>
  <c r="T395" i="1"/>
  <c r="W395" i="1" s="1"/>
  <c r="T398" i="1"/>
  <c r="W398" i="1" s="1"/>
  <c r="U402" i="1"/>
  <c r="U406" i="1"/>
  <c r="T410" i="1"/>
  <c r="W410" i="1" s="1"/>
  <c r="T414" i="1"/>
  <c r="W414" i="1" s="1"/>
  <c r="U418" i="1"/>
  <c r="U426" i="1"/>
  <c r="U430" i="1"/>
  <c r="U434" i="1"/>
  <c r="U438" i="1"/>
  <c r="T445" i="1"/>
  <c r="W445" i="1" s="1"/>
  <c r="U452" i="1"/>
  <c r="U455" i="1"/>
  <c r="U458" i="1"/>
  <c r="T461" i="1"/>
  <c r="W461" i="1" s="1"/>
  <c r="U468" i="1"/>
  <c r="U471" i="1"/>
  <c r="T474" i="1"/>
  <c r="W474" i="1" s="1"/>
  <c r="T481" i="1"/>
  <c r="W481" i="1" s="1"/>
  <c r="U488" i="1"/>
  <c r="T491" i="1"/>
  <c r="W491" i="1" s="1"/>
  <c r="T494" i="1"/>
  <c r="W494" i="1" s="1"/>
  <c r="U498" i="1"/>
  <c r="T480" i="1"/>
  <c r="W480" i="1" s="1"/>
  <c r="T473" i="1"/>
  <c r="W473" i="1" s="1"/>
  <c r="U7" i="1"/>
  <c r="T113" i="1"/>
  <c r="W113" i="1" s="1"/>
  <c r="U212" i="1"/>
  <c r="T280" i="1"/>
  <c r="W280" i="1" s="1"/>
  <c r="T284" i="1"/>
  <c r="W284" i="1" s="1"/>
  <c r="T295" i="1"/>
  <c r="W295" i="1" s="1"/>
  <c r="U317" i="1"/>
  <c r="T329" i="1"/>
  <c r="W329" i="1" s="1"/>
  <c r="T364" i="1"/>
  <c r="W364" i="1" s="1"/>
  <c r="U373" i="1"/>
  <c r="U379" i="1"/>
  <c r="T388" i="1"/>
  <c r="W388" i="1" s="1"/>
  <c r="U393" i="1"/>
  <c r="U395" i="1"/>
  <c r="U398" i="1"/>
  <c r="U410" i="1"/>
  <c r="U414" i="1"/>
  <c r="T421" i="1"/>
  <c r="W421" i="1" s="1"/>
  <c r="T425" i="1"/>
  <c r="W425" i="1" s="1"/>
  <c r="T429" i="1"/>
  <c r="W429" i="1" s="1"/>
  <c r="T433" i="1"/>
  <c r="W433" i="1" s="1"/>
  <c r="T437" i="1"/>
  <c r="W437" i="1" s="1"/>
  <c r="T441" i="1"/>
  <c r="W441" i="1" s="1"/>
  <c r="U445" i="1"/>
  <c r="T448" i="1"/>
  <c r="W448" i="1" s="1"/>
  <c r="T451" i="1"/>
  <c r="W451" i="1" s="1"/>
  <c r="T454" i="1"/>
  <c r="W454" i="1" s="1"/>
  <c r="U461" i="1"/>
  <c r="T464" i="1"/>
  <c r="W464" i="1" s="1"/>
  <c r="T467" i="1"/>
  <c r="W467" i="1" s="1"/>
  <c r="T470" i="1"/>
  <c r="W470" i="1" s="1"/>
  <c r="U474" i="1"/>
  <c r="T477" i="1"/>
  <c r="W477" i="1" s="1"/>
  <c r="U481" i="1"/>
  <c r="T484" i="1"/>
  <c r="W484" i="1" s="1"/>
  <c r="T487" i="1"/>
  <c r="W487" i="1" s="1"/>
  <c r="U491" i="1"/>
  <c r="U494" i="1"/>
  <c r="U457" i="1"/>
  <c r="U232" i="1"/>
  <c r="T255" i="1"/>
  <c r="W255" i="1" s="1"/>
  <c r="T306" i="1"/>
  <c r="W306" i="1" s="1"/>
  <c r="U340" i="1"/>
  <c r="T347" i="1"/>
  <c r="W347" i="1" s="1"/>
  <c r="T360" i="1"/>
  <c r="W360" i="1" s="1"/>
  <c r="U364" i="1"/>
  <c r="T368" i="1"/>
  <c r="W368" i="1" s="1"/>
  <c r="U377" i="1"/>
  <c r="T383" i="1"/>
  <c r="W383" i="1" s="1"/>
  <c r="U388" i="1"/>
  <c r="T401" i="1"/>
  <c r="W401" i="1" s="1"/>
  <c r="T405" i="1"/>
  <c r="W405" i="1" s="1"/>
  <c r="T409" i="1"/>
  <c r="W409" i="1" s="1"/>
  <c r="T413" i="1"/>
  <c r="W413" i="1" s="1"/>
  <c r="T417" i="1"/>
  <c r="W417" i="1" s="1"/>
  <c r="U421" i="1"/>
  <c r="T424" i="1"/>
  <c r="W424" i="1" s="1"/>
  <c r="U425" i="1"/>
  <c r="U429" i="1"/>
  <c r="U433" i="1"/>
  <c r="U437" i="1"/>
  <c r="U441" i="1"/>
  <c r="T444" i="1"/>
  <c r="W444" i="1" s="1"/>
  <c r="U454" i="1"/>
  <c r="U467" i="1"/>
  <c r="T466" i="1"/>
  <c r="W466" i="1" s="1"/>
  <c r="T493" i="1"/>
  <c r="W493" i="1" s="1"/>
  <c r="U86" i="1"/>
  <c r="U107" i="1"/>
  <c r="T230" i="1"/>
  <c r="W230" i="1" s="1"/>
  <c r="T260" i="1"/>
  <c r="W260" i="1" s="1"/>
  <c r="U274" i="1"/>
  <c r="T302" i="1"/>
  <c r="W302" i="1" s="1"/>
  <c r="T336" i="1"/>
  <c r="W336" i="1" s="1"/>
  <c r="U368" i="1"/>
  <c r="T372" i="1"/>
  <c r="W372" i="1" s="1"/>
  <c r="U381" i="1"/>
  <c r="U383" i="1"/>
  <c r="T392" i="1"/>
  <c r="W392" i="1" s="1"/>
  <c r="T397" i="1"/>
  <c r="W397" i="1" s="1"/>
  <c r="U401" i="1"/>
  <c r="T404" i="1"/>
  <c r="W404" i="1" s="1"/>
  <c r="U405" i="1"/>
  <c r="T408" i="1"/>
  <c r="W408" i="1" s="1"/>
  <c r="U409" i="1"/>
  <c r="U413" i="1"/>
  <c r="U417" i="1"/>
  <c r="T420" i="1"/>
  <c r="W420" i="1" s="1"/>
  <c r="U424" i="1"/>
  <c r="T428" i="1"/>
  <c r="W428" i="1" s="1"/>
  <c r="T432" i="1"/>
  <c r="W432" i="1" s="1"/>
  <c r="T436" i="1"/>
  <c r="W436" i="1" s="1"/>
  <c r="T440" i="1"/>
  <c r="W440" i="1" s="1"/>
  <c r="U444" i="1"/>
  <c r="T447" i="1"/>
  <c r="W447" i="1" s="1"/>
  <c r="T450" i="1"/>
  <c r="W450" i="1" s="1"/>
  <c r="T463" i="1"/>
  <c r="W463" i="1" s="1"/>
  <c r="T483" i="1"/>
  <c r="W483" i="1" s="1"/>
  <c r="T500" i="1"/>
  <c r="W500" i="1" s="1"/>
  <c r="U138" i="1"/>
  <c r="U258" i="1"/>
  <c r="U267" i="1"/>
  <c r="U323" i="1"/>
  <c r="U372" i="1"/>
  <c r="T376" i="1"/>
  <c r="W376" i="1" s="1"/>
  <c r="T387" i="1"/>
  <c r="W387" i="1" s="1"/>
  <c r="U392" i="1"/>
  <c r="U397" i="1"/>
  <c r="T400" i="1"/>
  <c r="W400" i="1" s="1"/>
  <c r="U404" i="1"/>
  <c r="U408" i="1"/>
  <c r="T412" i="1"/>
  <c r="W412" i="1" s="1"/>
  <c r="T416" i="1"/>
  <c r="W416" i="1" s="1"/>
  <c r="U420" i="1"/>
  <c r="T423" i="1"/>
  <c r="W423" i="1" s="1"/>
  <c r="U428" i="1"/>
  <c r="U432" i="1"/>
  <c r="U436" i="1"/>
  <c r="U440" i="1"/>
  <c r="T443" i="1"/>
  <c r="W443" i="1" s="1"/>
  <c r="U447" i="1"/>
  <c r="U450" i="1"/>
  <c r="T453" i="1"/>
  <c r="W453" i="1" s="1"/>
  <c r="U460" i="1"/>
  <c r="U463" i="1"/>
  <c r="U466" i="1"/>
  <c r="T469" i="1"/>
  <c r="W469" i="1" s="1"/>
  <c r="U473" i="1"/>
  <c r="T476" i="1"/>
  <c r="W476" i="1" s="1"/>
  <c r="T479" i="1"/>
  <c r="W479" i="1" s="1"/>
  <c r="U483" i="1"/>
  <c r="U486" i="1"/>
  <c r="U493" i="1"/>
  <c r="T496" i="1"/>
  <c r="W496" i="1" s="1"/>
  <c r="U500" i="1"/>
  <c r="T499" i="1"/>
  <c r="W499" i="1" s="1"/>
  <c r="U464" i="1"/>
  <c r="T497" i="1"/>
  <c r="W497" i="1" s="1"/>
  <c r="T309" i="1"/>
  <c r="W309" i="1" s="1"/>
  <c r="U355" i="1"/>
  <c r="T359" i="1"/>
  <c r="W359" i="1" s="1"/>
  <c r="U363" i="1"/>
  <c r="U376" i="1"/>
  <c r="T380" i="1"/>
  <c r="W380" i="1" s="1"/>
  <c r="U385" i="1"/>
  <c r="U387" i="1"/>
  <c r="T396" i="1"/>
  <c r="W396" i="1" s="1"/>
  <c r="U400" i="1"/>
  <c r="T403" i="1"/>
  <c r="W403" i="1" s="1"/>
  <c r="T407" i="1"/>
  <c r="W407" i="1" s="1"/>
  <c r="U412" i="1"/>
  <c r="U416" i="1"/>
  <c r="T419" i="1"/>
  <c r="W419" i="1" s="1"/>
  <c r="U423" i="1"/>
  <c r="T427" i="1"/>
  <c r="W427" i="1" s="1"/>
  <c r="T435" i="1"/>
  <c r="W435" i="1" s="1"/>
  <c r="U443" i="1"/>
  <c r="U453" i="1"/>
  <c r="T456" i="1"/>
  <c r="W456" i="1" s="1"/>
  <c r="T459" i="1"/>
  <c r="W459" i="1" s="1"/>
  <c r="T462" i="1"/>
  <c r="W462" i="1" s="1"/>
  <c r="U469" i="1"/>
  <c r="T472" i="1"/>
  <c r="W472" i="1" s="1"/>
  <c r="U476" i="1"/>
  <c r="U479" i="1"/>
  <c r="T482" i="1"/>
  <c r="W482" i="1" s="1"/>
  <c r="T489" i="1"/>
  <c r="W489" i="1" s="1"/>
  <c r="U496" i="1"/>
  <c r="U448" i="1"/>
  <c r="U451" i="1"/>
  <c r="U477" i="1"/>
  <c r="U484" i="1"/>
  <c r="T490" i="1"/>
  <c r="W490" i="1" s="1"/>
  <c r="T7" i="1"/>
  <c r="U480" i="1"/>
  <c r="T486" i="1"/>
  <c r="W486" i="1" s="1"/>
  <c r="U490" i="1"/>
  <c r="CT7" i="1" a="1"/>
  <c r="CT7" i="1" s="1"/>
  <c r="CW11" i="1" a="1"/>
  <c r="CW11" i="1" s="1"/>
  <c r="CW12" i="1" a="1"/>
  <c r="CW12" i="1" s="1"/>
  <c r="CW13" i="1" a="1"/>
  <c r="CW13" i="1" s="1"/>
  <c r="CW14" i="1" a="1"/>
  <c r="CW14" i="1" s="1"/>
  <c r="CW8" i="1" a="1"/>
  <c r="CW8" i="1" s="1"/>
  <c r="CW9" i="1" a="1"/>
  <c r="CW9" i="1" s="1"/>
  <c r="CW15" i="1" a="1"/>
  <c r="CW15" i="1" s="1"/>
  <c r="CW10" i="1" a="1"/>
  <c r="CW10" i="1" s="1"/>
  <c r="CW7" i="1" a="1"/>
  <c r="CW7" i="1" s="1"/>
  <c r="CT8" i="1" a="1"/>
  <c r="CT8" i="1" s="1"/>
  <c r="CT14" i="1" a="1"/>
  <c r="CT14" i="1" s="1"/>
  <c r="CT15" i="1" a="1"/>
  <c r="CT15" i="1" s="1"/>
  <c r="CT9" i="1" a="1"/>
  <c r="CT9" i="1" s="1"/>
  <c r="CT13" i="1" a="1"/>
  <c r="CT13" i="1" s="1"/>
  <c r="CT10" i="1" a="1"/>
  <c r="CT10" i="1" s="1"/>
  <c r="CT11" i="1" a="1"/>
  <c r="CT11" i="1" s="1"/>
  <c r="CT12" i="1" a="1"/>
  <c r="CT12" i="1" s="1"/>
  <c r="CH1" i="1"/>
  <c r="BZ1" i="1"/>
  <c r="U6" i="1" l="1"/>
  <c r="S12" i="1"/>
  <c r="S11" i="1"/>
  <c r="R12" i="1"/>
  <c r="R11" i="1"/>
  <c r="V8" i="1" a="1"/>
  <c r="V8" i="1" s="1"/>
  <c r="S9" i="1"/>
  <c r="S10" i="1"/>
  <c r="R9" i="1"/>
  <c r="R10" i="1"/>
  <c r="S8" i="1"/>
  <c r="S7" i="1"/>
  <c r="R7" i="1"/>
  <c r="R8" i="1"/>
  <c r="S6" i="1"/>
  <c r="R6" i="1"/>
  <c r="AE6" i="1"/>
  <c r="X54" i="1" a="1"/>
  <c r="X487" i="1" a="1"/>
  <c r="X504" i="1" a="1"/>
  <c r="X425" i="1" a="1"/>
  <c r="X397" i="1" a="1"/>
  <c r="X301" i="1" a="1"/>
  <c r="X407" i="1" a="1"/>
  <c r="X213" i="1" a="1"/>
  <c r="X143" i="1" a="1"/>
  <c r="X325" i="1" a="1"/>
  <c r="X165" i="1" a="1"/>
  <c r="X106" i="1" a="1"/>
  <c r="X53" i="1" a="1"/>
  <c r="X463" i="1" a="1"/>
  <c r="X374" i="1" a="1"/>
  <c r="X362" i="1" a="1"/>
  <c r="X331" i="1" a="1"/>
  <c r="X201" i="1" a="1"/>
  <c r="X451" i="1" a="1"/>
  <c r="X400" i="1" a="1"/>
  <c r="X275" i="1" a="1"/>
  <c r="X188" i="1" a="1"/>
  <c r="X438" i="1" a="1"/>
  <c r="X73" i="1" a="1"/>
  <c r="X411" i="1" a="1"/>
  <c r="X237" i="1" a="1"/>
  <c r="X166" i="1" a="1"/>
  <c r="X94" i="1" a="1"/>
  <c r="X16" i="1" a="1"/>
  <c r="X267" i="1" a="1"/>
  <c r="X205" i="1" a="1"/>
  <c r="X366" i="1" a="1"/>
  <c r="X343" i="1" a="1"/>
  <c r="X358" i="1" a="1"/>
  <c r="X211" i="1" a="1"/>
  <c r="X449" i="1" a="1"/>
  <c r="X283" i="1" a="1"/>
  <c r="X32" i="1" a="1"/>
  <c r="X426" i="1" a="1"/>
  <c r="X412" i="1" a="1"/>
  <c r="X257" i="1" a="1"/>
  <c r="X441" i="1" a="1"/>
  <c r="X288" i="1" a="1"/>
  <c r="X279" i="1" a="1"/>
  <c r="X181" i="1" a="1"/>
  <c r="X144" i="1" a="1"/>
  <c r="X27" i="1" a="1"/>
  <c r="X313" i="1" a="1"/>
  <c r="X132" i="1" a="1"/>
  <c r="X340" i="1" a="1"/>
  <c r="X373" i="1" a="1"/>
  <c r="X286" i="1" a="1"/>
  <c r="X458" i="1" a="1"/>
  <c r="X28" i="1" a="1"/>
  <c r="X395" i="1" a="1"/>
  <c r="X252" i="1" a="1"/>
  <c r="X419" i="1" a="1"/>
  <c r="X78" i="1" a="1"/>
  <c r="X13" i="1" a="1"/>
  <c r="X429" i="1" a="1"/>
  <c r="X14" i="1" a="1"/>
  <c r="X264" i="1" a="1"/>
  <c r="X89" i="1" a="1"/>
  <c r="X236" i="1" a="1"/>
  <c r="X104" i="1" a="1"/>
  <c r="X270" i="1" a="1"/>
  <c r="X49" i="1" a="1"/>
  <c r="X296" i="1" a="1"/>
  <c r="X96" i="1" a="1"/>
  <c r="X92" i="1" a="1"/>
  <c r="X23" i="1" a="1"/>
  <c r="X464" i="1" a="1"/>
  <c r="X396" i="1" a="1"/>
  <c r="X427" i="1" a="1"/>
  <c r="X109" i="1" a="1"/>
  <c r="X446" i="1" a="1"/>
  <c r="X353" i="1" a="1"/>
  <c r="X335" i="1" a="1"/>
  <c r="X161" i="1" a="1"/>
  <c r="X436" i="1" a="1"/>
  <c r="X364" i="1" a="1"/>
  <c r="X203" i="1" a="1"/>
  <c r="X193" i="1" a="1"/>
  <c r="X437" i="1" a="1"/>
  <c r="X113" i="1" a="1"/>
  <c r="X363" i="1" a="1"/>
  <c r="X460" i="1" a="1"/>
  <c r="X337" i="1" a="1"/>
  <c r="X481" i="1" a="1"/>
  <c r="X440" i="1" a="1"/>
  <c r="X240" i="1" a="1"/>
  <c r="X282" i="1" a="1"/>
  <c r="X319" i="1" a="1"/>
  <c r="X500" i="1" a="1"/>
  <c r="X346" i="1" a="1"/>
  <c r="X409" i="1" a="1"/>
  <c r="X381" i="1" a="1"/>
  <c r="X215" i="1" a="1"/>
  <c r="X154" i="1" a="1"/>
  <c r="X401" i="1" a="1"/>
  <c r="X492" i="1" a="1"/>
  <c r="X268" i="1" a="1"/>
  <c r="X408" i="1" a="1"/>
  <c r="X306" i="1" a="1"/>
  <c r="X471" i="1" a="1"/>
  <c r="X394" i="1" a="1"/>
  <c r="X307" i="1" a="1"/>
  <c r="X112" i="1" a="1"/>
  <c r="X318" i="1" a="1"/>
  <c r="X439" i="1" a="1"/>
  <c r="X326" i="1" a="1"/>
  <c r="X244" i="1" a="1"/>
  <c r="X380" i="1" a="1"/>
  <c r="X255" i="1" a="1"/>
  <c r="X187" i="1" a="1"/>
  <c r="X24" i="1" a="1"/>
  <c r="X355" i="1" a="1"/>
  <c r="X66" i="1" a="1"/>
  <c r="X15" i="1" a="1"/>
  <c r="X277" i="1" a="1"/>
  <c r="X234" i="1" a="1"/>
  <c r="X152" i="1" a="1"/>
  <c r="X83" i="1" a="1"/>
  <c r="X220" i="1" a="1"/>
  <c r="X456" i="1" a="1"/>
  <c r="X99" i="1" a="1"/>
  <c r="X295" i="1" a="1"/>
  <c r="X175" i="1" a="1"/>
  <c r="X129" i="1" a="1"/>
  <c r="X59" i="1" a="1"/>
  <c r="X420" i="1" a="1"/>
  <c r="X385" i="1" a="1"/>
  <c r="X194" i="1" a="1"/>
  <c r="X254" i="1" a="1"/>
  <c r="X260" i="1" a="1"/>
  <c r="X507" i="1" a="1"/>
  <c r="X43" i="1" a="1"/>
  <c r="X498" i="1" a="1"/>
  <c r="X278" i="1" a="1"/>
  <c r="X359" i="1" a="1"/>
  <c r="X209" i="1" a="1"/>
  <c r="X158" i="1" a="1"/>
  <c r="X285" i="1" a="1"/>
  <c r="X245" i="1" a="1"/>
  <c r="X142" i="1" a="1"/>
  <c r="X309" i="1" a="1"/>
  <c r="X189" i="1" a="1"/>
  <c r="X287" i="1" a="1"/>
  <c r="X219" i="1" a="1"/>
  <c r="X47" i="1" a="1"/>
  <c r="X369" i="1" a="1"/>
  <c r="X472" i="1" a="1"/>
  <c r="X489" i="1" a="1"/>
  <c r="X317" i="1" a="1"/>
  <c r="X496" i="1" a="1"/>
  <c r="X69" i="1" a="1"/>
  <c r="X404" i="1" a="1"/>
  <c r="X342" i="1" a="1"/>
  <c r="X258" i="1" a="1"/>
  <c r="X150" i="1" a="1"/>
  <c r="X390" i="1" a="1"/>
  <c r="X122" i="1" a="1"/>
  <c r="X174" i="1" a="1"/>
  <c r="X67" i="1" a="1"/>
  <c r="X505" i="1" a="1"/>
  <c r="X171" i="1" a="1"/>
  <c r="X482" i="1" a="1"/>
  <c r="X162" i="1" a="1"/>
  <c r="X40" i="1" a="1"/>
  <c r="X225" i="1" a="1"/>
  <c r="X462" i="1" a="1"/>
  <c r="X276" i="1" a="1"/>
  <c r="X231" i="1" a="1"/>
  <c r="X164" i="1" a="1"/>
  <c r="X170" i="1" a="1"/>
  <c r="X116" i="1" a="1"/>
  <c r="X300" i="1" a="1"/>
  <c r="X327" i="1" a="1"/>
  <c r="X361" i="1" a="1"/>
  <c r="X36" i="1" a="1"/>
  <c r="X196" i="1" a="1"/>
  <c r="X242" i="1" a="1"/>
  <c r="X206" i="1" a="1"/>
  <c r="X284" i="1" a="1"/>
  <c r="X197" i="1" a="1"/>
  <c r="X261" i="1" a="1"/>
  <c r="X442" i="1" a="1"/>
  <c r="X289" i="1" a="1"/>
  <c r="X212" i="1" a="1"/>
  <c r="X91" i="1" a="1"/>
  <c r="X167" i="1" a="1"/>
  <c r="X454" i="1" a="1"/>
  <c r="X314" i="1" a="1"/>
  <c r="X226" i="1" a="1"/>
  <c r="X292" i="1" a="1"/>
  <c r="X376" i="1" a="1"/>
  <c r="X183" i="1" a="1"/>
  <c r="X321" i="1" a="1"/>
  <c r="X100" i="1" a="1"/>
  <c r="X501" i="1" a="1"/>
  <c r="X418" i="1" a="1"/>
  <c r="X497" i="1" a="1"/>
  <c r="X77" i="1" a="1"/>
  <c r="X293" i="1" a="1"/>
  <c r="X413" i="1" a="1"/>
  <c r="X11" i="1" a="1"/>
  <c r="X391" i="1" a="1"/>
  <c r="X305" i="1" a="1"/>
  <c r="X262" i="1" a="1"/>
  <c r="X98" i="1" a="1"/>
  <c r="X266" i="1" a="1"/>
  <c r="X414" i="1" a="1"/>
  <c r="X192" i="1" a="1"/>
  <c r="X467" i="1" a="1"/>
  <c r="X494" i="1" a="1"/>
  <c r="X230" i="1" a="1"/>
  <c r="X344" i="1" a="1"/>
  <c r="X416" i="1" a="1"/>
  <c r="X466" i="1" a="1"/>
  <c r="X253" i="1" a="1"/>
  <c r="X88" i="1" a="1"/>
  <c r="X241" i="1" a="1"/>
  <c r="X428" i="1" a="1"/>
  <c r="X202" i="1" a="1"/>
  <c r="X191" i="1" a="1"/>
  <c r="X367" i="1" a="1"/>
  <c r="X246" i="1" a="1"/>
  <c r="X101" i="1" a="1"/>
  <c r="X127" i="1" a="1"/>
  <c r="X120" i="1" a="1"/>
  <c r="X39" i="1" a="1"/>
  <c r="X247" i="1" a="1"/>
  <c r="X229" i="1" a="1"/>
  <c r="X457" i="1" a="1"/>
  <c r="X25" i="1" a="1"/>
  <c r="X135" i="1" a="1"/>
  <c r="X217" i="1" a="1"/>
  <c r="X434" i="1" a="1"/>
  <c r="X126" i="1" a="1"/>
  <c r="X46" i="1" a="1"/>
  <c r="X149" i="1" a="1"/>
  <c r="X157" i="1" a="1"/>
  <c r="X90" i="1" a="1"/>
  <c r="X86" i="1" a="1"/>
  <c r="X232" i="1" a="1"/>
  <c r="X21" i="1" a="1"/>
  <c r="X155" i="1" a="1"/>
  <c r="X195" i="1" a="1"/>
  <c r="X406" i="1" a="1"/>
  <c r="X137" i="1" a="1"/>
  <c r="X65" i="1" a="1"/>
  <c r="X107" i="1" a="1"/>
  <c r="X265" i="1" a="1"/>
  <c r="X80" i="1" a="1"/>
  <c r="X310" i="1" a="1"/>
  <c r="X52" i="1" a="1"/>
  <c r="X273" i="1" a="1"/>
  <c r="X185" i="1" a="1"/>
  <c r="X114" i="1" a="1"/>
  <c r="X79" i="1" a="1"/>
  <c r="X216" i="1" a="1"/>
  <c r="X351" i="1" a="1"/>
  <c r="X388" i="1" a="1"/>
  <c r="X333" i="1" a="1"/>
  <c r="X71" i="1" a="1"/>
  <c r="X357" i="1" a="1"/>
  <c r="X356" i="1" a="1"/>
  <c r="X29" i="1" a="1"/>
  <c r="X459" i="1" a="1"/>
  <c r="X415" i="1" a="1"/>
  <c r="X483" i="1" a="1"/>
  <c r="X377" i="1" a="1"/>
  <c r="X274" i="1" a="1"/>
  <c r="X433" i="1" a="1"/>
  <c r="X222" i="1" a="1"/>
  <c r="X38" i="1" a="1"/>
  <c r="X324" i="1" a="1"/>
  <c r="X214" i="1" a="1"/>
  <c r="X480" i="1" a="1"/>
  <c r="X184" i="1" a="1"/>
  <c r="X111" i="1" a="1"/>
  <c r="X223" i="1" a="1"/>
  <c r="X55" i="1" a="1"/>
  <c r="X75" i="1" a="1"/>
  <c r="X272" i="1" a="1"/>
  <c r="X180" i="1" a="1"/>
  <c r="X7" i="1" a="1"/>
  <c r="X9" i="1" a="1"/>
  <c r="X121" i="1" a="1"/>
  <c r="X134" i="1" a="1"/>
  <c r="X105" i="1" a="1"/>
  <c r="X6" i="1" a="1"/>
  <c r="X298" i="1" a="1"/>
  <c r="X485" i="1" a="1"/>
  <c r="X341" i="1" a="1"/>
  <c r="X44" i="1" a="1"/>
  <c r="X365" i="1" a="1"/>
  <c r="X269" i="1" a="1"/>
  <c r="X153" i="1" a="1"/>
  <c r="X311" i="1" a="1"/>
  <c r="X160" i="1" a="1"/>
  <c r="X491" i="1" a="1"/>
  <c r="X297" i="1" a="1"/>
  <c r="X291" i="1" a="1"/>
  <c r="X147" i="1" a="1"/>
  <c r="X322" i="1" a="1"/>
  <c r="X118" i="1" a="1"/>
  <c r="X82" i="1" a="1"/>
  <c r="X323" i="1" a="1"/>
  <c r="X145" i="1" a="1"/>
  <c r="X233" i="1" a="1"/>
  <c r="X198" i="1" a="1"/>
  <c r="X468" i="1" a="1"/>
  <c r="X148" i="1" a="1"/>
  <c r="X421" i="1" a="1"/>
  <c r="X360" i="1" a="1"/>
  <c r="X179" i="1" a="1"/>
  <c r="X138" i="1" a="1"/>
  <c r="X424" i="1" a="1"/>
  <c r="X405" i="1" a="1"/>
  <c r="X169" i="1" a="1"/>
  <c r="X119" i="1" a="1"/>
  <c r="X58" i="1" a="1"/>
  <c r="X20" i="1" a="1"/>
  <c r="X495" i="1" a="1"/>
  <c r="X430" i="1" a="1"/>
  <c r="X18" i="1" a="1"/>
  <c r="X484" i="1" a="1"/>
  <c r="X207" i="1" a="1"/>
  <c r="X130" i="1" a="1"/>
  <c r="X221" i="1" a="1"/>
  <c r="X294" i="1" a="1"/>
  <c r="X403" i="1" a="1"/>
  <c r="X151" i="1" a="1"/>
  <c r="X97" i="1" a="1"/>
  <c r="X398" i="1" a="1"/>
  <c r="X173" i="1" a="1"/>
  <c r="X156" i="1" a="1"/>
  <c r="X87" i="1" a="1"/>
  <c r="X19" i="1" a="1"/>
  <c r="X499" i="1" a="1"/>
  <c r="X70" i="1" a="1"/>
  <c r="X74" i="1" a="1"/>
  <c r="X256" i="1" a="1"/>
  <c r="X339" i="1" a="1"/>
  <c r="X208" i="1" a="1"/>
  <c r="X402" i="1" a="1"/>
  <c r="X453" i="1" a="1"/>
  <c r="X384" i="1" a="1"/>
  <c r="X389" i="1" a="1"/>
  <c r="X133" i="1" a="1"/>
  <c r="X316" i="1" a="1"/>
  <c r="X251" i="1" a="1"/>
  <c r="X473" i="1" a="1"/>
  <c r="X95" i="1" a="1"/>
  <c r="X63" i="1" a="1"/>
  <c r="X218" i="1" a="1"/>
  <c r="X379" i="1" a="1"/>
  <c r="X304" i="1" a="1"/>
  <c r="X477" i="1" a="1"/>
  <c r="X12" i="1" a="1"/>
  <c r="X280" i="1" a="1"/>
  <c r="X386" i="1" a="1"/>
  <c r="X33" i="1" a="1"/>
  <c r="X186" i="1" a="1"/>
  <c r="X422" i="1" a="1"/>
  <c r="X8" i="1" a="1"/>
  <c r="X383" i="1" a="1"/>
  <c r="X506" i="1" a="1"/>
  <c r="X22" i="1" a="1"/>
  <c r="X34" i="1" a="1"/>
  <c r="X200" i="1" a="1"/>
  <c r="X248" i="1" a="1"/>
  <c r="X250" i="1" a="1"/>
  <c r="X204" i="1" a="1"/>
  <c r="X372" i="1" a="1"/>
  <c r="X177" i="1" a="1"/>
  <c r="X102" i="1" a="1"/>
  <c r="X249" i="1" a="1"/>
  <c r="X125" i="1" a="1"/>
  <c r="X239" i="1" a="1"/>
  <c r="X393" i="1" a="1"/>
  <c r="X93" i="1" a="1"/>
  <c r="X139" i="1" a="1"/>
  <c r="X56" i="1" a="1"/>
  <c r="X26" i="1" a="1"/>
  <c r="X452" i="1" a="1"/>
  <c r="X312" i="1" a="1"/>
  <c r="X476" i="1" a="1"/>
  <c r="X61" i="1" a="1"/>
  <c r="X371" i="1" a="1"/>
  <c r="X263" i="1" a="1"/>
  <c r="X478" i="1" a="1"/>
  <c r="X110" i="1" a="1"/>
  <c r="X35" i="1" a="1"/>
  <c r="X486" i="1" a="1"/>
  <c r="X182" i="1" a="1"/>
  <c r="X332" i="1" a="1"/>
  <c r="X45" i="1" a="1"/>
  <c r="X68" i="1" a="1"/>
  <c r="X455" i="1" a="1"/>
  <c r="X41" i="1" a="1"/>
  <c r="X465" i="1" a="1"/>
  <c r="X345" i="1" a="1"/>
  <c r="X375" i="1" a="1"/>
  <c r="X271" i="1" a="1"/>
  <c r="X62" i="1" a="1"/>
  <c r="X315" i="1" a="1"/>
  <c r="X431" i="1" a="1"/>
  <c r="X502" i="1" a="1"/>
  <c r="X190" i="1" a="1"/>
  <c r="X76" i="1" a="1"/>
  <c r="X475" i="1" a="1"/>
  <c r="X423" i="1" a="1"/>
  <c r="X37" i="1" a="1"/>
  <c r="X445" i="1" a="1"/>
  <c r="X10" i="1" a="1"/>
  <c r="X64" i="1" a="1"/>
  <c r="X392" i="1" a="1"/>
  <c r="X347" i="1" a="1"/>
  <c r="X124" i="1" a="1"/>
  <c r="X128" i="1" a="1"/>
  <c r="X108" i="1" a="1"/>
  <c r="X30" i="1" a="1"/>
  <c r="X336" i="1" a="1"/>
  <c r="X508" i="1" a="1"/>
  <c r="X330" i="1" a="1"/>
  <c r="X123" i="1" a="1"/>
  <c r="X178" i="1" a="1"/>
  <c r="X259" i="1" a="1"/>
  <c r="X131" i="1" a="1"/>
  <c r="X370" i="1" a="1"/>
  <c r="X503" i="1" a="1"/>
  <c r="X50" i="1" a="1"/>
  <c r="X31" i="1" a="1"/>
  <c r="X235" i="1" a="1"/>
  <c r="X432" i="1" a="1"/>
  <c r="X115" i="1" a="1"/>
  <c r="X141" i="1" a="1"/>
  <c r="X84" i="1" a="1"/>
  <c r="X210" i="1" a="1"/>
  <c r="X172" i="1" a="1"/>
  <c r="X136" i="1" a="1"/>
  <c r="X443" i="1" a="1"/>
  <c r="X387" i="1" a="1"/>
  <c r="X490" i="1" a="1"/>
  <c r="X243" i="1" a="1"/>
  <c r="X368" i="1" a="1"/>
  <c r="X469" i="1" a="1"/>
  <c r="X146" i="1" a="1"/>
  <c r="X329" i="1" a="1"/>
  <c r="X42" i="1" a="1"/>
  <c r="X159" i="1" a="1"/>
  <c r="X60" i="1" a="1"/>
  <c r="X399" i="1" a="1"/>
  <c r="X199" i="1" a="1"/>
  <c r="X461" i="1" a="1"/>
  <c r="X382" i="1" a="1"/>
  <c r="X48" i="1" a="1"/>
  <c r="X493" i="1" a="1"/>
  <c r="X290" i="1" a="1"/>
  <c r="X103" i="1" a="1"/>
  <c r="X302" i="1" a="1"/>
  <c r="X140" i="1" a="1"/>
  <c r="X350" i="1" a="1"/>
  <c r="X228" i="1" a="1"/>
  <c r="X238" i="1" a="1"/>
  <c r="X450" i="1" a="1"/>
  <c r="X81" i="1" a="1"/>
  <c r="X470" i="1" a="1"/>
  <c r="X72" i="1" a="1"/>
  <c r="X435" i="1" a="1"/>
  <c r="X334" i="1" a="1"/>
  <c r="X303" i="1" a="1"/>
  <c r="X488" i="1" a="1"/>
  <c r="X163" i="1" a="1"/>
  <c r="X308" i="1" a="1"/>
  <c r="X410" i="1" a="1"/>
  <c r="X299" i="1" a="1"/>
  <c r="X479" i="1" a="1"/>
  <c r="X17" i="1" a="1"/>
  <c r="X227" i="1" a="1"/>
  <c r="X117" i="1" a="1"/>
  <c r="X354" i="1" a="1"/>
  <c r="X85" i="1" a="1"/>
  <c r="X444" i="1" a="1"/>
  <c r="X474" i="1" a="1"/>
  <c r="X447" i="1" a="1"/>
  <c r="X338" i="1" a="1"/>
  <c r="X176" i="1" a="1"/>
  <c r="X349" i="1" a="1"/>
  <c r="X224" i="1" a="1"/>
  <c r="X378" i="1" a="1"/>
  <c r="X352" i="1" a="1"/>
  <c r="X348" i="1" a="1"/>
  <c r="X328" i="1" a="1"/>
  <c r="X281" i="1" a="1"/>
  <c r="X168" i="1" a="1"/>
  <c r="X57" i="1" a="1"/>
  <c r="X448" i="1" a="1"/>
  <c r="X417" i="1" a="1"/>
  <c r="X320" i="1" a="1"/>
  <c r="X51" i="1" a="1"/>
  <c r="W11" i="1" l="1"/>
  <c r="W12" i="1"/>
  <c r="X446" i="1"/>
  <c r="X89" i="1"/>
  <c r="X278" i="1"/>
  <c r="X264" i="1"/>
  <c r="X368" i="1"/>
  <c r="X443" i="1"/>
  <c r="X422" i="1"/>
  <c r="X180" i="1"/>
  <c r="X291" i="1"/>
  <c r="X359" i="1"/>
  <c r="X498" i="1"/>
  <c r="X14" i="1"/>
  <c r="X34" i="1"/>
  <c r="X136" i="1"/>
  <c r="X186" i="1"/>
  <c r="X272" i="1"/>
  <c r="X393" i="1"/>
  <c r="X467" i="1"/>
  <c r="X43" i="1"/>
  <c r="X429" i="1"/>
  <c r="X105" i="1"/>
  <c r="X172" i="1"/>
  <c r="X33" i="1"/>
  <c r="X75" i="1"/>
  <c r="X489" i="1"/>
  <c r="X192" i="1"/>
  <c r="X507" i="1"/>
  <c r="X13" i="1"/>
  <c r="X243" i="1"/>
  <c r="X210" i="1"/>
  <c r="X386" i="1"/>
  <c r="X55" i="1"/>
  <c r="X109" i="1"/>
  <c r="X414" i="1"/>
  <c r="X260" i="1"/>
  <c r="X78" i="1"/>
  <c r="X22" i="1"/>
  <c r="X84" i="1"/>
  <c r="X280" i="1"/>
  <c r="X223" i="1"/>
  <c r="X297" i="1"/>
  <c r="X266" i="1"/>
  <c r="X254" i="1"/>
  <c r="X419" i="1"/>
  <c r="X134" i="1"/>
  <c r="X141" i="1"/>
  <c r="X12" i="1"/>
  <c r="X111" i="1"/>
  <c r="X42" i="1"/>
  <c r="X98" i="1"/>
  <c r="X194" i="1"/>
  <c r="X252" i="1"/>
  <c r="X490" i="1"/>
  <c r="X115" i="1"/>
  <c r="X477" i="1"/>
  <c r="X184" i="1"/>
  <c r="X239" i="1"/>
  <c r="X262" i="1"/>
  <c r="X385" i="1"/>
  <c r="X395" i="1"/>
  <c r="X506" i="1"/>
  <c r="X432" i="1"/>
  <c r="X304" i="1"/>
  <c r="X480" i="1"/>
  <c r="X472" i="1"/>
  <c r="X305" i="1"/>
  <c r="X420" i="1"/>
  <c r="X28" i="1"/>
  <c r="X121" i="1"/>
  <c r="X235" i="1"/>
  <c r="X379" i="1"/>
  <c r="X214" i="1"/>
  <c r="X491" i="1"/>
  <c r="X391" i="1"/>
  <c r="X59" i="1"/>
  <c r="X458" i="1"/>
  <c r="X387" i="1"/>
  <c r="X31" i="1"/>
  <c r="X218" i="1"/>
  <c r="X324" i="1"/>
  <c r="X428" i="1"/>
  <c r="X11" i="1"/>
  <c r="X129" i="1"/>
  <c r="X286" i="1"/>
  <c r="X383" i="1"/>
  <c r="X50" i="1"/>
  <c r="X63" i="1"/>
  <c r="X38" i="1"/>
  <c r="X427" i="1"/>
  <c r="X413" i="1"/>
  <c r="X175" i="1"/>
  <c r="X373" i="1"/>
  <c r="X51" i="1"/>
  <c r="X503" i="1"/>
  <c r="X95" i="1"/>
  <c r="X222" i="1"/>
  <c r="X125" i="1"/>
  <c r="X293" i="1"/>
  <c r="X295" i="1"/>
  <c r="X340" i="1"/>
  <c r="X320" i="1"/>
  <c r="X370" i="1"/>
  <c r="X473" i="1"/>
  <c r="X433" i="1"/>
  <c r="X329" i="1"/>
  <c r="X77" i="1"/>
  <c r="X99" i="1"/>
  <c r="X132" i="1"/>
  <c r="X417" i="1"/>
  <c r="X131" i="1"/>
  <c r="X251" i="1"/>
  <c r="X274" i="1"/>
  <c r="X369" i="1"/>
  <c r="X497" i="1"/>
  <c r="X456" i="1"/>
  <c r="X313" i="1"/>
  <c r="X448" i="1"/>
  <c r="X259" i="1"/>
  <c r="X316" i="1"/>
  <c r="X377" i="1"/>
  <c r="X396" i="1"/>
  <c r="X418" i="1"/>
  <c r="X220" i="1"/>
  <c r="X27" i="1"/>
  <c r="X57" i="1"/>
  <c r="X178" i="1"/>
  <c r="X133" i="1"/>
  <c r="X483" i="1"/>
  <c r="X160" i="1"/>
  <c r="X501" i="1"/>
  <c r="X83" i="1"/>
  <c r="X144" i="1"/>
  <c r="X168" i="1"/>
  <c r="X123" i="1"/>
  <c r="X389" i="1"/>
  <c r="X415" i="1"/>
  <c r="X241" i="1"/>
  <c r="X100" i="1"/>
  <c r="X152" i="1"/>
  <c r="X181" i="1"/>
  <c r="X281" i="1"/>
  <c r="X330" i="1"/>
  <c r="X384" i="1"/>
  <c r="X459" i="1"/>
  <c r="X249" i="1"/>
  <c r="X321" i="1"/>
  <c r="X234" i="1"/>
  <c r="X279" i="1"/>
  <c r="X328" i="1"/>
  <c r="X508" i="1"/>
  <c r="X453" i="1"/>
  <c r="X29" i="1"/>
  <c r="X47" i="1"/>
  <c r="X183" i="1"/>
  <c r="X277" i="1"/>
  <c r="X288" i="1"/>
  <c r="X348" i="1"/>
  <c r="X336" i="1"/>
  <c r="X402" i="1"/>
  <c r="X356" i="1"/>
  <c r="X464" i="1"/>
  <c r="X376" i="1"/>
  <c r="X15" i="1"/>
  <c r="X441" i="1"/>
  <c r="X352" i="1"/>
  <c r="X30" i="1"/>
  <c r="X208" i="1"/>
  <c r="X357" i="1"/>
  <c r="X311" i="1"/>
  <c r="X292" i="1"/>
  <c r="X66" i="1"/>
  <c r="X257" i="1"/>
  <c r="X378" i="1"/>
  <c r="X108" i="1"/>
  <c r="X339" i="1"/>
  <c r="X71" i="1"/>
  <c r="X88" i="1"/>
  <c r="X226" i="1"/>
  <c r="X355" i="1"/>
  <c r="X412" i="1"/>
  <c r="X224" i="1"/>
  <c r="X128" i="1"/>
  <c r="X256" i="1"/>
  <c r="X333" i="1"/>
  <c r="X102" i="1"/>
  <c r="X314" i="1"/>
  <c r="X24" i="1"/>
  <c r="X426" i="1"/>
  <c r="X349" i="1"/>
  <c r="X124" i="1"/>
  <c r="X74" i="1"/>
  <c r="X388" i="1"/>
  <c r="X219" i="1"/>
  <c r="X454" i="1"/>
  <c r="X187" i="1"/>
  <c r="X32" i="1"/>
  <c r="X176" i="1"/>
  <c r="X347" i="1"/>
  <c r="X70" i="1"/>
  <c r="X351" i="1"/>
  <c r="X153" i="1"/>
  <c r="X167" i="1"/>
  <c r="X255" i="1"/>
  <c r="X283" i="1"/>
  <c r="X338" i="1"/>
  <c r="X392" i="1"/>
  <c r="X499" i="1"/>
  <c r="X216" i="1"/>
  <c r="X23" i="1"/>
  <c r="X91" i="1"/>
  <c r="X380" i="1"/>
  <c r="X449" i="1"/>
  <c r="X447" i="1"/>
  <c r="X64" i="1"/>
  <c r="X19" i="1"/>
  <c r="X79" i="1"/>
  <c r="X146" i="1"/>
  <c r="X212" i="1"/>
  <c r="X244" i="1"/>
  <c r="X211" i="1"/>
  <c r="X474" i="1"/>
  <c r="X10" i="1"/>
  <c r="X87" i="1"/>
  <c r="X114" i="1"/>
  <c r="X177" i="1"/>
  <c r="X289" i="1"/>
  <c r="X326" i="1"/>
  <c r="X358" i="1"/>
  <c r="X444" i="1"/>
  <c r="X445" i="1"/>
  <c r="X156" i="1"/>
  <c r="X185" i="1"/>
  <c r="X253" i="1"/>
  <c r="X442" i="1"/>
  <c r="X439" i="1"/>
  <c r="X343" i="1"/>
  <c r="X85" i="1"/>
  <c r="X37" i="1"/>
  <c r="X173" i="1"/>
  <c r="X273" i="1"/>
  <c r="X287" i="1"/>
  <c r="X261" i="1"/>
  <c r="X318" i="1"/>
  <c r="X366" i="1"/>
  <c r="X354" i="1"/>
  <c r="X423" i="1"/>
  <c r="X398" i="1"/>
  <c r="X52" i="1"/>
  <c r="X269" i="1"/>
  <c r="X197" i="1"/>
  <c r="X112" i="1"/>
  <c r="X205" i="1"/>
  <c r="X117" i="1"/>
  <c r="X475" i="1"/>
  <c r="X97" i="1"/>
  <c r="X310" i="1"/>
  <c r="X92" i="1"/>
  <c r="X284" i="1"/>
  <c r="X307" i="1"/>
  <c r="X267" i="1"/>
  <c r="X227" i="1"/>
  <c r="X76" i="1"/>
  <c r="X151" i="1"/>
  <c r="X80" i="1"/>
  <c r="X372" i="1"/>
  <c r="X206" i="1"/>
  <c r="X394" i="1"/>
  <c r="X16" i="1"/>
  <c r="X17" i="1"/>
  <c r="X190" i="1"/>
  <c r="X403" i="1"/>
  <c r="X265" i="1"/>
  <c r="X189" i="1"/>
  <c r="X242" i="1"/>
  <c r="X471" i="1"/>
  <c r="X94" i="1"/>
  <c r="X479" i="1"/>
  <c r="X502" i="1"/>
  <c r="X294" i="1"/>
  <c r="X107" i="1"/>
  <c r="X365" i="1"/>
  <c r="X196" i="1"/>
  <c r="X306" i="1"/>
  <c r="X166" i="1"/>
  <c r="X299" i="1"/>
  <c r="X431" i="1"/>
  <c r="X221" i="1"/>
  <c r="X65" i="1"/>
  <c r="X466" i="1"/>
  <c r="X36" i="1"/>
  <c r="X408" i="1"/>
  <c r="X237" i="1"/>
  <c r="X410" i="1"/>
  <c r="X315" i="1"/>
  <c r="X130" i="1"/>
  <c r="X137" i="1"/>
  <c r="X96" i="1"/>
  <c r="X361" i="1"/>
  <c r="X268" i="1"/>
  <c r="X411" i="1"/>
  <c r="X308" i="1"/>
  <c r="X62" i="1"/>
  <c r="X207" i="1"/>
  <c r="X406" i="1"/>
  <c r="X309" i="1"/>
  <c r="X327" i="1"/>
  <c r="X492" i="1"/>
  <c r="X73" i="1"/>
  <c r="X163" i="1"/>
  <c r="X271" i="1"/>
  <c r="X484" i="1"/>
  <c r="X195" i="1"/>
  <c r="X204" i="1"/>
  <c r="X300" i="1"/>
  <c r="X401" i="1"/>
  <c r="X438" i="1"/>
  <c r="X488" i="1"/>
  <c r="X375" i="1"/>
  <c r="X18" i="1"/>
  <c r="X155" i="1"/>
  <c r="X44" i="1"/>
  <c r="X116" i="1"/>
  <c r="X154" i="1"/>
  <c r="X188" i="1"/>
  <c r="X303" i="1"/>
  <c r="X345" i="1"/>
  <c r="X430" i="1"/>
  <c r="X21" i="1"/>
  <c r="X416" i="1"/>
  <c r="X170" i="1"/>
  <c r="X215" i="1"/>
  <c r="X275" i="1"/>
  <c r="X334" i="1"/>
  <c r="X465" i="1"/>
  <c r="X495" i="1"/>
  <c r="X232" i="1"/>
  <c r="X296" i="1"/>
  <c r="X164" i="1"/>
  <c r="X381" i="1"/>
  <c r="X400" i="1"/>
  <c r="X435" i="1"/>
  <c r="X41" i="1"/>
  <c r="X20" i="1"/>
  <c r="X86" i="1"/>
  <c r="X142" i="1"/>
  <c r="X231" i="1"/>
  <c r="X409" i="1"/>
  <c r="X451" i="1"/>
  <c r="X72" i="1"/>
  <c r="X455" i="1"/>
  <c r="X58" i="1"/>
  <c r="X90" i="1"/>
  <c r="X250" i="1"/>
  <c r="X276" i="1"/>
  <c r="X346" i="1"/>
  <c r="X201" i="1"/>
  <c r="X470" i="1"/>
  <c r="X68" i="1"/>
  <c r="X119" i="1"/>
  <c r="X157" i="1"/>
  <c r="X341" i="1"/>
  <c r="X462" i="1"/>
  <c r="X500" i="1"/>
  <c r="X331" i="1"/>
  <c r="X81" i="1"/>
  <c r="X45" i="1"/>
  <c r="X169" i="1"/>
  <c r="X149" i="1"/>
  <c r="X49" i="1"/>
  <c r="X225" i="1"/>
  <c r="X319" i="1"/>
  <c r="X362" i="1"/>
  <c r="X450" i="1"/>
  <c r="X332" i="1"/>
  <c r="X405" i="1"/>
  <c r="X46" i="1"/>
  <c r="X245" i="1"/>
  <c r="X40" i="1"/>
  <c r="X282" i="1"/>
  <c r="X374" i="1"/>
  <c r="X238" i="1"/>
  <c r="X182" i="1"/>
  <c r="X424" i="1"/>
  <c r="X126" i="1"/>
  <c r="X344" i="1"/>
  <c r="X162" i="1"/>
  <c r="X240" i="1"/>
  <c r="X463" i="1"/>
  <c r="X228" i="1"/>
  <c r="X486" i="1"/>
  <c r="X138" i="1"/>
  <c r="X434" i="1"/>
  <c r="X485" i="1"/>
  <c r="X482" i="1"/>
  <c r="X440" i="1"/>
  <c r="X53" i="1"/>
  <c r="X350" i="1"/>
  <c r="X35" i="1"/>
  <c r="X179" i="1"/>
  <c r="X217" i="1"/>
  <c r="X248" i="1"/>
  <c r="X171" i="1"/>
  <c r="X481" i="1"/>
  <c r="X106" i="1"/>
  <c r="X140" i="1"/>
  <c r="X110" i="1"/>
  <c r="X360" i="1"/>
  <c r="X135" i="1"/>
  <c r="X270" i="1"/>
  <c r="X505" i="1"/>
  <c r="X337" i="1"/>
  <c r="X165" i="1"/>
  <c r="X302" i="1"/>
  <c r="X478" i="1"/>
  <c r="X421" i="1"/>
  <c r="X25" i="1"/>
  <c r="X285" i="1"/>
  <c r="X67" i="1"/>
  <c r="X460" i="1"/>
  <c r="X325" i="1"/>
  <c r="X103" i="1"/>
  <c r="X263" i="1"/>
  <c r="X148" i="1"/>
  <c r="X457" i="1"/>
  <c r="X230" i="1"/>
  <c r="X174" i="1"/>
  <c r="X363" i="1"/>
  <c r="X143" i="1"/>
  <c r="X290" i="1"/>
  <c r="X371" i="1"/>
  <c r="X468" i="1"/>
  <c r="X229" i="1"/>
  <c r="X469" i="1"/>
  <c r="X122" i="1"/>
  <c r="X113" i="1"/>
  <c r="X213" i="1"/>
  <c r="X493" i="1"/>
  <c r="X61" i="1"/>
  <c r="X198" i="1"/>
  <c r="X247" i="1"/>
  <c r="X298" i="1"/>
  <c r="X390" i="1"/>
  <c r="X437" i="1"/>
  <c r="X407" i="1"/>
  <c r="X48" i="1"/>
  <c r="X476" i="1"/>
  <c r="X233" i="1"/>
  <c r="X39" i="1"/>
  <c r="X104" i="1"/>
  <c r="X150" i="1"/>
  <c r="X193" i="1"/>
  <c r="X301" i="1"/>
  <c r="X382" i="1"/>
  <c r="X312" i="1"/>
  <c r="X145" i="1"/>
  <c r="X120" i="1"/>
  <c r="X158" i="1"/>
  <c r="X258" i="1"/>
  <c r="X203" i="1"/>
  <c r="X397" i="1"/>
  <c r="X461" i="1"/>
  <c r="X452" i="1"/>
  <c r="X323" i="1"/>
  <c r="X127" i="1"/>
  <c r="X200" i="1"/>
  <c r="X342" i="1"/>
  <c r="X364" i="1"/>
  <c r="X425" i="1"/>
  <c r="X199" i="1"/>
  <c r="X26" i="1"/>
  <c r="X82" i="1"/>
  <c r="X101" i="1"/>
  <c r="X209" i="1"/>
  <c r="X404" i="1"/>
  <c r="X436" i="1"/>
  <c r="X504" i="1"/>
  <c r="X399" i="1"/>
  <c r="X56" i="1"/>
  <c r="X118" i="1"/>
  <c r="X246" i="1"/>
  <c r="X236" i="1"/>
  <c r="X69" i="1"/>
  <c r="X161" i="1"/>
  <c r="X487" i="1"/>
  <c r="X60" i="1"/>
  <c r="X139" i="1"/>
  <c r="X322" i="1"/>
  <c r="X367" i="1"/>
  <c r="X494" i="1"/>
  <c r="X496" i="1"/>
  <c r="X335" i="1"/>
  <c r="X54" i="1"/>
  <c r="X159" i="1"/>
  <c r="X93" i="1"/>
  <c r="X147" i="1"/>
  <c r="X191" i="1"/>
  <c r="X202" i="1"/>
  <c r="X317" i="1"/>
  <c r="X353" i="1"/>
  <c r="W10" i="1"/>
  <c r="X9" i="1"/>
  <c r="X6" i="1"/>
  <c r="X8" i="1"/>
  <c r="X7" i="1"/>
  <c r="AB11" i="1"/>
  <c r="W9" i="1"/>
  <c r="AC9" i="1"/>
  <c r="AD9" i="1"/>
  <c r="AE9" i="1"/>
  <c r="W8" i="1"/>
  <c r="W7" i="1"/>
  <c r="W6" i="1"/>
  <c r="Y9" i="1" a="1"/>
  <c r="Y6" i="1" a="1"/>
  <c r="Y508" i="1" a="1"/>
  <c r="Y7" i="1" a="1"/>
  <c r="AF10" i="1" a="1"/>
  <c r="AF6" i="1" a="1"/>
  <c r="AF7" i="1" a="1"/>
  <c r="Y10" i="1" a="1"/>
  <c r="Y8" i="1" a="1"/>
  <c r="AF9" i="1" a="1"/>
  <c r="AF8" i="1" a="1"/>
  <c r="Y508" i="1" l="1"/>
  <c r="AF10" i="1"/>
  <c r="AW10" i="1" s="1" a="1"/>
  <c r="AW10" i="1" s="1"/>
  <c r="Y10" i="1"/>
  <c r="Y9" i="1"/>
  <c r="AF9" i="1"/>
  <c r="AW9" i="1" s="1" a="1"/>
  <c r="AW9" i="1" s="1"/>
  <c r="AB9" i="1"/>
  <c r="Y6" i="1"/>
  <c r="AF6" i="1"/>
  <c r="AW6" i="1" s="1" a="1"/>
  <c r="AW6" i="1" s="1"/>
  <c r="AF7" i="1"/>
  <c r="AW7" i="1" s="1" a="1"/>
  <c r="AW7" i="1" s="1"/>
  <c r="AF8" i="1"/>
  <c r="AW8" i="1" s="1" a="1"/>
  <c r="AW8" i="1" s="1"/>
  <c r="AB8" i="1"/>
  <c r="AE8" i="1"/>
  <c r="AC8" i="1"/>
  <c r="AD8" i="1"/>
  <c r="Y8" i="1"/>
  <c r="Y7" i="1"/>
  <c r="AB7" i="1"/>
  <c r="AC7" i="1"/>
  <c r="AD7" i="1"/>
  <c r="AE7" i="1"/>
  <c r="AB6" i="1"/>
  <c r="AC6" i="1"/>
  <c r="AD6" i="1"/>
  <c r="AA10" i="1" l="1"/>
  <c r="AQ10" i="1" s="1" a="1"/>
  <c r="AQ10" i="1" s="1"/>
  <c r="BM10" i="1" s="1" a="1"/>
  <c r="BM10" i="1" s="1"/>
  <c r="AA9" i="1"/>
  <c r="AQ9" i="1" s="1" a="1"/>
  <c r="AQ9" i="1" s="1"/>
  <c r="BM9" i="1" s="1" a="1"/>
  <c r="BM9" i="1" s="1"/>
  <c r="AA8" i="1"/>
  <c r="AQ8" i="1" s="1" a="1"/>
  <c r="AQ8" i="1" s="1"/>
  <c r="BM8" i="1" s="1" a="1"/>
  <c r="BM8" i="1" s="1"/>
  <c r="AA7" i="1"/>
  <c r="AQ7" i="1" s="1" a="1"/>
  <c r="AQ7" i="1" s="1"/>
  <c r="AA6" i="1"/>
  <c r="AQ6" i="1" s="1" a="1"/>
  <c r="AF247" i="1" a="1"/>
  <c r="Y333" i="1" a="1"/>
  <c r="AF148" i="1" a="1"/>
  <c r="Y208" i="1" a="1"/>
  <c r="AF110" i="1" a="1"/>
  <c r="AF123" i="1" a="1"/>
  <c r="AF450" i="1" a="1"/>
  <c r="Y448" i="1" a="1"/>
  <c r="Y201" i="1" a="1"/>
  <c r="AF340" i="1" a="1"/>
  <c r="Y409" i="1" a="1"/>
  <c r="AF175" i="1" a="1"/>
  <c r="Y164" i="1" a="1"/>
  <c r="AF11" i="1" a="1"/>
  <c r="Y416" i="1" a="1"/>
  <c r="AF191" i="1" a="1"/>
  <c r="Y273" i="1" a="1"/>
  <c r="AF118" i="1" a="1"/>
  <c r="AF87" i="1" a="1"/>
  <c r="AF452" i="1" a="1"/>
  <c r="Y347" i="1" a="1"/>
  <c r="AF290" i="1" a="1"/>
  <c r="AF378" i="1" a="1"/>
  <c r="AF165" i="1" a="1"/>
  <c r="AF288" i="1" a="1"/>
  <c r="Y481" i="1" a="1"/>
  <c r="Y234" i="1" a="1"/>
  <c r="AF482" i="1" a="1"/>
  <c r="Y100" i="1" a="1"/>
  <c r="Y344" i="1" a="1"/>
  <c r="AF160" i="1" a="1"/>
  <c r="Y149" i="1" a="1"/>
  <c r="Y274" i="1" a="1"/>
  <c r="Y58" i="1" a="1"/>
  <c r="Y95" i="1" a="1"/>
  <c r="Y465" i="1" a="1"/>
  <c r="Y432" i="1" a="1"/>
  <c r="AF308" i="1" a="1"/>
  <c r="Y134" i="1" a="1"/>
  <c r="Y166" i="1" a="1"/>
  <c r="Y13" i="1" a="1"/>
  <c r="Y471" i="1" a="1"/>
  <c r="AF43" i="1" a="1"/>
  <c r="Y206" i="1" a="1"/>
  <c r="AF359" i="1" a="1"/>
  <c r="AF92" i="1" a="1"/>
  <c r="AF446" i="1" a="1"/>
  <c r="AF21" i="1" a="1"/>
  <c r="AF214" i="1" a="1"/>
  <c r="Y484" i="1" a="1"/>
  <c r="AF477" i="1" a="1"/>
  <c r="AF315" i="1" a="1"/>
  <c r="AF172" i="1" a="1"/>
  <c r="AF227" i="1" a="1"/>
  <c r="AF368" i="1" a="1"/>
  <c r="AF366" i="1" a="1"/>
  <c r="Y335" i="1" a="1"/>
  <c r="Y439" i="1" a="1"/>
  <c r="Y69" i="1" a="1"/>
  <c r="Y289" i="1" a="1"/>
  <c r="Y209" i="1" a="1"/>
  <c r="AF146" i="1" a="1"/>
  <c r="AF460" i="1" a="1"/>
  <c r="AF80" i="1" a="1"/>
  <c r="Y180" i="1" a="1"/>
  <c r="AF398" i="1" a="1"/>
  <c r="AF139" i="1" a="1"/>
  <c r="Y445" i="1" a="1"/>
  <c r="Y382" i="1" a="1"/>
  <c r="Y176" i="1" a="1"/>
  <c r="Y213" i="1" a="1"/>
  <c r="Y412" i="1" a="1"/>
  <c r="Y363" i="1" a="1"/>
  <c r="Y66" i="1" a="1"/>
  <c r="AF67" i="1" a="1"/>
  <c r="Y376" i="1" a="1"/>
  <c r="AF270" i="1" a="1"/>
  <c r="Y47" i="1" a="1"/>
  <c r="Y39" i="1" a="1"/>
  <c r="AF388" i="1" a="1"/>
  <c r="AF468" i="1" a="1"/>
  <c r="AF339" i="1" a="1"/>
  <c r="AF478" i="1" a="1"/>
  <c r="AF330" i="1" a="1"/>
  <c r="Y238" i="1" a="1"/>
  <c r="Y57" i="1" a="1"/>
  <c r="AF331" i="1" a="1"/>
  <c r="AF14" i="1" a="1"/>
  <c r="Y310" i="1" a="1"/>
  <c r="Y147" i="1" a="1"/>
  <c r="AF173" i="1" a="1"/>
  <c r="Y56" i="1" a="1"/>
  <c r="AF64" i="1" a="1"/>
  <c r="Y48" i="1" a="1"/>
  <c r="Y349" i="1" a="1"/>
  <c r="Y143" i="1" a="1"/>
  <c r="Y257" i="1" a="1"/>
  <c r="Y460" i="1" a="1"/>
  <c r="AF15" i="1" a="1"/>
  <c r="Y505" i="1" a="1"/>
  <c r="Y183" i="1" a="1"/>
  <c r="AF248" i="1" a="1"/>
  <c r="Y249" i="1" a="1"/>
  <c r="AF26" i="1" a="1"/>
  <c r="Y277" i="1" a="1"/>
  <c r="AF241" i="1" a="1"/>
  <c r="Y108" i="1" a="1"/>
  <c r="Y278" i="1" a="1"/>
  <c r="Y393" i="1" a="1"/>
  <c r="Y450" i="1" a="1"/>
  <c r="AF225" i="1" a="1"/>
  <c r="Y75" i="1" a="1"/>
  <c r="Y332" i="1" a="1"/>
  <c r="AF295" i="1" a="1"/>
  <c r="AF428" i="1" a="1"/>
  <c r="Y377" i="1" a="1"/>
  <c r="AF78" i="1" a="1"/>
  <c r="Y158" i="1" a="1"/>
  <c r="Y479" i="1" a="1"/>
  <c r="Y195" i="1" a="1"/>
  <c r="AF135" i="1" a="1"/>
  <c r="Y29" i="1" a="1"/>
  <c r="AF138" i="1" a="1"/>
  <c r="Y389" i="1" a="1"/>
  <c r="AF332" i="1" a="1"/>
  <c r="Y370" i="1" a="1"/>
  <c r="AF435" i="1" a="1"/>
  <c r="Y383" i="1" a="1"/>
  <c r="Y188" i="1" a="1"/>
  <c r="AF28" i="1" a="1"/>
  <c r="AF401" i="1" a="1"/>
  <c r="Y385" i="1" a="1"/>
  <c r="AF327" i="1" a="1"/>
  <c r="AF98" i="1" a="1"/>
  <c r="Y96" i="1" a="1"/>
  <c r="Y127" i="1" a="1"/>
  <c r="Y216" i="1" a="1"/>
  <c r="AF233" i="1" a="1"/>
  <c r="AF74" i="1" a="1"/>
  <c r="AF371" i="1" a="1"/>
  <c r="AF30" i="1" a="1"/>
  <c r="Y350" i="1" a="1"/>
  <c r="Y281" i="1" a="1"/>
  <c r="Y374" i="1" a="1"/>
  <c r="AF27" i="1" a="1"/>
  <c r="AF319" i="1" a="1"/>
  <c r="Y456" i="1" a="1"/>
  <c r="AF462" i="1" a="1"/>
  <c r="AF77" i="1" a="1"/>
  <c r="AF250" i="1" a="1"/>
  <c r="AF125" i="1" a="1"/>
  <c r="Y232" i="1" a="1"/>
  <c r="AF324" i="1" a="1"/>
  <c r="Y18" i="1" a="1"/>
  <c r="Y304" i="1" a="1"/>
  <c r="AF62" i="1" a="1"/>
  <c r="Y210" i="1" a="1"/>
  <c r="Y17" i="1" a="1"/>
  <c r="Y34" i="1" a="1"/>
  <c r="AF205" i="1" a="1"/>
  <c r="AF353" i="1" a="1"/>
  <c r="AF318" i="1" a="1"/>
  <c r="Y496" i="1" a="1"/>
  <c r="Y442" i="1" a="1"/>
  <c r="AF236" i="1" a="1"/>
  <c r="Y177" i="1" a="1"/>
  <c r="AF419" i="1" a="1"/>
  <c r="Y137" i="1" a="1"/>
  <c r="Y223" i="1" a="1"/>
  <c r="AF294" i="1" a="1"/>
  <c r="AF33" i="1" a="1"/>
  <c r="Y76" i="1" a="1"/>
  <c r="AF60" i="1" a="1"/>
  <c r="Y444" i="1" a="1"/>
  <c r="AF425" i="1" a="1"/>
  <c r="Y449" i="1" a="1"/>
  <c r="AF203" i="1" a="1"/>
  <c r="Y255" i="1" a="1"/>
  <c r="AF150" i="1" a="1"/>
  <c r="Y454" i="1" a="1"/>
  <c r="AF298" i="1" a="1"/>
  <c r="Y102" i="1" a="1"/>
  <c r="AF367" i="1" a="1"/>
  <c r="Y185" i="1" a="1"/>
  <c r="AF82" i="1" a="1"/>
  <c r="AF19" i="1" a="1"/>
  <c r="Y312" i="1" a="1"/>
  <c r="AF124" i="1" a="1"/>
  <c r="AF103" i="1" a="1"/>
  <c r="Y352" i="1" a="1"/>
  <c r="AF106" i="1" a="1"/>
  <c r="Y279" i="1" a="1"/>
  <c r="AF440" i="1" a="1"/>
  <c r="AF152" i="1" a="1"/>
  <c r="Y162" i="1" a="1"/>
  <c r="AF501" i="1" a="1"/>
  <c r="AF245" i="1" a="1"/>
  <c r="Y396" i="1" a="1"/>
  <c r="Y25" i="1" a="1"/>
  <c r="AF356" i="1" a="1"/>
  <c r="AF179" i="1" a="1"/>
  <c r="Y384" i="1" a="1"/>
  <c r="AF182" i="1" a="1"/>
  <c r="Y131" i="1" a="1"/>
  <c r="Y72" i="1" a="1"/>
  <c r="Y51" i="1" a="1"/>
  <c r="Y275" i="1" a="1"/>
  <c r="Y246" i="1" a="1"/>
  <c r="AF114" i="1" a="1"/>
  <c r="Y323" i="1" a="1"/>
  <c r="Y499" i="1" a="1"/>
  <c r="AF476" i="1" a="1"/>
  <c r="Y128" i="1" a="1"/>
  <c r="AF302" i="1" a="1"/>
  <c r="AF348" i="1" a="1"/>
  <c r="AF53" i="1" a="1"/>
  <c r="AF181" i="1" a="1"/>
  <c r="AF240" i="1" a="1"/>
  <c r="Y83" i="1" a="1"/>
  <c r="Y40" i="1" a="1"/>
  <c r="AF418" i="1" a="1"/>
  <c r="Y46" i="1" a="1"/>
  <c r="AF377" i="1" a="1"/>
  <c r="Y119" i="1" a="1"/>
  <c r="AF473" i="1" a="1"/>
  <c r="Y41" i="1" a="1"/>
  <c r="Y235" i="1" a="1"/>
  <c r="Y163" i="1" a="1"/>
  <c r="Y490" i="1" a="1"/>
  <c r="Y237" i="1" a="1"/>
  <c r="Y78" i="1" a="1"/>
  <c r="AF306" i="1" a="1"/>
  <c r="Y507" i="1" a="1"/>
  <c r="Y242" i="1" a="1"/>
  <c r="Y467" i="1" a="1"/>
  <c r="AF372" i="1" a="1"/>
  <c r="AF229" i="1" a="1"/>
  <c r="Y71" i="1" a="1"/>
  <c r="AF421" i="1" a="1"/>
  <c r="AF402" i="1" a="1"/>
  <c r="Y35" i="1" a="1"/>
  <c r="Y178" i="1" a="1"/>
  <c r="AF81" i="1" a="1"/>
  <c r="AF417" i="1" a="1"/>
  <c r="AF451" i="1" a="1"/>
  <c r="Y373" i="1" a="1"/>
  <c r="AF381" i="1" a="1"/>
  <c r="AF129" i="1" a="1"/>
  <c r="AF170" i="1" a="1"/>
  <c r="Y391" i="1" a="1"/>
  <c r="Y44" i="1" a="1"/>
  <c r="AF472" i="1" a="1"/>
  <c r="Y406" i="1" a="1"/>
  <c r="AF111" i="1" a="1"/>
  <c r="Y221" i="1" a="1"/>
  <c r="Y386" i="1" a="1"/>
  <c r="AF190" i="1" a="1"/>
  <c r="AF159" i="1" a="1"/>
  <c r="Y85" i="1" a="1"/>
  <c r="Y504" i="1" a="1"/>
  <c r="AF211" i="1" a="1"/>
  <c r="AF364" i="1" a="1"/>
  <c r="AF380" i="1" a="1"/>
  <c r="Y258" i="1" a="1"/>
  <c r="AF167" i="1" a="1"/>
  <c r="AF104" i="1" a="1"/>
  <c r="Y219" i="1" a="1"/>
  <c r="Y161" i="1" a="1"/>
  <c r="Y80" i="1" a="1"/>
  <c r="AF180" i="1" a="1"/>
  <c r="Y398" i="1" a="1"/>
  <c r="Y139" i="1" a="1"/>
  <c r="AF445" i="1" a="1"/>
  <c r="AF382" i="1" a="1"/>
  <c r="AF176" i="1" a="1"/>
  <c r="AF213" i="1" a="1"/>
  <c r="AF412" i="1" a="1"/>
  <c r="AF363" i="1" a="1"/>
  <c r="AF66" i="1" a="1"/>
  <c r="Y67" i="1" a="1"/>
  <c r="AF376" i="1" a="1"/>
  <c r="Y270" i="1" a="1"/>
  <c r="AF47" i="1" a="1"/>
  <c r="Y120" i="1" a="1"/>
  <c r="Y351" i="1" a="1"/>
  <c r="AF198" i="1" a="1"/>
  <c r="AF256" i="1" a="1"/>
  <c r="AF263" i="1" a="1"/>
  <c r="AF336" i="1" a="1"/>
  <c r="AF228" i="1" a="1"/>
  <c r="Y168" i="1" a="1"/>
  <c r="Y362" i="1" a="1"/>
  <c r="AF313" i="1" a="1"/>
  <c r="AF500" i="1" a="1"/>
  <c r="Y99" i="1" a="1"/>
  <c r="AF276" i="1" a="1"/>
  <c r="AF293" i="1" a="1"/>
  <c r="AF142" i="1" a="1"/>
  <c r="AF427" i="1" a="1"/>
  <c r="AF126" i="1" a="1"/>
  <c r="AF483" i="1" a="1"/>
  <c r="Y169" i="1" a="1"/>
  <c r="Y251" i="1" a="1"/>
  <c r="Y455" i="1" a="1"/>
  <c r="AF31" i="1" a="1"/>
  <c r="Y488" i="1" a="1"/>
  <c r="AF506" i="1" a="1"/>
  <c r="AF411" i="1" a="1"/>
  <c r="AF39" i="1" a="1"/>
  <c r="Y388" i="1" a="1"/>
  <c r="Y468" i="1" a="1"/>
  <c r="Y339" i="1" a="1"/>
  <c r="Y478" i="1" a="1"/>
  <c r="Y330" i="1" a="1"/>
  <c r="AF238" i="1" a="1"/>
  <c r="AF57" i="1" a="1"/>
  <c r="Y331" i="1" a="1"/>
  <c r="Y132" i="1" a="1"/>
  <c r="Y346" i="1" a="1"/>
  <c r="Y295" i="1" a="1"/>
  <c r="Y231" i="1" a="1"/>
  <c r="AF413" i="1" a="1"/>
  <c r="Y296" i="1" a="1"/>
  <c r="Y428" i="1" a="1"/>
  <c r="AF493" i="1" a="1"/>
  <c r="AF171" i="1" a="1"/>
  <c r="AF183" i="1" a="1"/>
  <c r="Y328" i="1" a="1"/>
  <c r="Y86" i="1" a="1"/>
  <c r="AF38" i="1" a="1"/>
  <c r="Y430" i="1" a="1"/>
  <c r="AF379" i="1" a="1"/>
  <c r="AF271" i="1" a="1"/>
  <c r="Y84" i="1" a="1"/>
  <c r="AF479" i="1" a="1"/>
  <c r="AF105" i="1" a="1"/>
  <c r="Y267" i="1" a="1"/>
  <c r="AF264" i="1" a="1"/>
  <c r="Y112" i="1" a="1"/>
  <c r="Y317" i="1" a="1"/>
  <c r="AF261" i="1" a="1"/>
  <c r="Y494" i="1" a="1"/>
  <c r="AF253" i="1" a="1"/>
  <c r="AF217" i="1" a="1"/>
  <c r="AF459" i="1" a="1"/>
  <c r="AF424" i="1" a="1"/>
  <c r="Y133" i="1" a="1"/>
  <c r="AF45" i="1" a="1"/>
  <c r="Y503" i="1" a="1"/>
  <c r="Y334" i="1" a="1"/>
  <c r="AF387" i="1" a="1"/>
  <c r="AF438" i="1" a="1"/>
  <c r="AF395" i="1" a="1"/>
  <c r="AF492" i="1" a="1"/>
  <c r="Y194" i="1" a="1"/>
  <c r="AF361" i="1" a="1"/>
  <c r="Y266" i="1" a="1"/>
  <c r="AF466" i="1" a="1"/>
  <c r="AF109" i="1" a="1"/>
  <c r="AF265" i="1" a="1"/>
  <c r="AF272" i="1" a="1"/>
  <c r="AF97" i="1" a="1"/>
  <c r="Y93" i="1" a="1"/>
  <c r="AF37" i="1" a="1"/>
  <c r="AF461" i="1" a="1"/>
  <c r="Y338" i="1" a="1"/>
  <c r="AF407" i="1" a="1"/>
  <c r="AF426" i="1" a="1"/>
  <c r="Y113" i="1" a="1"/>
  <c r="AF355" i="1" a="1"/>
  <c r="Y174" i="1" a="1"/>
  <c r="AF292" i="1" a="1"/>
  <c r="Y285" i="1" a="1"/>
  <c r="AF464" i="1" a="1"/>
  <c r="Y367" i="1" a="1"/>
  <c r="AF185" i="1" a="1"/>
  <c r="Y82" i="1" a="1"/>
  <c r="Y19" i="1" a="1"/>
  <c r="AF312" i="1" a="1"/>
  <c r="Y124" i="1" a="1"/>
  <c r="Y103" i="1" a="1"/>
  <c r="AF352" i="1" a="1"/>
  <c r="Y106" i="1" a="1"/>
  <c r="AF279" i="1" a="1"/>
  <c r="Y440" i="1" a="1"/>
  <c r="Y152" i="1" a="1"/>
  <c r="AF162" i="1" a="1"/>
  <c r="Y501" i="1" a="1"/>
  <c r="Y245" i="1" a="1"/>
  <c r="AF396" i="1" a="1"/>
  <c r="Y457" i="1" a="1"/>
  <c r="Y357" i="1" a="1"/>
  <c r="AF360" i="1" a="1"/>
  <c r="Y453" i="1" a="1"/>
  <c r="Y486" i="1" a="1"/>
  <c r="Y259" i="1" a="1"/>
  <c r="Y470" i="1" a="1"/>
  <c r="Y320" i="1" a="1"/>
  <c r="Y400" i="1" a="1"/>
  <c r="Y286" i="1" a="1"/>
  <c r="Y215" i="1" a="1"/>
  <c r="AF59" i="1" a="1"/>
  <c r="Y116" i="1" a="1"/>
  <c r="Y305" i="1" a="1"/>
  <c r="Y204" i="1" a="1"/>
  <c r="AF239" i="1" a="1"/>
  <c r="AF90" i="1" a="1"/>
  <c r="AF222" i="1" a="1"/>
  <c r="Y495" i="1" a="1"/>
  <c r="AF218" i="1" a="1"/>
  <c r="AF375" i="1" a="1"/>
  <c r="AF141" i="1" a="1"/>
  <c r="AF299" i="1" a="1"/>
  <c r="AF243" i="1" a="1"/>
  <c r="Y16" i="1" a="1"/>
  <c r="AF25" i="1" a="1"/>
  <c r="Y356" i="1" a="1"/>
  <c r="Y179" i="1" a="1"/>
  <c r="AF384" i="1" a="1"/>
  <c r="Y182" i="1" a="1"/>
  <c r="AF131" i="1" a="1"/>
  <c r="AF72" i="1" a="1"/>
  <c r="AF51" i="1" a="1"/>
  <c r="AF275" i="1" a="1"/>
  <c r="Y458" i="1" a="1"/>
  <c r="AF154" i="1" a="1"/>
  <c r="AF420" i="1" a="1"/>
  <c r="AF300" i="1" a="1"/>
  <c r="Y262" i="1" a="1"/>
  <c r="AF309" i="1" a="1"/>
  <c r="Y42" i="1" a="1"/>
  <c r="Y224" i="1" a="1"/>
  <c r="AF242" i="1" a="1"/>
  <c r="Y101" i="1" a="1"/>
  <c r="AF463" i="1" a="1"/>
  <c r="Y418" i="1" a="1"/>
  <c r="AF333" i="1" a="1"/>
  <c r="Y340" i="1" a="1"/>
  <c r="AF494" i="1" a="1"/>
  <c r="Y297" i="1" a="1"/>
  <c r="AF383" i="1" a="1"/>
  <c r="AF212" i="1" a="1"/>
  <c r="AF423" i="1" a="1"/>
  <c r="AF41" i="1" a="1"/>
  <c r="Y175" i="1" a="1"/>
  <c r="Y491" i="1" a="1"/>
  <c r="Y38" i="1" a="1"/>
  <c r="Y264" i="1" a="1"/>
  <c r="AF469" i="1" a="1"/>
  <c r="Y280" i="1" a="1"/>
  <c r="AF24" i="1" a="1"/>
  <c r="Y311" i="1" a="1"/>
  <c r="AF385" i="1" a="1"/>
  <c r="AF195" i="1" a="1"/>
  <c r="AF184" i="1" a="1"/>
  <c r="AF130" i="1" a="1"/>
  <c r="AF280" i="1" a="1"/>
  <c r="AF502" i="1" a="1"/>
  <c r="AF443" i="1" a="1"/>
  <c r="AF354" i="1" a="1"/>
  <c r="Y487" i="1" a="1"/>
  <c r="AF358" i="1" a="1"/>
  <c r="AF436" i="1" a="1"/>
  <c r="Y244" i="1" a="1"/>
  <c r="Y342" i="1" a="1"/>
  <c r="AF91" i="1" a="1"/>
  <c r="AF158" i="1" a="1"/>
  <c r="Y153" i="1" a="1"/>
  <c r="AF149" i="1" a="1"/>
  <c r="AF274" i="1" a="1"/>
  <c r="AF58" i="1" a="1"/>
  <c r="AF95" i="1" a="1"/>
  <c r="AF465" i="1" a="1"/>
  <c r="AF432" i="1" a="1"/>
  <c r="Y308" i="1" a="1"/>
  <c r="AF134" i="1" a="1"/>
  <c r="AF166" i="1" a="1"/>
  <c r="AF13" i="1" a="1"/>
  <c r="AF471" i="1" a="1"/>
  <c r="Y43" i="1" a="1"/>
  <c r="AF206" i="1" a="1"/>
  <c r="Y359" i="1" a="1"/>
  <c r="Y92" i="1" a="1"/>
  <c r="Y191" i="1" a="1"/>
  <c r="AF273" i="1" a="1"/>
  <c r="Y118" i="1" a="1"/>
  <c r="Y87" i="1" a="1"/>
  <c r="Y452" i="1" a="1"/>
  <c r="AF347" i="1" a="1"/>
  <c r="Y290" i="1" a="1"/>
  <c r="Y378" i="1" a="1"/>
  <c r="Y165" i="1" a="1"/>
  <c r="Y288" i="1" a="1"/>
  <c r="AF481" i="1" a="1"/>
  <c r="AF234" i="1" a="1"/>
  <c r="Y482" i="1" a="1"/>
  <c r="AF100" i="1" a="1"/>
  <c r="AF344" i="1" a="1"/>
  <c r="Y160" i="1" a="1"/>
  <c r="AF120" i="1" a="1"/>
  <c r="AF351" i="1" a="1"/>
  <c r="Y198" i="1" a="1"/>
  <c r="Y256" i="1" a="1"/>
  <c r="Y263" i="1" a="1"/>
  <c r="Y336" i="1" a="1"/>
  <c r="Y228" i="1" a="1"/>
  <c r="AF168" i="1" a="1"/>
  <c r="AF362" i="1" a="1"/>
  <c r="Y313" i="1" a="1"/>
  <c r="Y500" i="1" a="1"/>
  <c r="AF99" i="1" a="1"/>
  <c r="Y276" i="1" a="1"/>
  <c r="Y293" i="1" a="1"/>
  <c r="Y142" i="1" a="1"/>
  <c r="Y427" i="1" a="1"/>
  <c r="Y434" i="1" a="1"/>
  <c r="AF415" i="1" a="1"/>
  <c r="Y405" i="1" a="1"/>
  <c r="AF316" i="1" a="1"/>
  <c r="Y68" i="1" a="1"/>
  <c r="Y50" i="1" a="1"/>
  <c r="Y303" i="1" a="1"/>
  <c r="AF121" i="1" a="1"/>
  <c r="AF73" i="1" a="1"/>
  <c r="AF252" i="1" a="1"/>
  <c r="Y268" i="1" a="1"/>
  <c r="Y254" i="1" a="1"/>
  <c r="Y36" i="1" a="1"/>
  <c r="AF414" i="1" a="1"/>
  <c r="AF365" i="1" a="1"/>
  <c r="Y489" i="1" a="1"/>
  <c r="AF155" i="1" a="1"/>
  <c r="Y480" i="1" a="1"/>
  <c r="AF207" i="1" a="1"/>
  <c r="Y12" i="1" a="1"/>
  <c r="AF431" i="1" a="1"/>
  <c r="AF136" i="1" a="1"/>
  <c r="AF117" i="1" a="1"/>
  <c r="Y54" i="1" a="1"/>
  <c r="AF343" i="1" a="1"/>
  <c r="Y126" i="1" a="1"/>
  <c r="Y483" i="1" a="1"/>
  <c r="AF169" i="1" a="1"/>
  <c r="AF251" i="1" a="1"/>
  <c r="AF455" i="1" a="1"/>
  <c r="Y31" i="1" a="1"/>
  <c r="AF488" i="1" a="1"/>
  <c r="Y506" i="1" a="1"/>
  <c r="Y411" i="1" a="1"/>
  <c r="Y419" i="1" a="1"/>
  <c r="Y408" i="1" a="1"/>
  <c r="Y260" i="1" a="1"/>
  <c r="AF196" i="1" a="1"/>
  <c r="AF192" i="1" a="1"/>
  <c r="AF189" i="1" a="1"/>
  <c r="AF393" i="1" a="1"/>
  <c r="AF325" i="1" a="1"/>
  <c r="AF321" i="1" a="1"/>
  <c r="Y79" i="1" a="1"/>
  <c r="Y144" i="1" a="1"/>
  <c r="AF202" i="1" a="1"/>
  <c r="Y148" i="1" a="1"/>
  <c r="AF282" i="1" a="1"/>
  <c r="AF341" i="1" a="1"/>
  <c r="Y135" i="1" a="1"/>
  <c r="AF188" i="1" a="1"/>
  <c r="Y413" i="1" a="1"/>
  <c r="Y199" i="1" a="1"/>
  <c r="AF235" i="1" a="1"/>
  <c r="AF342" i="1" a="1"/>
  <c r="Y446" i="1" a="1"/>
  <c r="AF430" i="1" a="1"/>
  <c r="Y154" i="1" a="1"/>
  <c r="Y309" i="1" a="1"/>
  <c r="Y502" i="1" a="1"/>
  <c r="AF42" i="1" a="1"/>
  <c r="Y107" i="1" a="1"/>
  <c r="AF75" i="1" a="1"/>
  <c r="AF151" i="1" a="1"/>
  <c r="Y422" i="1" a="1"/>
  <c r="Y423" i="1" a="1"/>
  <c r="AF199" i="1" a="1"/>
  <c r="Y447" i="1" a="1"/>
  <c r="Y301" i="1" a="1"/>
  <c r="Y32" i="1" a="1"/>
  <c r="AF437" i="1" a="1"/>
  <c r="Y24" i="1" a="1"/>
  <c r="AF122" i="1" a="1"/>
  <c r="AF226" i="1" a="1"/>
  <c r="AF230" i="1" a="1"/>
  <c r="AF311" i="1" a="1"/>
  <c r="AF232" i="1" a="1"/>
  <c r="Y324" i="1" a="1"/>
  <c r="AF18" i="1" a="1"/>
  <c r="AF304" i="1" a="1"/>
  <c r="Y62" i="1" a="1"/>
  <c r="AF210" i="1" a="1"/>
  <c r="AF17" i="1" a="1"/>
  <c r="AF34" i="1" a="1"/>
  <c r="Y205" i="1" a="1"/>
  <c r="Y353" i="1" a="1"/>
  <c r="Y318" i="1" a="1"/>
  <c r="AF496" i="1" a="1"/>
  <c r="AF442" i="1" a="1"/>
  <c r="Y236" i="1" a="1"/>
  <c r="AF177" i="1" a="1"/>
  <c r="Y233" i="1" a="1"/>
  <c r="Y52" i="1" a="1"/>
  <c r="AF322" i="1" a="1"/>
  <c r="Y156" i="1" a="1"/>
  <c r="Y26" i="1" a="1"/>
  <c r="AF392" i="1" a="1"/>
  <c r="Y493" i="1" a="1"/>
  <c r="AF224" i="1" a="1"/>
  <c r="Y325" i="1" a="1"/>
  <c r="AF441" i="1" a="1"/>
  <c r="Y337" i="1" a="1"/>
  <c r="AF277" i="1" a="1"/>
  <c r="Y171" i="1" a="1"/>
  <c r="Y321" i="1" a="1"/>
  <c r="Y485" i="1" a="1"/>
  <c r="Y241" i="1" a="1"/>
  <c r="AF406" i="1" a="1"/>
  <c r="Y111" i="1" a="1"/>
  <c r="AF221" i="1" a="1"/>
  <c r="AF386" i="1" a="1"/>
  <c r="Y190" i="1" a="1"/>
  <c r="Y159" i="1" a="1"/>
  <c r="AF85" i="1" a="1"/>
  <c r="AF504" i="1" a="1"/>
  <c r="Y211" i="1" a="1"/>
  <c r="Y364" i="1" a="1"/>
  <c r="Y380" i="1" a="1"/>
  <c r="AF258" i="1" a="1"/>
  <c r="Y167" i="1" a="1"/>
  <c r="Y104" i="1" a="1"/>
  <c r="AF219" i="1" a="1"/>
  <c r="Y229" i="1" a="1"/>
  <c r="AF71" i="1" a="1"/>
  <c r="Y421" i="1" a="1"/>
  <c r="Y402" i="1" a="1"/>
  <c r="AF35" i="1" a="1"/>
  <c r="AF178" i="1" a="1"/>
  <c r="Y81" i="1" a="1"/>
  <c r="Y417" i="1" a="1"/>
  <c r="Y451" i="1" a="1"/>
  <c r="AF373" i="1" a="1"/>
  <c r="Y381" i="1" a="1"/>
  <c r="Y129" i="1" a="1"/>
  <c r="Y170" i="1" a="1"/>
  <c r="AF391" i="1" a="1"/>
  <c r="AF44" i="1" a="1"/>
  <c r="Y472" i="1" a="1"/>
  <c r="AF434" i="1" a="1"/>
  <c r="Y415" i="1" a="1"/>
  <c r="AF405" i="1" a="1"/>
  <c r="Y316" i="1" a="1"/>
  <c r="AF68" i="1" a="1"/>
  <c r="AF50" i="1" a="1"/>
  <c r="AF303" i="1" a="1"/>
  <c r="Y121" i="1" a="1"/>
  <c r="Y73" i="1" a="1"/>
  <c r="Y252" i="1" a="1"/>
  <c r="AF268" i="1" a="1"/>
  <c r="AF254" i="1" a="1"/>
  <c r="AF36" i="1" a="1"/>
  <c r="Y414" i="1" a="1"/>
  <c r="Y365" i="1" a="1"/>
  <c r="AF489" i="1" a="1"/>
  <c r="Y21" i="1" a="1"/>
  <c r="Y214" i="1" a="1"/>
  <c r="AF484" i="1" a="1"/>
  <c r="Y477" i="1" a="1"/>
  <c r="Y315" i="1" a="1"/>
  <c r="Y172" i="1" a="1"/>
  <c r="Y227" i="1" a="1"/>
  <c r="Y368" i="1" a="1"/>
  <c r="Y366" i="1" a="1"/>
  <c r="AF335" i="1" a="1"/>
  <c r="AF439" i="1" a="1"/>
  <c r="AF69" i="1" a="1"/>
  <c r="AF289" i="1" a="1"/>
  <c r="AF209" i="1" a="1"/>
  <c r="Y146" i="1" a="1"/>
  <c r="AF193" i="1" a="1"/>
  <c r="AF310" i="1" a="1"/>
  <c r="AF147" i="1" a="1"/>
  <c r="Y173" i="1" a="1"/>
  <c r="AF56" i="1" a="1"/>
  <c r="Y64" i="1" a="1"/>
  <c r="AF48" i="1" a="1"/>
  <c r="AF349" i="1" a="1"/>
  <c r="AF143" i="1" a="1"/>
  <c r="AF257" i="1" a="1"/>
  <c r="Y155" i="1" a="1"/>
  <c r="AF480" i="1" a="1"/>
  <c r="Y207" i="1" a="1"/>
  <c r="AF12" i="1" a="1"/>
  <c r="Y431" i="1" a="1"/>
  <c r="Y136" i="1" a="1"/>
  <c r="Y117" i="1" a="1"/>
  <c r="AF54" i="1" a="1"/>
  <c r="Y343" i="1" a="1"/>
  <c r="AF161" i="1" a="1"/>
  <c r="AF326" i="1" a="1"/>
  <c r="Y404" i="1" a="1"/>
  <c r="Y212" i="1" a="1"/>
  <c r="AF200" i="1" a="1"/>
  <c r="Y23" i="1" a="1"/>
  <c r="Y322" i="1" a="1"/>
  <c r="AF337" i="1" a="1"/>
  <c r="AF485" i="1" a="1"/>
  <c r="Y70" i="1" a="1"/>
  <c r="Y307" i="1" a="1"/>
  <c r="AF101" i="1" a="1"/>
  <c r="AF79" i="1" a="1"/>
  <c r="AF145" i="1" a="1"/>
  <c r="AF70" i="1" a="1"/>
  <c r="AF61" i="1" a="1"/>
  <c r="AF108" i="1" a="1"/>
  <c r="AF140" i="1" a="1"/>
  <c r="AF328" i="1" a="1"/>
  <c r="Y463" i="1" a="1"/>
  <c r="AF144" i="1" a="1"/>
  <c r="Y282" i="1" a="1"/>
  <c r="AF220" i="1" a="1"/>
  <c r="Y225" i="1" a="1"/>
  <c r="AF497" i="1" a="1"/>
  <c r="Y341" i="1" a="1"/>
  <c r="AF329" i="1" a="1"/>
  <c r="Y265" i="1" a="1"/>
  <c r="Y272" i="1" a="1"/>
  <c r="Y97" i="1" a="1"/>
  <c r="AF93" i="1" a="1"/>
  <c r="Y37" i="1" a="1"/>
  <c r="Y461" i="1" a="1"/>
  <c r="AF338" i="1" a="1"/>
  <c r="Y407" i="1" a="1"/>
  <c r="Y426" i="1" a="1"/>
  <c r="AF113" i="1" a="1"/>
  <c r="Y355" i="1" a="1"/>
  <c r="AF174" i="1" a="1"/>
  <c r="Y292" i="1" a="1"/>
  <c r="AF285" i="1" a="1"/>
  <c r="Y464" i="1" a="1"/>
  <c r="Y217" i="1" a="1"/>
  <c r="Y459" i="1" a="1"/>
  <c r="Y424" i="1" a="1"/>
  <c r="AF133" i="1" a="1"/>
  <c r="Y45" i="1" a="1"/>
  <c r="AF503" i="1" a="1"/>
  <c r="AF334" i="1" a="1"/>
  <c r="Y387" i="1" a="1"/>
  <c r="Y438" i="1" a="1"/>
  <c r="Y395" i="1" a="1"/>
  <c r="Y492" i="1" a="1"/>
  <c r="AF194" i="1" a="1"/>
  <c r="Y361" i="1" a="1"/>
  <c r="AF266" i="1" a="1"/>
  <c r="Y466" i="1" a="1"/>
  <c r="Y109" i="1" a="1"/>
  <c r="Y157" i="1" a="1"/>
  <c r="AF433" i="1" a="1"/>
  <c r="Y20" i="1" a="1"/>
  <c r="Y63" i="1" a="1"/>
  <c r="Y345" i="1" a="1"/>
  <c r="Y115" i="1" a="1"/>
  <c r="AF410" i="1" a="1"/>
  <c r="AF22" i="1" a="1"/>
  <c r="AF94" i="1" a="1"/>
  <c r="Y429" i="1" a="1"/>
  <c r="Y394" i="1" a="1"/>
  <c r="Y498" i="1" a="1"/>
  <c r="AF284" i="1" a="1"/>
  <c r="AF89" i="1" a="1"/>
  <c r="AF269" i="1" a="1"/>
  <c r="AF132" i="1" a="1"/>
  <c r="AF137" i="1" a="1"/>
  <c r="AF223" i="1" a="1"/>
  <c r="Y294" i="1" a="1"/>
  <c r="Y33" i="1" a="1"/>
  <c r="AF76" i="1" a="1"/>
  <c r="Y60" i="1" a="1"/>
  <c r="AF444" i="1" a="1"/>
  <c r="Y425" i="1" a="1"/>
  <c r="AF449" i="1" a="1"/>
  <c r="Y203" i="1" a="1"/>
  <c r="AF255" i="1" a="1"/>
  <c r="Y150" i="1" a="1"/>
  <c r="AF454" i="1" a="1"/>
  <c r="Y298" i="1" a="1"/>
  <c r="AF102" i="1" a="1"/>
  <c r="AF246" i="1" a="1"/>
  <c r="Y114" i="1" a="1"/>
  <c r="AF323" i="1" a="1"/>
  <c r="AF499" i="1" a="1"/>
  <c r="Y476" i="1" a="1"/>
  <c r="AF128" i="1" a="1"/>
  <c r="Y302" i="1" a="1"/>
  <c r="Y348" i="1" a="1"/>
  <c r="Y53" i="1" a="1"/>
  <c r="Y181" i="1" a="1"/>
  <c r="Y65" i="1" a="1"/>
  <c r="AF55" i="1" a="1"/>
  <c r="AF403" i="1" a="1"/>
  <c r="AF186" i="1" a="1"/>
  <c r="AF475" i="1" a="1"/>
  <c r="AF399" i="1" a="1"/>
  <c r="AF474" i="1" a="1"/>
  <c r="AF397" i="1" a="1"/>
  <c r="Y283" i="1" a="1"/>
  <c r="Y193" i="1" a="1"/>
  <c r="AF187" i="1" a="1"/>
  <c r="AF390" i="1" a="1"/>
  <c r="AF314" i="1" a="1"/>
  <c r="Y469" i="1" a="1"/>
  <c r="Y88" i="1" a="1"/>
  <c r="AF156" i="1" a="1"/>
  <c r="Y306" i="1" a="1"/>
  <c r="Y372" i="1" a="1"/>
  <c r="Y61" i="1" a="1"/>
  <c r="AF83" i="1" a="1"/>
  <c r="Y369" i="1" a="1"/>
  <c r="Y123" i="1" a="1"/>
  <c r="AF317" i="1" a="1"/>
  <c r="AF291" i="1" a="1"/>
  <c r="AF389" i="1" a="1"/>
  <c r="Y326" i="1" a="1"/>
  <c r="AF23" i="1" a="1"/>
  <c r="AF46" i="1" a="1"/>
  <c r="AF237" i="1" a="1"/>
  <c r="Y11" i="1" a="1"/>
  <c r="AF301" i="1" a="1"/>
  <c r="AF84" i="1" a="1"/>
  <c r="Y390" i="1" a="1"/>
  <c r="Y192" i="1" a="1"/>
  <c r="AF487" i="1" a="1"/>
  <c r="Y226" i="1" a="1"/>
  <c r="AF260" i="1" a="1"/>
  <c r="Y15" i="1" a="1"/>
  <c r="Y300" i="1" a="1"/>
  <c r="AF127" i="1" a="1"/>
  <c r="Y27" i="1" a="1"/>
  <c r="AF357" i="1" a="1"/>
  <c r="AF286" i="1" a="1"/>
  <c r="Y433" i="1" a="1"/>
  <c r="AF429" i="1" a="1"/>
  <c r="Y55" i="1" a="1"/>
  <c r="Y90" i="1" a="1"/>
  <c r="AF16" i="1" a="1"/>
  <c r="AF369" i="1" a="1"/>
  <c r="Y140" i="1" a="1"/>
  <c r="AF208" i="1" a="1"/>
  <c r="Y253" i="1" a="1"/>
  <c r="Y28" i="1" a="1"/>
  <c r="AF408" i="1" a="1"/>
  <c r="AF164" i="1" a="1"/>
  <c r="Y379" i="1" a="1"/>
  <c r="Y151" i="1" a="1"/>
  <c r="Y401" i="1" a="1"/>
  <c r="AF249" i="1" a="1"/>
  <c r="Y327" i="1" a="1"/>
  <c r="AF216" i="1" a="1"/>
  <c r="Y319" i="1" a="1"/>
  <c r="Y360" i="1" a="1"/>
  <c r="AF215" i="1" a="1"/>
  <c r="AF20" i="1" a="1"/>
  <c r="AF394" i="1" a="1"/>
  <c r="Y403" i="1" a="1"/>
  <c r="Y222" i="1" a="1"/>
  <c r="Y14" i="1" a="1"/>
  <c r="AF52" i="1" a="1"/>
  <c r="Y240" i="1" a="1"/>
  <c r="Y110" i="1" a="1"/>
  <c r="Y329" i="1" a="1"/>
  <c r="AF346" i="1" a="1"/>
  <c r="Y248" i="1" a="1"/>
  <c r="Y91" i="1" a="1"/>
  <c r="Y271" i="1" a="1"/>
  <c r="Y437" i="1" a="1"/>
  <c r="Y122" i="1" a="1"/>
  <c r="AF416" i="1" a="1"/>
  <c r="Y184" i="1" a="1"/>
  <c r="Y74" i="1" a="1"/>
  <c r="AF456" i="1" a="1"/>
  <c r="AF453" i="1" a="1"/>
  <c r="Y59" i="1" a="1"/>
  <c r="AF63" i="1" a="1"/>
  <c r="AF498" i="1" a="1"/>
  <c r="Y186" i="1" a="1"/>
  <c r="AF495" i="1" a="1"/>
  <c r="AF307" i="1" a="1"/>
  <c r="Y392" i="1" a="1"/>
  <c r="AF40" i="1" a="1"/>
  <c r="AF448" i="1" a="1"/>
  <c r="AF447" i="1" a="1"/>
  <c r="AF404" i="1" a="1"/>
  <c r="AF119" i="1" a="1"/>
  <c r="Y105" i="1" a="1"/>
  <c r="Y371" i="1" a="1"/>
  <c r="Y462" i="1" a="1"/>
  <c r="AF486" i="1" a="1"/>
  <c r="AF116" i="1" a="1"/>
  <c r="AF345" i="1" a="1"/>
  <c r="Y284" i="1" a="1"/>
  <c r="Y475" i="1" a="1"/>
  <c r="Y218" i="1" a="1"/>
  <c r="AF278" i="1" a="1"/>
  <c r="Y441" i="1" a="1"/>
  <c r="AF197" i="1" a="1"/>
  <c r="AF201" i="1" a="1"/>
  <c r="AF505" i="1" a="1"/>
  <c r="AF231" i="1" a="1"/>
  <c r="Y473" i="1" a="1"/>
  <c r="AF153" i="1" a="1"/>
  <c r="AF267" i="1" a="1"/>
  <c r="Y130" i="1" a="1"/>
  <c r="Y98" i="1" a="1"/>
  <c r="Y30" i="1" a="1"/>
  <c r="Y77" i="1" a="1"/>
  <c r="AF259" i="1" a="1"/>
  <c r="AF305" i="1" a="1"/>
  <c r="AF115" i="1" a="1"/>
  <c r="Y89" i="1" a="1"/>
  <c r="Y399" i="1" a="1"/>
  <c r="Y375" i="1" a="1"/>
  <c r="Y197" i="1" a="1"/>
  <c r="AF507" i="1" a="1"/>
  <c r="Y49" i="1" a="1"/>
  <c r="AF112" i="1" a="1"/>
  <c r="AF29" i="1" a="1"/>
  <c r="Y200" i="1" a="1"/>
  <c r="AF163" i="1" a="1"/>
  <c r="AF491" i="1" a="1"/>
  <c r="Y187" i="1" a="1"/>
  <c r="Y443" i="1" a="1"/>
  <c r="Y230" i="1" a="1"/>
  <c r="Y358" i="1" a="1"/>
  <c r="AF350" i="1" a="1"/>
  <c r="Y250" i="1" a="1"/>
  <c r="AF470" i="1" a="1"/>
  <c r="AF204" i="1" a="1"/>
  <c r="Y410" i="1" a="1"/>
  <c r="Y269" i="1" a="1"/>
  <c r="Y474" i="1" a="1"/>
  <c r="Y141" i="1" a="1"/>
  <c r="Y202" i="1" a="1"/>
  <c r="AF467" i="1" a="1"/>
  <c r="Y287" i="1" a="1"/>
  <c r="Y220" i="1" a="1"/>
  <c r="Y138" i="1" a="1"/>
  <c r="AF296" i="1" a="1"/>
  <c r="AF490" i="1" a="1"/>
  <c r="AF422" i="1" a="1"/>
  <c r="Y420" i="1" a="1"/>
  <c r="Y354" i="1" a="1"/>
  <c r="AF96" i="1" a="1"/>
  <c r="AF281" i="1" a="1"/>
  <c r="Y125" i="1" a="1"/>
  <c r="AF320" i="1" a="1"/>
  <c r="Y239" i="1" a="1"/>
  <c r="Y22" i="1" a="1"/>
  <c r="AF458" i="1" a="1"/>
  <c r="Y397" i="1" a="1"/>
  <c r="Y299" i="1" a="1"/>
  <c r="AF49" i="1" a="1"/>
  <c r="AF297" i="1" a="1"/>
  <c r="Y196" i="1" a="1"/>
  <c r="Y261" i="1" a="1"/>
  <c r="AF370" i="1" a="1"/>
  <c r="Y291" i="1" a="1"/>
  <c r="AF409" i="1" a="1"/>
  <c r="Y189" i="1" a="1"/>
  <c r="AF107" i="1" a="1"/>
  <c r="AF374" i="1" a="1"/>
  <c r="AF457" i="1" a="1"/>
  <c r="AF400" i="1" a="1"/>
  <c r="AF157" i="1" a="1"/>
  <c r="Y94" i="1" a="1"/>
  <c r="AF65" i="1" a="1"/>
  <c r="AF283" i="1" a="1"/>
  <c r="Y243" i="1" a="1"/>
  <c r="AF287" i="1" a="1"/>
  <c r="Y145" i="1" a="1"/>
  <c r="Y247" i="1" a="1"/>
  <c r="Y497" i="1" a="1"/>
  <c r="Y435" i="1" a="1"/>
  <c r="AF88" i="1" a="1"/>
  <c r="AF244" i="1" a="1"/>
  <c r="AF86" i="1" a="1"/>
  <c r="AF262" i="1" a="1"/>
  <c r="Y436" i="1" a="1"/>
  <c r="AF32" i="1" a="1"/>
  <c r="Y314" i="1" a="1"/>
  <c r="Y314" i="1" l="1"/>
  <c r="AF32" i="1"/>
  <c r="AA32" i="1" s="1"/>
  <c r="AQ32" i="1" s="1" a="1"/>
  <c r="AQ32" i="1" s="1"/>
  <c r="BM32" i="1" s="1" a="1"/>
  <c r="BM32" i="1" s="1"/>
  <c r="Y436" i="1"/>
  <c r="AF262" i="1"/>
  <c r="AA262" i="1" s="1"/>
  <c r="AQ262" i="1" s="1" a="1"/>
  <c r="AQ262" i="1" s="1"/>
  <c r="BM262" i="1" s="1" a="1"/>
  <c r="BM262" i="1" s="1"/>
  <c r="AF86" i="1"/>
  <c r="AA86" i="1" s="1"/>
  <c r="AQ86" i="1" s="1" a="1"/>
  <c r="AQ86" i="1" s="1"/>
  <c r="BM86" i="1" s="1" a="1"/>
  <c r="BM86" i="1" s="1"/>
  <c r="AF244" i="1"/>
  <c r="AA244" i="1" s="1"/>
  <c r="AQ244" i="1" s="1" a="1"/>
  <c r="AQ244" i="1" s="1"/>
  <c r="BM244" i="1" s="1" a="1"/>
  <c r="BM244" i="1" s="1"/>
  <c r="AF88" i="1"/>
  <c r="AA88" i="1" s="1"/>
  <c r="AQ88" i="1" s="1" a="1"/>
  <c r="AQ88" i="1" s="1"/>
  <c r="BM88" i="1" s="1" a="1"/>
  <c r="BM88" i="1" s="1"/>
  <c r="Y435" i="1"/>
  <c r="Y497" i="1"/>
  <c r="Y247" i="1"/>
  <c r="Y145" i="1"/>
  <c r="AF287" i="1"/>
  <c r="AA287" i="1" s="1"/>
  <c r="AQ287" i="1" s="1" a="1"/>
  <c r="AQ287" i="1" s="1"/>
  <c r="BM287" i="1" s="1" a="1"/>
  <c r="BM287" i="1" s="1"/>
  <c r="Y243" i="1"/>
  <c r="AF283" i="1"/>
  <c r="AA283" i="1" s="1"/>
  <c r="AQ283" i="1" s="1" a="1"/>
  <c r="AQ283" i="1" s="1"/>
  <c r="BM283" i="1" s="1" a="1"/>
  <c r="BM283" i="1" s="1"/>
  <c r="AF65" i="1"/>
  <c r="AA65" i="1" s="1"/>
  <c r="AQ65" i="1" s="1" a="1"/>
  <c r="AQ65" i="1" s="1"/>
  <c r="BM65" i="1" s="1" a="1"/>
  <c r="BM65" i="1" s="1"/>
  <c r="Y94" i="1"/>
  <c r="AF157" i="1"/>
  <c r="AA157" i="1" s="1"/>
  <c r="AQ157" i="1" s="1" a="1"/>
  <c r="AQ157" i="1" s="1"/>
  <c r="BM157" i="1" s="1" a="1"/>
  <c r="BM157" i="1" s="1"/>
  <c r="AF400" i="1"/>
  <c r="AA400" i="1" s="1"/>
  <c r="AQ400" i="1" s="1" a="1"/>
  <c r="AQ400" i="1" s="1"/>
  <c r="BM400" i="1" s="1" a="1"/>
  <c r="BM400" i="1" s="1"/>
  <c r="AF457" i="1"/>
  <c r="AA457" i="1" s="1"/>
  <c r="AQ457" i="1" s="1" a="1"/>
  <c r="AQ457" i="1" s="1"/>
  <c r="BM457" i="1" s="1" a="1"/>
  <c r="BM457" i="1" s="1"/>
  <c r="AF374" i="1"/>
  <c r="AA374" i="1" s="1"/>
  <c r="AQ374" i="1" s="1" a="1"/>
  <c r="AQ374" i="1" s="1"/>
  <c r="BM374" i="1" s="1" a="1"/>
  <c r="BM374" i="1" s="1"/>
  <c r="AF107" i="1"/>
  <c r="AA107" i="1" s="1"/>
  <c r="AQ107" i="1" s="1" a="1"/>
  <c r="AQ107" i="1" s="1"/>
  <c r="BM107" i="1" s="1" a="1"/>
  <c r="BM107" i="1" s="1"/>
  <c r="Y189" i="1"/>
  <c r="AF409" i="1"/>
  <c r="AA409" i="1" s="1"/>
  <c r="AQ409" i="1" s="1" a="1"/>
  <c r="AQ409" i="1" s="1"/>
  <c r="BM409" i="1" s="1" a="1"/>
  <c r="BM409" i="1" s="1"/>
  <c r="Y291" i="1"/>
  <c r="AF370" i="1"/>
  <c r="AA370" i="1" s="1"/>
  <c r="AQ370" i="1" s="1" a="1"/>
  <c r="AQ370" i="1" s="1"/>
  <c r="BM370" i="1" s="1" a="1"/>
  <c r="BM370" i="1" s="1"/>
  <c r="Y261" i="1"/>
  <c r="Y196" i="1"/>
  <c r="AF297" i="1"/>
  <c r="AA297" i="1" s="1"/>
  <c r="AQ297" i="1" s="1" a="1"/>
  <c r="AQ297" i="1" s="1"/>
  <c r="BM297" i="1" s="1" a="1"/>
  <c r="BM297" i="1" s="1"/>
  <c r="AF49" i="1"/>
  <c r="AA49" i="1" s="1"/>
  <c r="AQ49" i="1" s="1" a="1"/>
  <c r="AQ49" i="1" s="1"/>
  <c r="BM49" i="1" s="1" a="1"/>
  <c r="BM49" i="1" s="1"/>
  <c r="Y299" i="1"/>
  <c r="Y397" i="1"/>
  <c r="AF458" i="1"/>
  <c r="AA458" i="1" s="1"/>
  <c r="AQ458" i="1" s="1" a="1"/>
  <c r="AQ458" i="1" s="1"/>
  <c r="BM458" i="1" s="1" a="1"/>
  <c r="BM458" i="1" s="1"/>
  <c r="Y22" i="1"/>
  <c r="Y239" i="1"/>
  <c r="AF320" i="1"/>
  <c r="AA320" i="1" s="1"/>
  <c r="AQ320" i="1" s="1" a="1"/>
  <c r="AQ320" i="1" s="1"/>
  <c r="BM320" i="1" s="1" a="1"/>
  <c r="BM320" i="1" s="1"/>
  <c r="Y125" i="1"/>
  <c r="AF281" i="1"/>
  <c r="AA281" i="1" s="1"/>
  <c r="AQ281" i="1" s="1" a="1"/>
  <c r="AQ281" i="1" s="1"/>
  <c r="BM281" i="1" s="1" a="1"/>
  <c r="BM281" i="1" s="1"/>
  <c r="AF96" i="1"/>
  <c r="AA96" i="1" s="1"/>
  <c r="AQ96" i="1" s="1" a="1"/>
  <c r="AQ96" i="1" s="1"/>
  <c r="BM96" i="1" s="1" a="1"/>
  <c r="BM96" i="1" s="1"/>
  <c r="Y354" i="1"/>
  <c r="Y420" i="1"/>
  <c r="AF422" i="1"/>
  <c r="AA422" i="1" s="1"/>
  <c r="AQ422" i="1" s="1" a="1"/>
  <c r="AQ422" i="1" s="1"/>
  <c r="BM422" i="1" s="1" a="1"/>
  <c r="BM422" i="1" s="1"/>
  <c r="AF490" i="1"/>
  <c r="AA490" i="1" s="1"/>
  <c r="AQ490" i="1" s="1" a="1"/>
  <c r="AQ490" i="1" s="1"/>
  <c r="BM490" i="1" s="1" a="1"/>
  <c r="BM490" i="1" s="1"/>
  <c r="AF296" i="1"/>
  <c r="AA296" i="1" s="1"/>
  <c r="AQ296" i="1" s="1" a="1"/>
  <c r="AQ296" i="1" s="1"/>
  <c r="BM296" i="1" s="1" a="1"/>
  <c r="BM296" i="1" s="1"/>
  <c r="Y138" i="1"/>
  <c r="Y220" i="1"/>
  <c r="Y287" i="1"/>
  <c r="AF467" i="1"/>
  <c r="AA467" i="1" s="1"/>
  <c r="AQ467" i="1" s="1" a="1"/>
  <c r="AQ467" i="1" s="1"/>
  <c r="BM467" i="1" s="1" a="1"/>
  <c r="BM467" i="1" s="1"/>
  <c r="Y202" i="1"/>
  <c r="Y141" i="1"/>
  <c r="Y474" i="1"/>
  <c r="Y269" i="1"/>
  <c r="Y410" i="1"/>
  <c r="AF204" i="1"/>
  <c r="AA204" i="1" s="1"/>
  <c r="AQ204" i="1" s="1" a="1"/>
  <c r="AQ204" i="1" s="1"/>
  <c r="BM204" i="1" s="1" a="1"/>
  <c r="BM204" i="1" s="1"/>
  <c r="AF470" i="1"/>
  <c r="AA470" i="1" s="1"/>
  <c r="AQ470" i="1" s="1" a="1"/>
  <c r="AQ470" i="1" s="1"/>
  <c r="BM470" i="1" s="1" a="1"/>
  <c r="BM470" i="1" s="1"/>
  <c r="Y250" i="1"/>
  <c r="AF350" i="1"/>
  <c r="AA350" i="1" s="1"/>
  <c r="AQ350" i="1" s="1" a="1"/>
  <c r="AQ350" i="1" s="1"/>
  <c r="BM350" i="1" s="1" a="1"/>
  <c r="BM350" i="1" s="1"/>
  <c r="Y358" i="1"/>
  <c r="Y230" i="1"/>
  <c r="Y443" i="1"/>
  <c r="Y187" i="1"/>
  <c r="AF491" i="1"/>
  <c r="AA491" i="1" s="1"/>
  <c r="AQ491" i="1" s="1" a="1"/>
  <c r="AQ491" i="1" s="1"/>
  <c r="BM491" i="1" s="1" a="1"/>
  <c r="BM491" i="1" s="1"/>
  <c r="AF163" i="1"/>
  <c r="AA163" i="1" s="1"/>
  <c r="AQ163" i="1" s="1" a="1"/>
  <c r="AQ163" i="1" s="1"/>
  <c r="BM163" i="1" s="1" a="1"/>
  <c r="BM163" i="1" s="1"/>
  <c r="Y200" i="1"/>
  <c r="AF29" i="1"/>
  <c r="AA29" i="1" s="1"/>
  <c r="AQ29" i="1" s="1" a="1"/>
  <c r="AQ29" i="1" s="1"/>
  <c r="BM29" i="1" s="1" a="1"/>
  <c r="BM29" i="1" s="1"/>
  <c r="AF112" i="1"/>
  <c r="AA112" i="1" s="1"/>
  <c r="AQ112" i="1" s="1" a="1"/>
  <c r="AQ112" i="1" s="1"/>
  <c r="BM112" i="1" s="1" a="1"/>
  <c r="BM112" i="1" s="1"/>
  <c r="Y49" i="1"/>
  <c r="AF507" i="1"/>
  <c r="AA507" i="1" s="1"/>
  <c r="AQ507" i="1" s="1" a="1"/>
  <c r="AQ507" i="1" s="1"/>
  <c r="BM507" i="1" s="1" a="1"/>
  <c r="BM507" i="1" s="1"/>
  <c r="Y197" i="1"/>
  <c r="Y375" i="1"/>
  <c r="Y399" i="1"/>
  <c r="Y89" i="1"/>
  <c r="AF115" i="1"/>
  <c r="AA115" i="1" s="1"/>
  <c r="AQ115" i="1" s="1" a="1"/>
  <c r="AQ115" i="1" s="1"/>
  <c r="BM115" i="1" s="1" a="1"/>
  <c r="BM115" i="1" s="1"/>
  <c r="AF305" i="1"/>
  <c r="AA305" i="1" s="1"/>
  <c r="AQ305" i="1" s="1" a="1"/>
  <c r="AQ305" i="1" s="1"/>
  <c r="BM305" i="1" s="1" a="1"/>
  <c r="BM305" i="1" s="1"/>
  <c r="AF259" i="1"/>
  <c r="AA259" i="1" s="1"/>
  <c r="AQ259" i="1" s="1" a="1"/>
  <c r="AQ259" i="1" s="1"/>
  <c r="BM259" i="1" s="1" a="1"/>
  <c r="BM259" i="1" s="1"/>
  <c r="Y77" i="1"/>
  <c r="Y30" i="1"/>
  <c r="Y98" i="1"/>
  <c r="Y130" i="1"/>
  <c r="AF267" i="1"/>
  <c r="AA267" i="1" s="1"/>
  <c r="AQ267" i="1" s="1" a="1"/>
  <c r="AQ267" i="1" s="1"/>
  <c r="BM267" i="1" s="1" a="1"/>
  <c r="BM267" i="1" s="1"/>
  <c r="AF153" i="1"/>
  <c r="AA153" i="1" s="1"/>
  <c r="AQ153" i="1" s="1" a="1"/>
  <c r="AQ153" i="1" s="1"/>
  <c r="BM153" i="1" s="1" a="1"/>
  <c r="BM153" i="1" s="1"/>
  <c r="Y473" i="1"/>
  <c r="AF231" i="1"/>
  <c r="AA231" i="1" s="1"/>
  <c r="AQ231" i="1" s="1" a="1"/>
  <c r="AQ231" i="1" s="1"/>
  <c r="BM231" i="1" s="1" a="1"/>
  <c r="BM231" i="1" s="1"/>
  <c r="AF505" i="1"/>
  <c r="AA505" i="1" s="1"/>
  <c r="AQ505" i="1" s="1" a="1"/>
  <c r="AQ505" i="1" s="1"/>
  <c r="BM505" i="1" s="1" a="1"/>
  <c r="BM505" i="1" s="1"/>
  <c r="AF201" i="1"/>
  <c r="AA201" i="1" s="1"/>
  <c r="AQ201" i="1" s="1" a="1"/>
  <c r="AQ201" i="1" s="1"/>
  <c r="BM201" i="1" s="1" a="1"/>
  <c r="BM201" i="1" s="1"/>
  <c r="AF197" i="1"/>
  <c r="AA197" i="1" s="1"/>
  <c r="AQ197" i="1" s="1" a="1"/>
  <c r="AQ197" i="1" s="1"/>
  <c r="BM197" i="1" s="1" a="1"/>
  <c r="BM197" i="1" s="1"/>
  <c r="Y441" i="1"/>
  <c r="AF278" i="1"/>
  <c r="AA278" i="1" s="1"/>
  <c r="AQ278" i="1" s="1" a="1"/>
  <c r="AQ278" i="1" s="1"/>
  <c r="BM278" i="1" s="1" a="1"/>
  <c r="BM278" i="1" s="1"/>
  <c r="Y218" i="1"/>
  <c r="Y475" i="1"/>
  <c r="Y284" i="1"/>
  <c r="AF345" i="1"/>
  <c r="AA345" i="1" s="1"/>
  <c r="AQ345" i="1" s="1" a="1"/>
  <c r="AQ345" i="1" s="1"/>
  <c r="BM345" i="1" s="1" a="1"/>
  <c r="BM345" i="1" s="1"/>
  <c r="AF116" i="1"/>
  <c r="AA116" i="1" s="1"/>
  <c r="AQ116" i="1" s="1" a="1"/>
  <c r="AQ116" i="1" s="1"/>
  <c r="BM116" i="1" s="1" a="1"/>
  <c r="BM116" i="1" s="1"/>
  <c r="AF486" i="1"/>
  <c r="AA486" i="1" s="1"/>
  <c r="AQ486" i="1" s="1" a="1"/>
  <c r="AQ486" i="1" s="1"/>
  <c r="BM486" i="1" s="1" a="1"/>
  <c r="BM486" i="1" s="1"/>
  <c r="Y462" i="1"/>
  <c r="Y371" i="1"/>
  <c r="Y105" i="1"/>
  <c r="AF119" i="1"/>
  <c r="AA119" i="1" s="1"/>
  <c r="AQ119" i="1" s="1" a="1"/>
  <c r="AQ119" i="1" s="1"/>
  <c r="BM119" i="1" s="1" a="1"/>
  <c r="BM119" i="1" s="1"/>
  <c r="AF404" i="1"/>
  <c r="AA404" i="1" s="1"/>
  <c r="AQ404" i="1" s="1" a="1"/>
  <c r="AQ404" i="1" s="1"/>
  <c r="BM404" i="1" s="1" a="1"/>
  <c r="BM404" i="1" s="1"/>
  <c r="AF447" i="1"/>
  <c r="AA447" i="1" s="1"/>
  <c r="AQ447" i="1" s="1" a="1"/>
  <c r="AQ447" i="1" s="1"/>
  <c r="BM447" i="1" s="1" a="1"/>
  <c r="BM447" i="1" s="1"/>
  <c r="AF448" i="1"/>
  <c r="AA448" i="1" s="1"/>
  <c r="AQ448" i="1" s="1" a="1"/>
  <c r="AQ448" i="1" s="1"/>
  <c r="BM448" i="1" s="1" a="1"/>
  <c r="BM448" i="1" s="1"/>
  <c r="AF40" i="1"/>
  <c r="AA40" i="1" s="1"/>
  <c r="AQ40" i="1" s="1" a="1"/>
  <c r="AQ40" i="1" s="1"/>
  <c r="BM40" i="1" s="1" a="1"/>
  <c r="BM40" i="1" s="1"/>
  <c r="Y392" i="1"/>
  <c r="AF307" i="1"/>
  <c r="AA307" i="1" s="1"/>
  <c r="AQ307" i="1" s="1" a="1"/>
  <c r="AQ307" i="1" s="1"/>
  <c r="BM307" i="1" s="1" a="1"/>
  <c r="BM307" i="1" s="1"/>
  <c r="AF495" i="1"/>
  <c r="AA495" i="1" s="1"/>
  <c r="AQ495" i="1" s="1" a="1"/>
  <c r="AQ495" i="1" s="1"/>
  <c r="BM495" i="1" s="1" a="1"/>
  <c r="BM495" i="1" s="1"/>
  <c r="Y186" i="1"/>
  <c r="AF498" i="1"/>
  <c r="AA498" i="1" s="1"/>
  <c r="AQ498" i="1" s="1" a="1"/>
  <c r="AQ498" i="1" s="1"/>
  <c r="BM498" i="1" s="1" a="1"/>
  <c r="BM498" i="1" s="1"/>
  <c r="AF63" i="1"/>
  <c r="AA63" i="1" s="1"/>
  <c r="AQ63" i="1" s="1" a="1"/>
  <c r="AQ63" i="1" s="1"/>
  <c r="BM63" i="1" s="1" a="1"/>
  <c r="BM63" i="1" s="1"/>
  <c r="Y59" i="1"/>
  <c r="AF453" i="1"/>
  <c r="AA453" i="1" s="1"/>
  <c r="AQ453" i="1" s="1" a="1"/>
  <c r="AQ453" i="1" s="1"/>
  <c r="BM453" i="1" s="1" a="1"/>
  <c r="BM453" i="1" s="1"/>
  <c r="AF456" i="1"/>
  <c r="AA456" i="1" s="1"/>
  <c r="AQ456" i="1" s="1" a="1"/>
  <c r="AQ456" i="1" s="1"/>
  <c r="BM456" i="1" s="1" a="1"/>
  <c r="BM456" i="1" s="1"/>
  <c r="Y74" i="1"/>
  <c r="Y184" i="1"/>
  <c r="AF416" i="1"/>
  <c r="AA416" i="1" s="1"/>
  <c r="AQ416" i="1" s="1" a="1"/>
  <c r="AQ416" i="1" s="1"/>
  <c r="BM416" i="1" s="1" a="1"/>
  <c r="BM416" i="1" s="1"/>
  <c r="Y122" i="1"/>
  <c r="Y437" i="1"/>
  <c r="Y271" i="1"/>
  <c r="Y91" i="1"/>
  <c r="Y248" i="1"/>
  <c r="AF346" i="1"/>
  <c r="AA346" i="1" s="1"/>
  <c r="AQ346" i="1" s="1" a="1"/>
  <c r="AQ346" i="1" s="1"/>
  <c r="BM346" i="1" s="1" a="1"/>
  <c r="BM346" i="1" s="1"/>
  <c r="Y329" i="1"/>
  <c r="Y110" i="1"/>
  <c r="Y240" i="1"/>
  <c r="AF52" i="1"/>
  <c r="AA52" i="1" s="1"/>
  <c r="AQ52" i="1" s="1" a="1"/>
  <c r="AQ52" i="1" s="1"/>
  <c r="BM52" i="1" s="1" a="1"/>
  <c r="BM52" i="1" s="1"/>
  <c r="Y14" i="1"/>
  <c r="Y222" i="1"/>
  <c r="Y403" i="1"/>
  <c r="AF394" i="1"/>
  <c r="AA394" i="1" s="1"/>
  <c r="AQ394" i="1" s="1" a="1"/>
  <c r="AQ394" i="1" s="1"/>
  <c r="BM394" i="1" s="1" a="1"/>
  <c r="BM394" i="1" s="1"/>
  <c r="AF20" i="1"/>
  <c r="AA20" i="1" s="1"/>
  <c r="AQ20" i="1" s="1" a="1"/>
  <c r="AQ20" i="1" s="1"/>
  <c r="AF215" i="1"/>
  <c r="AA215" i="1" s="1"/>
  <c r="AQ215" i="1" s="1" a="1"/>
  <c r="AQ215" i="1" s="1"/>
  <c r="BM215" i="1" s="1" a="1"/>
  <c r="BM215" i="1" s="1"/>
  <c r="Y360" i="1"/>
  <c r="Y319" i="1"/>
  <c r="AF216" i="1"/>
  <c r="AA216" i="1" s="1"/>
  <c r="AQ216" i="1" s="1" a="1"/>
  <c r="AQ216" i="1" s="1"/>
  <c r="BM216" i="1" s="1" a="1"/>
  <c r="BM216" i="1" s="1"/>
  <c r="Y327" i="1"/>
  <c r="AF249" i="1"/>
  <c r="AA249" i="1" s="1"/>
  <c r="AQ249" i="1" s="1" a="1"/>
  <c r="AQ249" i="1" s="1"/>
  <c r="BM249" i="1" s="1" a="1"/>
  <c r="BM249" i="1" s="1"/>
  <c r="Y401" i="1"/>
  <c r="Y151" i="1"/>
  <c r="Y379" i="1"/>
  <c r="AF164" i="1"/>
  <c r="AA164" i="1" s="1"/>
  <c r="AQ164" i="1" s="1" a="1"/>
  <c r="AQ164" i="1" s="1"/>
  <c r="BM164" i="1" s="1" a="1"/>
  <c r="BM164" i="1" s="1"/>
  <c r="AF408" i="1"/>
  <c r="AA408" i="1" s="1"/>
  <c r="AQ408" i="1" s="1" a="1"/>
  <c r="AQ408" i="1" s="1"/>
  <c r="BM408" i="1" s="1" a="1"/>
  <c r="BM408" i="1" s="1"/>
  <c r="Y28" i="1"/>
  <c r="Y253" i="1"/>
  <c r="AF208" i="1"/>
  <c r="AA208" i="1" s="1"/>
  <c r="AQ208" i="1" s="1" a="1"/>
  <c r="AQ208" i="1" s="1"/>
  <c r="BM208" i="1" s="1" a="1"/>
  <c r="BM208" i="1" s="1"/>
  <c r="Y140" i="1"/>
  <c r="AF369" i="1"/>
  <c r="AA369" i="1" s="1"/>
  <c r="AQ369" i="1" s="1" a="1"/>
  <c r="AQ369" i="1" s="1"/>
  <c r="BM369" i="1" s="1" a="1"/>
  <c r="BM369" i="1" s="1"/>
  <c r="AF16" i="1"/>
  <c r="AA16" i="1" s="1"/>
  <c r="AQ16" i="1" s="1" a="1"/>
  <c r="AQ16" i="1" s="1"/>
  <c r="BM16" i="1" s="1" a="1"/>
  <c r="BM16" i="1" s="1"/>
  <c r="Y90" i="1"/>
  <c r="Y55" i="1"/>
  <c r="AF429" i="1"/>
  <c r="AA429" i="1" s="1"/>
  <c r="AQ429" i="1" s="1" a="1"/>
  <c r="AQ429" i="1" s="1"/>
  <c r="BM429" i="1" s="1" a="1"/>
  <c r="BM429" i="1" s="1"/>
  <c r="Y433" i="1"/>
  <c r="AF286" i="1"/>
  <c r="AA286" i="1" s="1"/>
  <c r="AQ286" i="1" s="1" a="1"/>
  <c r="AQ286" i="1" s="1"/>
  <c r="BM286" i="1" s="1" a="1"/>
  <c r="BM286" i="1" s="1"/>
  <c r="AF357" i="1"/>
  <c r="AA357" i="1" s="1"/>
  <c r="AQ357" i="1" s="1" a="1"/>
  <c r="AQ357" i="1" s="1"/>
  <c r="BM357" i="1" s="1" a="1"/>
  <c r="BM357" i="1" s="1"/>
  <c r="Y27" i="1"/>
  <c r="AF127" i="1"/>
  <c r="AA127" i="1" s="1"/>
  <c r="AQ127" i="1" s="1" a="1"/>
  <c r="AQ127" i="1" s="1"/>
  <c r="BM127" i="1" s="1" a="1"/>
  <c r="BM127" i="1" s="1"/>
  <c r="Y300" i="1"/>
  <c r="Y15" i="1"/>
  <c r="AF260" i="1"/>
  <c r="AA260" i="1" s="1"/>
  <c r="AQ260" i="1" s="1" a="1"/>
  <c r="AQ260" i="1" s="1"/>
  <c r="BM260" i="1" s="1" a="1"/>
  <c r="BM260" i="1" s="1"/>
  <c r="Y226" i="1"/>
  <c r="AF487" i="1"/>
  <c r="AA487" i="1" s="1"/>
  <c r="AQ487" i="1" s="1" a="1"/>
  <c r="AQ487" i="1" s="1"/>
  <c r="BM487" i="1" s="1" a="1"/>
  <c r="BM487" i="1" s="1"/>
  <c r="Y192" i="1"/>
  <c r="Y390" i="1"/>
  <c r="AF84" i="1"/>
  <c r="AA84" i="1" s="1"/>
  <c r="AQ84" i="1" s="1" a="1"/>
  <c r="AQ84" i="1" s="1"/>
  <c r="BM84" i="1" s="1" a="1"/>
  <c r="BM84" i="1" s="1"/>
  <c r="AF301" i="1"/>
  <c r="AA301" i="1" s="1"/>
  <c r="AQ301" i="1" s="1" a="1"/>
  <c r="AQ301" i="1" s="1"/>
  <c r="BM301" i="1" s="1" a="1"/>
  <c r="BM301" i="1" s="1"/>
  <c r="Y11" i="1"/>
  <c r="AF237" i="1"/>
  <c r="AA237" i="1" s="1"/>
  <c r="AQ237" i="1" s="1" a="1"/>
  <c r="AQ237" i="1" s="1"/>
  <c r="BM237" i="1" s="1" a="1"/>
  <c r="BM237" i="1" s="1"/>
  <c r="AF46" i="1"/>
  <c r="AA46" i="1" s="1"/>
  <c r="AQ46" i="1" s="1" a="1"/>
  <c r="AQ46" i="1" s="1"/>
  <c r="BM46" i="1" s="1" a="1"/>
  <c r="BM46" i="1" s="1"/>
  <c r="AF23" i="1"/>
  <c r="AA23" i="1" s="1"/>
  <c r="AQ23" i="1" s="1" a="1"/>
  <c r="AQ23" i="1" s="1"/>
  <c r="BM23" i="1" s="1" a="1"/>
  <c r="BM23" i="1" s="1"/>
  <c r="Y326" i="1"/>
  <c r="AF389" i="1"/>
  <c r="AA389" i="1" s="1"/>
  <c r="AQ389" i="1" s="1" a="1"/>
  <c r="AQ389" i="1" s="1"/>
  <c r="BM389" i="1" s="1" a="1"/>
  <c r="BM389" i="1" s="1"/>
  <c r="AF291" i="1"/>
  <c r="AA291" i="1" s="1"/>
  <c r="AQ291" i="1" s="1" a="1"/>
  <c r="AQ291" i="1" s="1"/>
  <c r="BM291" i="1" s="1" a="1"/>
  <c r="BM291" i="1" s="1"/>
  <c r="AF317" i="1"/>
  <c r="AA317" i="1" s="1"/>
  <c r="AQ317" i="1" s="1" a="1"/>
  <c r="AQ317" i="1" s="1"/>
  <c r="BM317" i="1" s="1" a="1"/>
  <c r="BM317" i="1" s="1"/>
  <c r="Y123" i="1"/>
  <c r="Y369" i="1"/>
  <c r="AF83" i="1"/>
  <c r="AA83" i="1" s="1"/>
  <c r="AQ83" i="1" s="1" a="1"/>
  <c r="AQ83" i="1" s="1"/>
  <c r="BM83" i="1" s="1" a="1"/>
  <c r="BM83" i="1" s="1"/>
  <c r="Y61" i="1"/>
  <c r="Y372" i="1"/>
  <c r="Y306" i="1"/>
  <c r="AF156" i="1"/>
  <c r="AA156" i="1" s="1"/>
  <c r="AQ156" i="1" s="1" a="1"/>
  <c r="AQ156" i="1" s="1"/>
  <c r="BM156" i="1" s="1" a="1"/>
  <c r="BM156" i="1" s="1"/>
  <c r="Y88" i="1"/>
  <c r="Y469" i="1"/>
  <c r="AF314" i="1"/>
  <c r="AA314" i="1" s="1"/>
  <c r="AQ314" i="1" s="1" a="1"/>
  <c r="AQ314" i="1" s="1"/>
  <c r="BM314" i="1" s="1" a="1"/>
  <c r="BM314" i="1" s="1"/>
  <c r="AF390" i="1"/>
  <c r="AA390" i="1" s="1"/>
  <c r="AQ390" i="1" s="1" a="1"/>
  <c r="AQ390" i="1" s="1"/>
  <c r="BM390" i="1" s="1" a="1"/>
  <c r="BM390" i="1" s="1"/>
  <c r="AF187" i="1"/>
  <c r="AA187" i="1" s="1"/>
  <c r="AQ187" i="1" s="1" a="1"/>
  <c r="AQ187" i="1" s="1"/>
  <c r="BM187" i="1" s="1" a="1"/>
  <c r="BM187" i="1" s="1"/>
  <c r="Y193" i="1"/>
  <c r="Y283" i="1"/>
  <c r="AF397" i="1"/>
  <c r="AA397" i="1" s="1"/>
  <c r="AQ397" i="1" s="1" a="1"/>
  <c r="AQ397" i="1" s="1"/>
  <c r="BM397" i="1" s="1" a="1"/>
  <c r="BM397" i="1" s="1"/>
  <c r="AF474" i="1"/>
  <c r="AA474" i="1" s="1"/>
  <c r="AQ474" i="1" s="1" a="1"/>
  <c r="AQ474" i="1" s="1"/>
  <c r="BM474" i="1" s="1" a="1"/>
  <c r="BM474" i="1" s="1"/>
  <c r="AF399" i="1"/>
  <c r="AA399" i="1" s="1"/>
  <c r="AQ399" i="1" s="1" a="1"/>
  <c r="AQ399" i="1" s="1"/>
  <c r="BM399" i="1" s="1" a="1"/>
  <c r="BM399" i="1" s="1"/>
  <c r="AF475" i="1"/>
  <c r="AA475" i="1" s="1"/>
  <c r="AQ475" i="1" s="1" a="1"/>
  <c r="AQ475" i="1" s="1"/>
  <c r="BM475" i="1" s="1" a="1"/>
  <c r="BM475" i="1" s="1"/>
  <c r="AF186" i="1"/>
  <c r="AA186" i="1" s="1"/>
  <c r="AQ186" i="1" s="1" a="1"/>
  <c r="AQ186" i="1" s="1"/>
  <c r="BM186" i="1" s="1" a="1"/>
  <c r="BM186" i="1" s="1"/>
  <c r="AF403" i="1"/>
  <c r="AA403" i="1" s="1"/>
  <c r="AQ403" i="1" s="1" a="1"/>
  <c r="AQ403" i="1" s="1"/>
  <c r="BM403" i="1" s="1" a="1"/>
  <c r="BM403" i="1" s="1"/>
  <c r="AF55" i="1"/>
  <c r="AA55" i="1" s="1"/>
  <c r="AQ55" i="1" s="1" a="1"/>
  <c r="AQ55" i="1" s="1"/>
  <c r="BM55" i="1" s="1" a="1"/>
  <c r="BM55" i="1" s="1"/>
  <c r="Y65" i="1"/>
  <c r="Y181" i="1"/>
  <c r="Y53" i="1"/>
  <c r="Y348" i="1"/>
  <c r="Y302" i="1"/>
  <c r="AF128" i="1"/>
  <c r="AA128" i="1" s="1"/>
  <c r="AQ128" i="1" s="1" a="1"/>
  <c r="AQ128" i="1" s="1"/>
  <c r="BM128" i="1" s="1" a="1"/>
  <c r="BM128" i="1" s="1"/>
  <c r="Y476" i="1"/>
  <c r="AF499" i="1"/>
  <c r="AA499" i="1" s="1"/>
  <c r="AQ499" i="1" s="1" a="1"/>
  <c r="AQ499" i="1" s="1"/>
  <c r="BM499" i="1" s="1" a="1"/>
  <c r="BM499" i="1" s="1"/>
  <c r="AF323" i="1"/>
  <c r="AA323" i="1" s="1"/>
  <c r="AQ323" i="1" s="1" a="1"/>
  <c r="AQ323" i="1" s="1"/>
  <c r="BM323" i="1" s="1" a="1"/>
  <c r="BM323" i="1" s="1"/>
  <c r="Y114" i="1"/>
  <c r="AF246" i="1"/>
  <c r="AA246" i="1" s="1"/>
  <c r="AQ246" i="1" s="1" a="1"/>
  <c r="AQ246" i="1" s="1"/>
  <c r="BM246" i="1" s="1" a="1"/>
  <c r="BM246" i="1" s="1"/>
  <c r="AF102" i="1"/>
  <c r="AA102" i="1" s="1"/>
  <c r="AQ102" i="1" s="1" a="1"/>
  <c r="AQ102" i="1" s="1"/>
  <c r="BM102" i="1" s="1" a="1"/>
  <c r="BM102" i="1" s="1"/>
  <c r="Y298" i="1"/>
  <c r="AF454" i="1"/>
  <c r="AA454" i="1" s="1"/>
  <c r="AQ454" i="1" s="1" a="1"/>
  <c r="AQ454" i="1" s="1"/>
  <c r="BM454" i="1" s="1" a="1"/>
  <c r="BM454" i="1" s="1"/>
  <c r="Y150" i="1"/>
  <c r="AF255" i="1"/>
  <c r="AA255" i="1" s="1"/>
  <c r="AQ255" i="1" s="1" a="1"/>
  <c r="AQ255" i="1" s="1"/>
  <c r="BM255" i="1" s="1" a="1"/>
  <c r="BM255" i="1" s="1"/>
  <c r="Y203" i="1"/>
  <c r="AF449" i="1"/>
  <c r="AA449" i="1" s="1"/>
  <c r="AQ449" i="1" s="1" a="1"/>
  <c r="AQ449" i="1" s="1"/>
  <c r="BM449" i="1" s="1" a="1"/>
  <c r="BM449" i="1" s="1"/>
  <c r="Y425" i="1"/>
  <c r="AF444" i="1"/>
  <c r="AA444" i="1" s="1"/>
  <c r="AQ444" i="1" s="1" a="1"/>
  <c r="AQ444" i="1" s="1"/>
  <c r="BM444" i="1" s="1" a="1"/>
  <c r="BM444" i="1" s="1"/>
  <c r="Y60" i="1"/>
  <c r="AF76" i="1"/>
  <c r="AA76" i="1" s="1"/>
  <c r="AQ76" i="1" s="1" a="1"/>
  <c r="AQ76" i="1" s="1"/>
  <c r="BM76" i="1" s="1" a="1"/>
  <c r="BM76" i="1" s="1"/>
  <c r="Y33" i="1"/>
  <c r="Y294" i="1"/>
  <c r="AF223" i="1"/>
  <c r="AA223" i="1" s="1"/>
  <c r="AQ223" i="1" s="1" a="1"/>
  <c r="AQ223" i="1" s="1"/>
  <c r="BM223" i="1" s="1" a="1"/>
  <c r="BM223" i="1" s="1"/>
  <c r="AF137" i="1"/>
  <c r="AA137" i="1" s="1"/>
  <c r="AQ137" i="1" s="1" a="1"/>
  <c r="AQ137" i="1" s="1"/>
  <c r="BM137" i="1" s="1" a="1"/>
  <c r="BM137" i="1" s="1"/>
  <c r="AF132" i="1"/>
  <c r="AA132" i="1" s="1"/>
  <c r="AQ132" i="1" s="1" a="1"/>
  <c r="AQ132" i="1" s="1"/>
  <c r="BM132" i="1" s="1" a="1"/>
  <c r="BM132" i="1" s="1"/>
  <c r="AF269" i="1"/>
  <c r="AA269" i="1" s="1"/>
  <c r="AQ269" i="1" s="1" a="1"/>
  <c r="AQ269" i="1" s="1"/>
  <c r="BM269" i="1" s="1" a="1"/>
  <c r="BM269" i="1" s="1"/>
  <c r="AF89" i="1"/>
  <c r="AA89" i="1" s="1"/>
  <c r="AQ89" i="1" s="1" a="1"/>
  <c r="AQ89" i="1" s="1"/>
  <c r="BM89" i="1" s="1" a="1"/>
  <c r="BM89" i="1" s="1"/>
  <c r="AF284" i="1"/>
  <c r="AA284" i="1" s="1"/>
  <c r="AQ284" i="1" s="1" a="1"/>
  <c r="AQ284" i="1" s="1"/>
  <c r="BM284" i="1" s="1" a="1"/>
  <c r="BM284" i="1" s="1"/>
  <c r="Y498" i="1"/>
  <c r="Y394" i="1"/>
  <c r="Y429" i="1"/>
  <c r="AF94" i="1"/>
  <c r="AA94" i="1" s="1"/>
  <c r="AQ94" i="1" s="1" a="1"/>
  <c r="AQ94" i="1" s="1"/>
  <c r="BM94" i="1" s="1" a="1"/>
  <c r="BM94" i="1" s="1"/>
  <c r="AF22" i="1"/>
  <c r="AA22" i="1" s="1"/>
  <c r="AQ22" i="1" s="1" a="1"/>
  <c r="AQ22" i="1" s="1"/>
  <c r="BM22" i="1" s="1" a="1"/>
  <c r="BM22" i="1" s="1"/>
  <c r="AF410" i="1"/>
  <c r="AA410" i="1" s="1"/>
  <c r="AQ410" i="1" s="1" a="1"/>
  <c r="AQ410" i="1" s="1"/>
  <c r="BM410" i="1" s="1" a="1"/>
  <c r="BM410" i="1" s="1"/>
  <c r="Y115" i="1"/>
  <c r="Y345" i="1"/>
  <c r="Y63" i="1"/>
  <c r="Y20" i="1"/>
  <c r="AF433" i="1"/>
  <c r="AA433" i="1" s="1"/>
  <c r="AQ433" i="1" s="1" a="1"/>
  <c r="AQ433" i="1" s="1"/>
  <c r="BM433" i="1" s="1" a="1"/>
  <c r="BM433" i="1" s="1"/>
  <c r="Y157" i="1"/>
  <c r="Y109" i="1"/>
  <c r="Y466" i="1"/>
  <c r="AF266" i="1"/>
  <c r="AA266" i="1" s="1"/>
  <c r="AQ266" i="1" s="1" a="1"/>
  <c r="AQ266" i="1" s="1"/>
  <c r="BM266" i="1" s="1" a="1"/>
  <c r="BM266" i="1" s="1"/>
  <c r="Y361" i="1"/>
  <c r="AF194" i="1"/>
  <c r="AA194" i="1" s="1"/>
  <c r="AQ194" i="1" s="1" a="1"/>
  <c r="AQ194" i="1" s="1"/>
  <c r="BM194" i="1" s="1" a="1"/>
  <c r="BM194" i="1" s="1"/>
  <c r="Y492" i="1"/>
  <c r="Y395" i="1"/>
  <c r="Y438" i="1"/>
  <c r="Y387" i="1"/>
  <c r="AF334" i="1"/>
  <c r="AA334" i="1" s="1"/>
  <c r="AQ334" i="1" s="1" a="1"/>
  <c r="AQ334" i="1" s="1"/>
  <c r="BM334" i="1" s="1" a="1"/>
  <c r="BM334" i="1" s="1"/>
  <c r="AF503" i="1"/>
  <c r="AA503" i="1" s="1"/>
  <c r="AQ503" i="1" s="1" a="1"/>
  <c r="AQ503" i="1" s="1"/>
  <c r="BM503" i="1" s="1" a="1"/>
  <c r="BM503" i="1" s="1"/>
  <c r="Y45" i="1"/>
  <c r="AF133" i="1"/>
  <c r="AA133" i="1" s="1"/>
  <c r="AQ133" i="1" s="1" a="1"/>
  <c r="AQ133" i="1" s="1"/>
  <c r="BM133" i="1" s="1" a="1"/>
  <c r="BM133" i="1" s="1"/>
  <c r="Y424" i="1"/>
  <c r="Y459" i="1"/>
  <c r="Y217" i="1"/>
  <c r="Y464" i="1"/>
  <c r="AF285" i="1"/>
  <c r="AA285" i="1" s="1"/>
  <c r="AQ285" i="1" s="1" a="1"/>
  <c r="AQ285" i="1" s="1"/>
  <c r="BM285" i="1" s="1" a="1"/>
  <c r="BM285" i="1" s="1"/>
  <c r="Y292" i="1"/>
  <c r="AF174" i="1"/>
  <c r="AA174" i="1" s="1"/>
  <c r="AQ174" i="1" s="1" a="1"/>
  <c r="AQ174" i="1" s="1"/>
  <c r="BM174" i="1" s="1" a="1"/>
  <c r="BM174" i="1" s="1"/>
  <c r="Y355" i="1"/>
  <c r="AF113" i="1"/>
  <c r="AA113" i="1" s="1"/>
  <c r="AQ113" i="1" s="1" a="1"/>
  <c r="AQ113" i="1" s="1"/>
  <c r="BM113" i="1" s="1" a="1"/>
  <c r="BM113" i="1" s="1"/>
  <c r="Y426" i="1"/>
  <c r="Y407" i="1"/>
  <c r="AF338" i="1"/>
  <c r="AA338" i="1" s="1"/>
  <c r="AQ338" i="1" s="1" a="1"/>
  <c r="AQ338" i="1" s="1"/>
  <c r="BM338" i="1" s="1" a="1"/>
  <c r="BM338" i="1" s="1"/>
  <c r="Y461" i="1"/>
  <c r="Y37" i="1"/>
  <c r="AF93" i="1"/>
  <c r="AA93" i="1" s="1"/>
  <c r="AQ93" i="1" s="1" a="1"/>
  <c r="AQ93" i="1" s="1"/>
  <c r="BM93" i="1" s="1" a="1"/>
  <c r="BM93" i="1" s="1"/>
  <c r="Y97" i="1"/>
  <c r="Y272" i="1"/>
  <c r="Y265" i="1"/>
  <c r="AF329" i="1"/>
  <c r="AA329" i="1" s="1"/>
  <c r="AQ329" i="1" s="1" a="1"/>
  <c r="AQ329" i="1" s="1"/>
  <c r="BM329" i="1" s="1" a="1"/>
  <c r="BM329" i="1" s="1"/>
  <c r="Y341" i="1"/>
  <c r="AF497" i="1"/>
  <c r="AA497" i="1" s="1"/>
  <c r="AQ497" i="1" s="1" a="1"/>
  <c r="AQ497" i="1" s="1"/>
  <c r="BM497" i="1" s="1" a="1"/>
  <c r="BM497" i="1" s="1"/>
  <c r="Y225" i="1"/>
  <c r="AF220" i="1"/>
  <c r="AA220" i="1" s="1"/>
  <c r="AQ220" i="1" s="1" a="1"/>
  <c r="AQ220" i="1" s="1"/>
  <c r="BM220" i="1" s="1" a="1"/>
  <c r="BM220" i="1" s="1"/>
  <c r="Y282" i="1"/>
  <c r="AF144" i="1"/>
  <c r="AA144" i="1" s="1"/>
  <c r="AQ144" i="1" s="1" a="1"/>
  <c r="AQ144" i="1" s="1"/>
  <c r="BM144" i="1" s="1" a="1"/>
  <c r="BM144" i="1" s="1"/>
  <c r="Y463" i="1"/>
  <c r="AF328" i="1"/>
  <c r="AA328" i="1" s="1"/>
  <c r="AQ328" i="1" s="1" a="1"/>
  <c r="AQ328" i="1" s="1"/>
  <c r="BM328" i="1" s="1" a="1"/>
  <c r="BM328" i="1" s="1"/>
  <c r="AF140" i="1"/>
  <c r="AA140" i="1" s="1"/>
  <c r="AQ140" i="1" s="1" a="1"/>
  <c r="AQ140" i="1" s="1"/>
  <c r="BM140" i="1" s="1" a="1"/>
  <c r="BM140" i="1" s="1"/>
  <c r="AF108" i="1"/>
  <c r="AA108" i="1" s="1"/>
  <c r="AQ108" i="1" s="1" a="1"/>
  <c r="AQ108" i="1" s="1"/>
  <c r="BM108" i="1" s="1" a="1"/>
  <c r="BM108" i="1" s="1"/>
  <c r="AF61" i="1"/>
  <c r="AA61" i="1" s="1"/>
  <c r="AQ61" i="1" s="1" a="1"/>
  <c r="AQ61" i="1" s="1"/>
  <c r="BM61" i="1" s="1" a="1"/>
  <c r="BM61" i="1" s="1"/>
  <c r="AF70" i="1"/>
  <c r="AA70" i="1" s="1"/>
  <c r="AQ70" i="1" s="1" a="1"/>
  <c r="AQ70" i="1" s="1"/>
  <c r="BM70" i="1" s="1" a="1"/>
  <c r="BM70" i="1" s="1"/>
  <c r="AF145" i="1"/>
  <c r="AA145" i="1" s="1"/>
  <c r="AQ145" i="1" s="1" a="1"/>
  <c r="AQ145" i="1" s="1"/>
  <c r="BM145" i="1" s="1" a="1"/>
  <c r="BM145" i="1" s="1"/>
  <c r="AF79" i="1"/>
  <c r="AA79" i="1" s="1"/>
  <c r="AQ79" i="1" s="1" a="1"/>
  <c r="AQ79" i="1" s="1"/>
  <c r="BM79" i="1" s="1" a="1"/>
  <c r="BM79" i="1" s="1"/>
  <c r="AF101" i="1"/>
  <c r="AA101" i="1" s="1"/>
  <c r="AQ101" i="1" s="1" a="1"/>
  <c r="AQ101" i="1" s="1"/>
  <c r="BM101" i="1" s="1" a="1"/>
  <c r="BM101" i="1" s="1"/>
  <c r="Y307" i="1"/>
  <c r="Y70" i="1"/>
  <c r="AF485" i="1"/>
  <c r="AA485" i="1" s="1"/>
  <c r="AQ485" i="1" s="1" a="1"/>
  <c r="AQ485" i="1" s="1"/>
  <c r="BM485" i="1" s="1" a="1"/>
  <c r="BM485" i="1" s="1"/>
  <c r="AF337" i="1"/>
  <c r="AA337" i="1" s="1"/>
  <c r="AQ337" i="1" s="1" a="1"/>
  <c r="AQ337" i="1" s="1"/>
  <c r="BM337" i="1" s="1" a="1"/>
  <c r="BM337" i="1" s="1"/>
  <c r="Y322" i="1"/>
  <c r="Y23" i="1"/>
  <c r="AF200" i="1"/>
  <c r="AA200" i="1" s="1"/>
  <c r="AQ200" i="1" s="1" a="1"/>
  <c r="AQ200" i="1" s="1"/>
  <c r="BM200" i="1" s="1" a="1"/>
  <c r="BM200" i="1" s="1"/>
  <c r="Y212" i="1"/>
  <c r="Y404" i="1"/>
  <c r="AF326" i="1"/>
  <c r="AA326" i="1" s="1"/>
  <c r="AQ326" i="1" s="1" a="1"/>
  <c r="AQ326" i="1" s="1"/>
  <c r="BM326" i="1" s="1" a="1"/>
  <c r="BM326" i="1" s="1"/>
  <c r="AF161" i="1"/>
  <c r="AA161" i="1" s="1"/>
  <c r="AQ161" i="1" s="1" a="1"/>
  <c r="AQ161" i="1" s="1"/>
  <c r="BM161" i="1" s="1" a="1"/>
  <c r="BM161" i="1" s="1"/>
  <c r="Y343" i="1"/>
  <c r="AF54" i="1"/>
  <c r="AA54" i="1" s="1"/>
  <c r="AQ54" i="1" s="1" a="1"/>
  <c r="AQ54" i="1" s="1"/>
  <c r="BM54" i="1" s="1" a="1"/>
  <c r="BM54" i="1" s="1"/>
  <c r="Y117" i="1"/>
  <c r="Y136" i="1"/>
  <c r="Y431" i="1"/>
  <c r="AF12" i="1"/>
  <c r="AA12" i="1" s="1"/>
  <c r="AQ12" i="1" s="1" a="1"/>
  <c r="AQ12" i="1" s="1"/>
  <c r="BM12" i="1" s="1" a="1"/>
  <c r="BM12" i="1" s="1"/>
  <c r="Y207" i="1"/>
  <c r="AF480" i="1"/>
  <c r="AA480" i="1" s="1"/>
  <c r="AQ480" i="1" s="1" a="1"/>
  <c r="AQ480" i="1" s="1"/>
  <c r="BM480" i="1" s="1" a="1"/>
  <c r="BM480" i="1" s="1"/>
  <c r="Y155" i="1"/>
  <c r="AF257" i="1"/>
  <c r="AA257" i="1" s="1"/>
  <c r="AQ257" i="1" s="1" a="1"/>
  <c r="AQ257" i="1" s="1"/>
  <c r="BM257" i="1" s="1" a="1"/>
  <c r="BM257" i="1" s="1"/>
  <c r="AF143" i="1"/>
  <c r="AA143" i="1" s="1"/>
  <c r="AQ143" i="1" s="1" a="1"/>
  <c r="AQ143" i="1" s="1"/>
  <c r="BM143" i="1" s="1" a="1"/>
  <c r="BM143" i="1" s="1"/>
  <c r="AF349" i="1"/>
  <c r="AA349" i="1" s="1"/>
  <c r="AQ349" i="1" s="1" a="1"/>
  <c r="AQ349" i="1" s="1"/>
  <c r="BM349" i="1" s="1" a="1"/>
  <c r="BM349" i="1" s="1"/>
  <c r="AF48" i="1"/>
  <c r="AA48" i="1" s="1"/>
  <c r="AQ48" i="1" s="1" a="1"/>
  <c r="AQ48" i="1" s="1"/>
  <c r="BM48" i="1" s="1" a="1"/>
  <c r="BM48" i="1" s="1"/>
  <c r="Y64" i="1"/>
  <c r="AF56" i="1"/>
  <c r="AA56" i="1" s="1"/>
  <c r="AQ56" i="1" s="1" a="1"/>
  <c r="AQ56" i="1" s="1"/>
  <c r="BM56" i="1" s="1" a="1"/>
  <c r="BM56" i="1" s="1"/>
  <c r="Y173" i="1"/>
  <c r="AF147" i="1"/>
  <c r="AA147" i="1" s="1"/>
  <c r="AQ147" i="1" s="1" a="1"/>
  <c r="AQ147" i="1" s="1"/>
  <c r="BM147" i="1" s="1" a="1"/>
  <c r="BM147" i="1" s="1"/>
  <c r="AF310" i="1"/>
  <c r="AA310" i="1" s="1"/>
  <c r="AQ310" i="1" s="1" a="1"/>
  <c r="AQ310" i="1" s="1"/>
  <c r="BM310" i="1" s="1" a="1"/>
  <c r="BM310" i="1" s="1"/>
  <c r="AF193" i="1"/>
  <c r="AA193" i="1" s="1"/>
  <c r="AQ193" i="1" s="1" a="1"/>
  <c r="AQ193" i="1" s="1"/>
  <c r="BM193" i="1" s="1" a="1"/>
  <c r="BM193" i="1" s="1"/>
  <c r="Y146" i="1"/>
  <c r="AF209" i="1"/>
  <c r="AA209" i="1" s="1"/>
  <c r="AQ209" i="1" s="1" a="1"/>
  <c r="AQ209" i="1" s="1"/>
  <c r="BM209" i="1" s="1" a="1"/>
  <c r="BM209" i="1" s="1"/>
  <c r="AF289" i="1"/>
  <c r="AA289" i="1" s="1"/>
  <c r="AQ289" i="1" s="1" a="1"/>
  <c r="AQ289" i="1" s="1"/>
  <c r="BM289" i="1" s="1" a="1"/>
  <c r="BM289" i="1" s="1"/>
  <c r="AF69" i="1"/>
  <c r="AA69" i="1" s="1"/>
  <c r="AQ69" i="1" s="1" a="1"/>
  <c r="AQ69" i="1" s="1"/>
  <c r="BM69" i="1" s="1" a="1"/>
  <c r="BM69" i="1" s="1"/>
  <c r="AF439" i="1"/>
  <c r="AA439" i="1" s="1"/>
  <c r="AQ439" i="1" s="1" a="1"/>
  <c r="AQ439" i="1" s="1"/>
  <c r="BM439" i="1" s="1" a="1"/>
  <c r="BM439" i="1" s="1"/>
  <c r="AF335" i="1"/>
  <c r="AA335" i="1" s="1"/>
  <c r="AQ335" i="1" s="1" a="1"/>
  <c r="AQ335" i="1" s="1"/>
  <c r="BM335" i="1" s="1" a="1"/>
  <c r="BM335" i="1" s="1"/>
  <c r="Y366" i="1"/>
  <c r="Y368" i="1"/>
  <c r="Y227" i="1"/>
  <c r="Y172" i="1"/>
  <c r="Y315" i="1"/>
  <c r="Y477" i="1"/>
  <c r="AF484" i="1"/>
  <c r="AA484" i="1" s="1"/>
  <c r="AQ484" i="1" s="1" a="1"/>
  <c r="AQ484" i="1" s="1"/>
  <c r="BM484" i="1" s="1" a="1"/>
  <c r="BM484" i="1" s="1"/>
  <c r="Y214" i="1"/>
  <c r="Y21" i="1"/>
  <c r="AF489" i="1"/>
  <c r="AA489" i="1" s="1"/>
  <c r="AQ489" i="1" s="1" a="1"/>
  <c r="AQ489" i="1" s="1"/>
  <c r="BM489" i="1" s="1" a="1"/>
  <c r="BM489" i="1" s="1"/>
  <c r="Y365" i="1"/>
  <c r="Y414" i="1"/>
  <c r="AF36" i="1"/>
  <c r="AA36" i="1" s="1"/>
  <c r="AQ36" i="1" s="1" a="1"/>
  <c r="AQ36" i="1" s="1"/>
  <c r="BM36" i="1" s="1" a="1"/>
  <c r="BM36" i="1" s="1"/>
  <c r="AF254" i="1"/>
  <c r="AA254" i="1" s="1"/>
  <c r="AQ254" i="1" s="1" a="1"/>
  <c r="AQ254" i="1" s="1"/>
  <c r="BM254" i="1" s="1" a="1"/>
  <c r="BM254" i="1" s="1"/>
  <c r="AF268" i="1"/>
  <c r="AA268" i="1" s="1"/>
  <c r="AQ268" i="1" s="1" a="1"/>
  <c r="AQ268" i="1" s="1"/>
  <c r="BM268" i="1" s="1" a="1"/>
  <c r="BM268" i="1" s="1"/>
  <c r="Y252" i="1"/>
  <c r="Y73" i="1"/>
  <c r="Y121" i="1"/>
  <c r="AF303" i="1"/>
  <c r="AA303" i="1" s="1"/>
  <c r="AQ303" i="1" s="1" a="1"/>
  <c r="AQ303" i="1" s="1"/>
  <c r="BM303" i="1" s="1" a="1"/>
  <c r="BM303" i="1" s="1"/>
  <c r="AF50" i="1"/>
  <c r="AA50" i="1" s="1"/>
  <c r="AQ50" i="1" s="1" a="1"/>
  <c r="AQ50" i="1" s="1"/>
  <c r="BM50" i="1" s="1" a="1"/>
  <c r="BM50" i="1" s="1"/>
  <c r="AF68" i="1"/>
  <c r="AA68" i="1" s="1"/>
  <c r="AQ68" i="1" s="1" a="1"/>
  <c r="AQ68" i="1" s="1"/>
  <c r="BM68" i="1" s="1" a="1"/>
  <c r="BM68" i="1" s="1"/>
  <c r="Y316" i="1"/>
  <c r="AF405" i="1"/>
  <c r="AA405" i="1" s="1"/>
  <c r="AQ405" i="1" s="1" a="1"/>
  <c r="AQ405" i="1" s="1"/>
  <c r="BM405" i="1" s="1" a="1"/>
  <c r="BM405" i="1" s="1"/>
  <c r="Y415" i="1"/>
  <c r="AF434" i="1"/>
  <c r="AA434" i="1" s="1"/>
  <c r="AQ434" i="1" s="1" a="1"/>
  <c r="AQ434" i="1" s="1"/>
  <c r="BM434" i="1" s="1" a="1"/>
  <c r="BM434" i="1" s="1"/>
  <c r="Y472" i="1"/>
  <c r="AF44" i="1"/>
  <c r="AA44" i="1" s="1"/>
  <c r="AQ44" i="1" s="1" a="1"/>
  <c r="AQ44" i="1" s="1"/>
  <c r="BM44" i="1" s="1" a="1"/>
  <c r="BM44" i="1" s="1"/>
  <c r="AF391" i="1"/>
  <c r="AA391" i="1" s="1"/>
  <c r="AQ391" i="1" s="1" a="1"/>
  <c r="AQ391" i="1" s="1"/>
  <c r="BM391" i="1" s="1" a="1"/>
  <c r="BM391" i="1" s="1"/>
  <c r="Y170" i="1"/>
  <c r="Y129" i="1"/>
  <c r="Y381" i="1"/>
  <c r="AF373" i="1"/>
  <c r="AA373" i="1" s="1"/>
  <c r="AQ373" i="1" s="1" a="1"/>
  <c r="AQ373" i="1" s="1"/>
  <c r="BM373" i="1" s="1" a="1"/>
  <c r="BM373" i="1" s="1"/>
  <c r="Y451" i="1"/>
  <c r="Y417" i="1"/>
  <c r="Y81" i="1"/>
  <c r="AF178" i="1"/>
  <c r="AA178" i="1" s="1"/>
  <c r="AQ178" i="1" s="1" a="1"/>
  <c r="AQ178" i="1" s="1"/>
  <c r="BM178" i="1" s="1" a="1"/>
  <c r="BM178" i="1" s="1"/>
  <c r="AF35" i="1"/>
  <c r="AA35" i="1" s="1"/>
  <c r="AQ35" i="1" s="1" a="1"/>
  <c r="AQ35" i="1" s="1"/>
  <c r="BM35" i="1" s="1" a="1"/>
  <c r="BM35" i="1" s="1"/>
  <c r="Y402" i="1"/>
  <c r="Y421" i="1"/>
  <c r="AF71" i="1"/>
  <c r="AA71" i="1" s="1"/>
  <c r="AQ71" i="1" s="1" a="1"/>
  <c r="AQ71" i="1" s="1"/>
  <c r="BM71" i="1" s="1" a="1"/>
  <c r="BM71" i="1" s="1"/>
  <c r="Y229" i="1"/>
  <c r="AF219" i="1"/>
  <c r="AA219" i="1" s="1"/>
  <c r="AQ219" i="1" s="1" a="1"/>
  <c r="AQ219" i="1" s="1"/>
  <c r="BM219" i="1" s="1" a="1"/>
  <c r="BM219" i="1" s="1"/>
  <c r="Y104" i="1"/>
  <c r="Y167" i="1"/>
  <c r="AF258" i="1"/>
  <c r="AA258" i="1" s="1"/>
  <c r="AQ258" i="1" s="1" a="1"/>
  <c r="AQ258" i="1" s="1"/>
  <c r="BM258" i="1" s="1" a="1"/>
  <c r="BM258" i="1" s="1"/>
  <c r="Y380" i="1"/>
  <c r="Y364" i="1"/>
  <c r="Y211" i="1"/>
  <c r="AF504" i="1"/>
  <c r="AA504" i="1" s="1"/>
  <c r="AQ504" i="1" s="1" a="1"/>
  <c r="AQ504" i="1" s="1"/>
  <c r="BM504" i="1" s="1" a="1"/>
  <c r="BM504" i="1" s="1"/>
  <c r="AF85" i="1"/>
  <c r="AA85" i="1" s="1"/>
  <c r="AQ85" i="1" s="1" a="1"/>
  <c r="AQ85" i="1" s="1"/>
  <c r="BM85" i="1" s="1" a="1"/>
  <c r="BM85" i="1" s="1"/>
  <c r="Y159" i="1"/>
  <c r="Y190" i="1"/>
  <c r="AF386" i="1"/>
  <c r="AA386" i="1" s="1"/>
  <c r="AQ386" i="1" s="1" a="1"/>
  <c r="AQ386" i="1" s="1"/>
  <c r="BM386" i="1" s="1" a="1"/>
  <c r="BM386" i="1" s="1"/>
  <c r="AF221" i="1"/>
  <c r="AA221" i="1" s="1"/>
  <c r="AQ221" i="1" s="1" a="1"/>
  <c r="AQ221" i="1" s="1"/>
  <c r="BM221" i="1" s="1" a="1"/>
  <c r="BM221" i="1" s="1"/>
  <c r="Y111" i="1"/>
  <c r="AF406" i="1"/>
  <c r="AA406" i="1" s="1"/>
  <c r="AQ406" i="1" s="1" a="1"/>
  <c r="AQ406" i="1" s="1"/>
  <c r="BM406" i="1" s="1" a="1"/>
  <c r="BM406" i="1" s="1"/>
  <c r="Y241" i="1"/>
  <c r="Y485" i="1"/>
  <c r="Y321" i="1"/>
  <c r="Y171" i="1"/>
  <c r="AF277" i="1"/>
  <c r="AA277" i="1" s="1"/>
  <c r="AQ277" i="1" s="1" a="1"/>
  <c r="AQ277" i="1" s="1"/>
  <c r="BM277" i="1" s="1" a="1"/>
  <c r="BM277" i="1" s="1"/>
  <c r="Y337" i="1"/>
  <c r="AF441" i="1"/>
  <c r="AA441" i="1" s="1"/>
  <c r="AQ441" i="1" s="1" a="1"/>
  <c r="AQ441" i="1" s="1"/>
  <c r="BM441" i="1" s="1" a="1"/>
  <c r="BM441" i="1" s="1"/>
  <c r="Y325" i="1"/>
  <c r="AF224" i="1"/>
  <c r="AA224" i="1" s="1"/>
  <c r="AQ224" i="1" s="1" a="1"/>
  <c r="AQ224" i="1" s="1"/>
  <c r="BM224" i="1" s="1" a="1"/>
  <c r="BM224" i="1" s="1"/>
  <c r="Y493" i="1"/>
  <c r="AF392" i="1"/>
  <c r="AA392" i="1" s="1"/>
  <c r="AQ392" i="1" s="1" a="1"/>
  <c r="AQ392" i="1" s="1"/>
  <c r="BM392" i="1" s="1" a="1"/>
  <c r="BM392" i="1" s="1"/>
  <c r="Y26" i="1"/>
  <c r="Y156" i="1"/>
  <c r="AF322" i="1"/>
  <c r="AA322" i="1" s="1"/>
  <c r="AQ322" i="1" s="1" a="1"/>
  <c r="AQ322" i="1" s="1"/>
  <c r="BM322" i="1" s="1" a="1"/>
  <c r="BM322" i="1" s="1"/>
  <c r="Y52" i="1"/>
  <c r="Y233" i="1"/>
  <c r="AF177" i="1"/>
  <c r="AA177" i="1" s="1"/>
  <c r="AQ177" i="1" s="1" a="1"/>
  <c r="AQ177" i="1" s="1"/>
  <c r="BM177" i="1" s="1" a="1"/>
  <c r="BM177" i="1" s="1"/>
  <c r="Y236" i="1"/>
  <c r="AF442" i="1"/>
  <c r="AA442" i="1" s="1"/>
  <c r="AQ442" i="1" s="1" a="1"/>
  <c r="AQ442" i="1" s="1"/>
  <c r="BM442" i="1" s="1" a="1"/>
  <c r="BM442" i="1" s="1"/>
  <c r="AF496" i="1"/>
  <c r="AA496" i="1" s="1"/>
  <c r="AQ496" i="1" s="1" a="1"/>
  <c r="AQ496" i="1" s="1"/>
  <c r="BM496" i="1" s="1" a="1"/>
  <c r="BM496" i="1" s="1"/>
  <c r="Y318" i="1"/>
  <c r="Y353" i="1"/>
  <c r="Y205" i="1"/>
  <c r="AF34" i="1"/>
  <c r="AA34" i="1" s="1"/>
  <c r="AQ34" i="1" s="1" a="1"/>
  <c r="AQ34" i="1" s="1"/>
  <c r="BM34" i="1" s="1" a="1"/>
  <c r="BM34" i="1" s="1"/>
  <c r="AF17" i="1"/>
  <c r="AA17" i="1" s="1"/>
  <c r="AQ17" i="1" s="1" a="1"/>
  <c r="AQ17" i="1" s="1"/>
  <c r="BM17" i="1" s="1" a="1"/>
  <c r="BM17" i="1" s="1"/>
  <c r="AF210" i="1"/>
  <c r="AA210" i="1" s="1"/>
  <c r="AQ210" i="1" s="1" a="1"/>
  <c r="AQ210" i="1" s="1"/>
  <c r="BM210" i="1" s="1" a="1"/>
  <c r="BM210" i="1" s="1"/>
  <c r="Y62" i="1"/>
  <c r="AF304" i="1"/>
  <c r="AA304" i="1" s="1"/>
  <c r="AQ304" i="1" s="1" a="1"/>
  <c r="AQ304" i="1" s="1"/>
  <c r="BM304" i="1" s="1" a="1"/>
  <c r="BM304" i="1" s="1"/>
  <c r="AF18" i="1"/>
  <c r="AA18" i="1" s="1"/>
  <c r="AQ18" i="1" s="1" a="1"/>
  <c r="AQ18" i="1" s="1"/>
  <c r="BM18" i="1" s="1" a="1"/>
  <c r="BM18" i="1" s="1"/>
  <c r="Y324" i="1"/>
  <c r="AF232" i="1"/>
  <c r="AA232" i="1" s="1"/>
  <c r="AQ232" i="1" s="1" a="1"/>
  <c r="AQ232" i="1" s="1"/>
  <c r="BM232" i="1" s="1" a="1"/>
  <c r="BM232" i="1" s="1"/>
  <c r="AF311" i="1"/>
  <c r="AA311" i="1" s="1"/>
  <c r="AQ311" i="1" s="1" a="1"/>
  <c r="AQ311" i="1" s="1"/>
  <c r="BM311" i="1" s="1" a="1"/>
  <c r="BM311" i="1" s="1"/>
  <c r="AF230" i="1"/>
  <c r="AA230" i="1" s="1"/>
  <c r="AQ230" i="1" s="1" a="1"/>
  <c r="AQ230" i="1" s="1"/>
  <c r="BM230" i="1" s="1" a="1"/>
  <c r="BM230" i="1" s="1"/>
  <c r="AF226" i="1"/>
  <c r="AA226" i="1" s="1"/>
  <c r="AQ226" i="1" s="1" a="1"/>
  <c r="AQ226" i="1" s="1"/>
  <c r="BM226" i="1" s="1" a="1"/>
  <c r="BM226" i="1" s="1"/>
  <c r="AF122" i="1"/>
  <c r="AA122" i="1" s="1"/>
  <c r="AQ122" i="1" s="1" a="1"/>
  <c r="AQ122" i="1" s="1"/>
  <c r="BM122" i="1" s="1" a="1"/>
  <c r="BM122" i="1" s="1"/>
  <c r="Y24" i="1"/>
  <c r="AF437" i="1"/>
  <c r="AA437" i="1" s="1"/>
  <c r="AQ437" i="1" s="1" a="1"/>
  <c r="AQ437" i="1" s="1"/>
  <c r="BM437" i="1" s="1" a="1"/>
  <c r="BM437" i="1" s="1"/>
  <c r="Y32" i="1"/>
  <c r="Y301" i="1"/>
  <c r="Y447" i="1"/>
  <c r="AF199" i="1"/>
  <c r="AA199" i="1" s="1"/>
  <c r="AQ199" i="1" s="1" a="1"/>
  <c r="AQ199" i="1" s="1"/>
  <c r="BM199" i="1" s="1" a="1"/>
  <c r="BM199" i="1" s="1"/>
  <c r="Y423" i="1"/>
  <c r="Y422" i="1"/>
  <c r="AF151" i="1"/>
  <c r="AA151" i="1" s="1"/>
  <c r="AQ151" i="1" s="1" a="1"/>
  <c r="AQ151" i="1" s="1"/>
  <c r="BM151" i="1" s="1" a="1"/>
  <c r="BM151" i="1" s="1"/>
  <c r="AF75" i="1"/>
  <c r="AA75" i="1" s="1"/>
  <c r="AQ75" i="1" s="1" a="1"/>
  <c r="AQ75" i="1" s="1"/>
  <c r="BM75" i="1" s="1" a="1"/>
  <c r="BM75" i="1" s="1"/>
  <c r="Y107" i="1"/>
  <c r="AF42" i="1"/>
  <c r="AA42" i="1" s="1"/>
  <c r="AQ42" i="1" s="1" a="1"/>
  <c r="AQ42" i="1" s="1"/>
  <c r="BM42" i="1" s="1" a="1"/>
  <c r="BM42" i="1" s="1"/>
  <c r="Y502" i="1"/>
  <c r="Y309" i="1"/>
  <c r="Y154" i="1"/>
  <c r="AF430" i="1"/>
  <c r="AA430" i="1" s="1"/>
  <c r="AQ430" i="1" s="1" a="1"/>
  <c r="AQ430" i="1" s="1"/>
  <c r="BM430" i="1" s="1" a="1"/>
  <c r="BM430" i="1" s="1"/>
  <c r="Y446" i="1"/>
  <c r="AF342" i="1"/>
  <c r="AA342" i="1" s="1"/>
  <c r="AQ342" i="1" s="1" a="1"/>
  <c r="AQ342" i="1" s="1"/>
  <c r="BM342" i="1" s="1" a="1"/>
  <c r="BM342" i="1" s="1"/>
  <c r="AF235" i="1"/>
  <c r="AA235" i="1" s="1"/>
  <c r="AQ235" i="1" s="1" a="1"/>
  <c r="AQ235" i="1" s="1"/>
  <c r="BM235" i="1" s="1" a="1"/>
  <c r="BM235" i="1" s="1"/>
  <c r="Y199" i="1"/>
  <c r="Y413" i="1"/>
  <c r="AF188" i="1"/>
  <c r="AA188" i="1" s="1"/>
  <c r="AQ188" i="1" s="1" a="1"/>
  <c r="AQ188" i="1" s="1"/>
  <c r="BM188" i="1" s="1" a="1"/>
  <c r="BM188" i="1" s="1"/>
  <c r="Y135" i="1"/>
  <c r="AF341" i="1"/>
  <c r="AA341" i="1" s="1"/>
  <c r="AQ341" i="1" s="1" a="1"/>
  <c r="AQ341" i="1" s="1"/>
  <c r="BM341" i="1" s="1" a="1"/>
  <c r="BM341" i="1" s="1"/>
  <c r="AF282" i="1"/>
  <c r="AA282" i="1" s="1"/>
  <c r="AQ282" i="1" s="1" a="1"/>
  <c r="AQ282" i="1" s="1"/>
  <c r="BM282" i="1" s="1" a="1"/>
  <c r="BM282" i="1" s="1"/>
  <c r="Y148" i="1"/>
  <c r="AF202" i="1"/>
  <c r="AA202" i="1" s="1"/>
  <c r="AQ202" i="1" s="1" a="1"/>
  <c r="AQ202" i="1" s="1"/>
  <c r="BM202" i="1" s="1" a="1"/>
  <c r="BM202" i="1" s="1"/>
  <c r="Y144" i="1"/>
  <c r="Y79" i="1"/>
  <c r="AF321" i="1"/>
  <c r="AA321" i="1" s="1"/>
  <c r="AQ321" i="1" s="1" a="1"/>
  <c r="AQ321" i="1" s="1"/>
  <c r="BM321" i="1" s="1" a="1"/>
  <c r="BM321" i="1" s="1"/>
  <c r="AF325" i="1"/>
  <c r="AA325" i="1" s="1"/>
  <c r="AQ325" i="1" s="1" a="1"/>
  <c r="AQ325" i="1" s="1"/>
  <c r="BM325" i="1" s="1" a="1"/>
  <c r="BM325" i="1" s="1"/>
  <c r="AF393" i="1"/>
  <c r="AA393" i="1" s="1"/>
  <c r="AQ393" i="1" s="1" a="1"/>
  <c r="AQ393" i="1" s="1"/>
  <c r="BM393" i="1" s="1" a="1"/>
  <c r="BM393" i="1" s="1"/>
  <c r="AF189" i="1"/>
  <c r="AA189" i="1" s="1"/>
  <c r="AQ189" i="1" s="1" a="1"/>
  <c r="AQ189" i="1" s="1"/>
  <c r="BM189" i="1" s="1" a="1"/>
  <c r="BM189" i="1" s="1"/>
  <c r="AF192" i="1"/>
  <c r="AA192" i="1" s="1"/>
  <c r="AQ192" i="1" s="1" a="1"/>
  <c r="AQ192" i="1" s="1"/>
  <c r="BM192" i="1" s="1" a="1"/>
  <c r="BM192" i="1" s="1"/>
  <c r="AF196" i="1"/>
  <c r="AA196" i="1" s="1"/>
  <c r="AQ196" i="1" s="1" a="1"/>
  <c r="AQ196" i="1" s="1"/>
  <c r="BM196" i="1" s="1" a="1"/>
  <c r="BM196" i="1" s="1"/>
  <c r="Y260" i="1"/>
  <c r="Y408" i="1"/>
  <c r="Y419" i="1"/>
  <c r="Y411" i="1"/>
  <c r="Y506" i="1"/>
  <c r="AF488" i="1"/>
  <c r="AA488" i="1" s="1"/>
  <c r="AQ488" i="1" s="1" a="1"/>
  <c r="AQ488" i="1" s="1"/>
  <c r="BM488" i="1" s="1" a="1"/>
  <c r="BM488" i="1" s="1"/>
  <c r="Y31" i="1"/>
  <c r="AF455" i="1"/>
  <c r="AA455" i="1" s="1"/>
  <c r="AQ455" i="1" s="1" a="1"/>
  <c r="AQ455" i="1" s="1"/>
  <c r="BM455" i="1" s="1" a="1"/>
  <c r="BM455" i="1" s="1"/>
  <c r="AF251" i="1"/>
  <c r="AA251" i="1" s="1"/>
  <c r="AQ251" i="1" s="1" a="1"/>
  <c r="AQ251" i="1" s="1"/>
  <c r="BM251" i="1" s="1" a="1"/>
  <c r="BM251" i="1" s="1"/>
  <c r="AF169" i="1"/>
  <c r="AA169" i="1" s="1"/>
  <c r="AQ169" i="1" s="1" a="1"/>
  <c r="AQ169" i="1" s="1"/>
  <c r="BM169" i="1" s="1" a="1"/>
  <c r="BM169" i="1" s="1"/>
  <c r="Y483" i="1"/>
  <c r="Y126" i="1"/>
  <c r="AF343" i="1"/>
  <c r="AA343" i="1" s="1"/>
  <c r="AQ343" i="1" s="1" a="1"/>
  <c r="AQ343" i="1" s="1"/>
  <c r="BM343" i="1" s="1" a="1"/>
  <c r="BM343" i="1" s="1"/>
  <c r="Y54" i="1"/>
  <c r="AF117" i="1"/>
  <c r="AA117" i="1" s="1"/>
  <c r="AQ117" i="1" s="1" a="1"/>
  <c r="AQ117" i="1" s="1"/>
  <c r="BM117" i="1" s="1" a="1"/>
  <c r="BM117" i="1" s="1"/>
  <c r="AF136" i="1"/>
  <c r="AA136" i="1" s="1"/>
  <c r="AQ136" i="1" s="1" a="1"/>
  <c r="AQ136" i="1" s="1"/>
  <c r="BM136" i="1" s="1" a="1"/>
  <c r="BM136" i="1" s="1"/>
  <c r="AF431" i="1"/>
  <c r="AA431" i="1" s="1"/>
  <c r="AQ431" i="1" s="1" a="1"/>
  <c r="AQ431" i="1" s="1"/>
  <c r="BM431" i="1" s="1" a="1"/>
  <c r="BM431" i="1" s="1"/>
  <c r="Y12" i="1"/>
  <c r="AF207" i="1"/>
  <c r="AA207" i="1" s="1"/>
  <c r="AQ207" i="1" s="1" a="1"/>
  <c r="AQ207" i="1" s="1"/>
  <c r="BM207" i="1" s="1" a="1"/>
  <c r="BM207" i="1" s="1"/>
  <c r="Y480" i="1"/>
  <c r="AF155" i="1"/>
  <c r="AA155" i="1" s="1"/>
  <c r="AQ155" i="1" s="1" a="1"/>
  <c r="AQ155" i="1" s="1"/>
  <c r="BM155" i="1" s="1" a="1"/>
  <c r="BM155" i="1" s="1"/>
  <c r="Y489" i="1"/>
  <c r="AF365" i="1"/>
  <c r="AA365" i="1" s="1"/>
  <c r="AQ365" i="1" s="1" a="1"/>
  <c r="AQ365" i="1" s="1"/>
  <c r="BM365" i="1" s="1" a="1"/>
  <c r="BM365" i="1" s="1"/>
  <c r="AF414" i="1"/>
  <c r="AA414" i="1" s="1"/>
  <c r="AQ414" i="1" s="1" a="1"/>
  <c r="AQ414" i="1" s="1"/>
  <c r="BM414" i="1" s="1" a="1"/>
  <c r="BM414" i="1" s="1"/>
  <c r="Y36" i="1"/>
  <c r="Y254" i="1"/>
  <c r="Y268" i="1"/>
  <c r="AF252" i="1"/>
  <c r="AA252" i="1" s="1"/>
  <c r="AQ252" i="1" s="1" a="1"/>
  <c r="AQ252" i="1" s="1"/>
  <c r="BM252" i="1" s="1" a="1"/>
  <c r="BM252" i="1" s="1"/>
  <c r="AF73" i="1"/>
  <c r="AA73" i="1" s="1"/>
  <c r="AQ73" i="1" s="1" a="1"/>
  <c r="AQ73" i="1" s="1"/>
  <c r="BM73" i="1" s="1" a="1"/>
  <c r="BM73" i="1" s="1"/>
  <c r="AF121" i="1"/>
  <c r="AA121" i="1" s="1"/>
  <c r="AQ121" i="1" s="1" a="1"/>
  <c r="AQ121" i="1" s="1"/>
  <c r="BM121" i="1" s="1" a="1"/>
  <c r="BM121" i="1" s="1"/>
  <c r="Y303" i="1"/>
  <c r="Y50" i="1"/>
  <c r="Y68" i="1"/>
  <c r="AF316" i="1"/>
  <c r="AA316" i="1" s="1"/>
  <c r="AQ316" i="1" s="1" a="1"/>
  <c r="AQ316" i="1" s="1"/>
  <c r="BM316" i="1" s="1" a="1"/>
  <c r="BM316" i="1" s="1"/>
  <c r="Y405" i="1"/>
  <c r="AF415" i="1"/>
  <c r="AA415" i="1" s="1"/>
  <c r="AQ415" i="1" s="1" a="1"/>
  <c r="AQ415" i="1" s="1"/>
  <c r="BM415" i="1" s="1" a="1"/>
  <c r="BM415" i="1" s="1"/>
  <c r="Y434" i="1"/>
  <c r="Y427" i="1"/>
  <c r="Y142" i="1"/>
  <c r="Y293" i="1"/>
  <c r="Y276" i="1"/>
  <c r="AF99" i="1"/>
  <c r="AA99" i="1" s="1"/>
  <c r="AQ99" i="1" s="1" a="1"/>
  <c r="AQ99" i="1" s="1"/>
  <c r="BM99" i="1" s="1" a="1"/>
  <c r="BM99" i="1" s="1"/>
  <c r="Y500" i="1"/>
  <c r="Y313" i="1"/>
  <c r="AF362" i="1"/>
  <c r="AA362" i="1" s="1"/>
  <c r="AQ362" i="1" s="1" a="1"/>
  <c r="AQ362" i="1" s="1"/>
  <c r="BM362" i="1" s="1" a="1"/>
  <c r="BM362" i="1" s="1"/>
  <c r="AF168" i="1"/>
  <c r="AA168" i="1" s="1"/>
  <c r="AQ168" i="1" s="1" a="1"/>
  <c r="AQ168" i="1" s="1"/>
  <c r="BM168" i="1" s="1" a="1"/>
  <c r="BM168" i="1" s="1"/>
  <c r="Y228" i="1"/>
  <c r="Y336" i="1"/>
  <c r="Y263" i="1"/>
  <c r="Y256" i="1"/>
  <c r="Y198" i="1"/>
  <c r="AF351" i="1"/>
  <c r="AA351" i="1" s="1"/>
  <c r="AQ351" i="1" s="1" a="1"/>
  <c r="AQ351" i="1" s="1"/>
  <c r="BM351" i="1" s="1" a="1"/>
  <c r="BM351" i="1" s="1"/>
  <c r="AF120" i="1"/>
  <c r="AA120" i="1" s="1"/>
  <c r="AQ120" i="1" s="1" a="1"/>
  <c r="AQ120" i="1" s="1"/>
  <c r="BM120" i="1" s="1" a="1"/>
  <c r="BM120" i="1" s="1"/>
  <c r="Y160" i="1"/>
  <c r="AF344" i="1"/>
  <c r="AA344" i="1" s="1"/>
  <c r="AQ344" i="1" s="1" a="1"/>
  <c r="AQ344" i="1" s="1"/>
  <c r="BM344" i="1" s="1" a="1"/>
  <c r="BM344" i="1" s="1"/>
  <c r="AF100" i="1"/>
  <c r="AA100" i="1" s="1"/>
  <c r="AQ100" i="1" s="1" a="1"/>
  <c r="AQ100" i="1" s="1"/>
  <c r="BM100" i="1" s="1" a="1"/>
  <c r="BM100" i="1" s="1"/>
  <c r="Y482" i="1"/>
  <c r="AF234" i="1"/>
  <c r="AA234" i="1" s="1"/>
  <c r="AQ234" i="1" s="1" a="1"/>
  <c r="AQ234" i="1" s="1"/>
  <c r="BM234" i="1" s="1" a="1"/>
  <c r="BM234" i="1" s="1"/>
  <c r="AF481" i="1"/>
  <c r="AA481" i="1" s="1"/>
  <c r="AQ481" i="1" s="1" a="1"/>
  <c r="AQ481" i="1" s="1"/>
  <c r="BM481" i="1" s="1" a="1"/>
  <c r="BM481" i="1" s="1"/>
  <c r="Y288" i="1"/>
  <c r="Y165" i="1"/>
  <c r="Y378" i="1"/>
  <c r="Y290" i="1"/>
  <c r="AF347" i="1"/>
  <c r="AA347" i="1" s="1"/>
  <c r="AQ347" i="1" s="1" a="1"/>
  <c r="AQ347" i="1" s="1"/>
  <c r="BM347" i="1" s="1" a="1"/>
  <c r="BM347" i="1" s="1"/>
  <c r="Y452" i="1"/>
  <c r="Y87" i="1"/>
  <c r="Y118" i="1"/>
  <c r="AF273" i="1"/>
  <c r="AA273" i="1" s="1"/>
  <c r="AQ273" i="1" s="1" a="1"/>
  <c r="AQ273" i="1" s="1"/>
  <c r="BM273" i="1" s="1" a="1"/>
  <c r="BM273" i="1" s="1"/>
  <c r="Y191" i="1"/>
  <c r="Y92" i="1"/>
  <c r="Y359" i="1"/>
  <c r="AF206" i="1"/>
  <c r="AA206" i="1" s="1"/>
  <c r="AQ206" i="1" s="1" a="1"/>
  <c r="AQ206" i="1" s="1"/>
  <c r="BM206" i="1" s="1" a="1"/>
  <c r="BM206" i="1" s="1"/>
  <c r="Y43" i="1"/>
  <c r="AF471" i="1"/>
  <c r="AA471" i="1" s="1"/>
  <c r="AQ471" i="1" s="1" a="1"/>
  <c r="AQ471" i="1" s="1"/>
  <c r="BM471" i="1" s="1" a="1"/>
  <c r="BM471" i="1" s="1"/>
  <c r="AF13" i="1"/>
  <c r="AA13" i="1" s="1"/>
  <c r="AQ13" i="1" s="1" a="1"/>
  <c r="AQ13" i="1" s="1"/>
  <c r="BM13" i="1" s="1" a="1"/>
  <c r="BM13" i="1" s="1"/>
  <c r="AF166" i="1"/>
  <c r="AA166" i="1" s="1"/>
  <c r="AQ166" i="1" s="1" a="1"/>
  <c r="AQ166" i="1" s="1"/>
  <c r="BM166" i="1" s="1" a="1"/>
  <c r="BM166" i="1" s="1"/>
  <c r="AF134" i="1"/>
  <c r="AA134" i="1" s="1"/>
  <c r="AQ134" i="1" s="1" a="1"/>
  <c r="AQ134" i="1" s="1"/>
  <c r="BM134" i="1" s="1" a="1"/>
  <c r="BM134" i="1" s="1"/>
  <c r="Y308" i="1"/>
  <c r="AF432" i="1"/>
  <c r="AA432" i="1" s="1"/>
  <c r="AQ432" i="1" s="1" a="1"/>
  <c r="AQ432" i="1" s="1"/>
  <c r="BM432" i="1" s="1" a="1"/>
  <c r="BM432" i="1" s="1"/>
  <c r="AF465" i="1"/>
  <c r="AA465" i="1" s="1"/>
  <c r="AQ465" i="1" s="1" a="1"/>
  <c r="AQ465" i="1" s="1"/>
  <c r="BM465" i="1" s="1" a="1"/>
  <c r="BM465" i="1" s="1"/>
  <c r="AF95" i="1"/>
  <c r="AA95" i="1" s="1"/>
  <c r="AQ95" i="1" s="1" a="1"/>
  <c r="AQ95" i="1" s="1"/>
  <c r="BM95" i="1" s="1" a="1"/>
  <c r="BM95" i="1" s="1"/>
  <c r="AF58" i="1"/>
  <c r="AA58" i="1" s="1"/>
  <c r="AQ58" i="1" s="1" a="1"/>
  <c r="AQ58" i="1" s="1"/>
  <c r="BM58" i="1" s="1" a="1"/>
  <c r="BM58" i="1" s="1"/>
  <c r="AF274" i="1"/>
  <c r="AA274" i="1" s="1"/>
  <c r="AQ274" i="1" s="1" a="1"/>
  <c r="AQ274" i="1" s="1"/>
  <c r="BM274" i="1" s="1" a="1"/>
  <c r="BM274" i="1" s="1"/>
  <c r="AF149" i="1"/>
  <c r="AA149" i="1" s="1"/>
  <c r="AQ149" i="1" s="1" a="1"/>
  <c r="AQ149" i="1" s="1"/>
  <c r="BM149" i="1" s="1" a="1"/>
  <c r="BM149" i="1" s="1"/>
  <c r="Y153" i="1"/>
  <c r="AF158" i="1"/>
  <c r="AA158" i="1" s="1"/>
  <c r="AQ158" i="1" s="1" a="1"/>
  <c r="AQ158" i="1" s="1"/>
  <c r="BM158" i="1" s="1" a="1"/>
  <c r="BM158" i="1" s="1"/>
  <c r="AF91" i="1"/>
  <c r="AA91" i="1" s="1"/>
  <c r="AQ91" i="1" s="1" a="1"/>
  <c r="AQ91" i="1" s="1"/>
  <c r="BM91" i="1" s="1" a="1"/>
  <c r="BM91" i="1" s="1"/>
  <c r="Y342" i="1"/>
  <c r="Y244" i="1"/>
  <c r="AF436" i="1"/>
  <c r="AA436" i="1" s="1"/>
  <c r="AQ436" i="1" s="1" a="1"/>
  <c r="AQ436" i="1" s="1"/>
  <c r="BM436" i="1" s="1" a="1"/>
  <c r="BM436" i="1" s="1"/>
  <c r="AF358" i="1"/>
  <c r="AA358" i="1" s="1"/>
  <c r="AQ358" i="1" s="1" a="1"/>
  <c r="AQ358" i="1" s="1"/>
  <c r="BM358" i="1" s="1" a="1"/>
  <c r="BM358" i="1" s="1"/>
  <c r="Y487" i="1"/>
  <c r="AF354" i="1"/>
  <c r="AA354" i="1" s="1"/>
  <c r="AQ354" i="1" s="1" a="1"/>
  <c r="AQ354" i="1" s="1"/>
  <c r="BM354" i="1" s="1" a="1"/>
  <c r="BM354" i="1" s="1"/>
  <c r="AF443" i="1"/>
  <c r="AA443" i="1" s="1"/>
  <c r="AQ443" i="1" s="1" a="1"/>
  <c r="AQ443" i="1" s="1"/>
  <c r="BM443" i="1" s="1" a="1"/>
  <c r="BM443" i="1" s="1"/>
  <c r="AF502" i="1"/>
  <c r="AA502" i="1" s="1"/>
  <c r="AQ502" i="1" s="1" a="1"/>
  <c r="AQ502" i="1" s="1"/>
  <c r="BM502" i="1" s="1" a="1"/>
  <c r="BM502" i="1" s="1"/>
  <c r="AF280" i="1"/>
  <c r="AA280" i="1" s="1"/>
  <c r="AQ280" i="1" s="1" a="1"/>
  <c r="AQ280" i="1" s="1"/>
  <c r="BM280" i="1" s="1" a="1"/>
  <c r="BM280" i="1" s="1"/>
  <c r="AF130" i="1"/>
  <c r="AA130" i="1" s="1"/>
  <c r="AQ130" i="1" s="1" a="1"/>
  <c r="AQ130" i="1" s="1"/>
  <c r="BM130" i="1" s="1" a="1"/>
  <c r="BM130" i="1" s="1"/>
  <c r="AF184" i="1"/>
  <c r="AA184" i="1" s="1"/>
  <c r="AQ184" i="1" s="1" a="1"/>
  <c r="AQ184" i="1" s="1"/>
  <c r="BM184" i="1" s="1" a="1"/>
  <c r="BM184" i="1" s="1"/>
  <c r="AF195" i="1"/>
  <c r="AA195" i="1" s="1"/>
  <c r="AQ195" i="1" s="1" a="1"/>
  <c r="AQ195" i="1" s="1"/>
  <c r="BM195" i="1" s="1" a="1"/>
  <c r="BM195" i="1" s="1"/>
  <c r="AF385" i="1"/>
  <c r="AA385" i="1" s="1"/>
  <c r="AQ385" i="1" s="1" a="1"/>
  <c r="AQ385" i="1" s="1"/>
  <c r="BM385" i="1" s="1" a="1"/>
  <c r="BM385" i="1" s="1"/>
  <c r="Y311" i="1"/>
  <c r="AF24" i="1"/>
  <c r="AA24" i="1" s="1"/>
  <c r="AQ24" i="1" s="1" a="1"/>
  <c r="AQ24" i="1" s="1"/>
  <c r="BM24" i="1" s="1" a="1"/>
  <c r="BM24" i="1" s="1"/>
  <c r="Y280" i="1"/>
  <c r="AF469" i="1"/>
  <c r="AA469" i="1" s="1"/>
  <c r="AQ469" i="1" s="1" a="1"/>
  <c r="AQ469" i="1" s="1"/>
  <c r="BM469" i="1" s="1" a="1"/>
  <c r="BM469" i="1" s="1"/>
  <c r="Y264" i="1"/>
  <c r="Y38" i="1"/>
  <c r="Y491" i="1"/>
  <c r="Y175" i="1"/>
  <c r="AF41" i="1"/>
  <c r="AA41" i="1" s="1"/>
  <c r="AQ41" i="1" s="1" a="1"/>
  <c r="AQ41" i="1" s="1"/>
  <c r="BM41" i="1" s="1" a="1"/>
  <c r="BM41" i="1" s="1"/>
  <c r="AF423" i="1"/>
  <c r="AA423" i="1" s="1"/>
  <c r="AQ423" i="1" s="1" a="1"/>
  <c r="AQ423" i="1" s="1"/>
  <c r="BM423" i="1" s="1" a="1"/>
  <c r="BM423" i="1" s="1"/>
  <c r="AF212" i="1"/>
  <c r="AA212" i="1" s="1"/>
  <c r="AQ212" i="1" s="1" a="1"/>
  <c r="AQ212" i="1" s="1"/>
  <c r="BM212" i="1" s="1" a="1"/>
  <c r="BM212" i="1" s="1"/>
  <c r="AF383" i="1"/>
  <c r="AA383" i="1" s="1"/>
  <c r="AQ383" i="1" s="1" a="1"/>
  <c r="AQ383" i="1" s="1"/>
  <c r="BM383" i="1" s="1" a="1"/>
  <c r="BM383" i="1" s="1"/>
  <c r="Y297" i="1"/>
  <c r="AF494" i="1"/>
  <c r="AA494" i="1" s="1"/>
  <c r="AQ494" i="1" s="1" a="1"/>
  <c r="AQ494" i="1" s="1"/>
  <c r="BM494" i="1" s="1" a="1"/>
  <c r="BM494" i="1" s="1"/>
  <c r="Y340" i="1"/>
  <c r="AF333" i="1"/>
  <c r="AA333" i="1" s="1"/>
  <c r="AQ333" i="1" s="1" a="1"/>
  <c r="AQ333" i="1" s="1"/>
  <c r="BM333" i="1" s="1" a="1"/>
  <c r="BM333" i="1" s="1"/>
  <c r="Y418" i="1"/>
  <c r="AF463" i="1"/>
  <c r="AA463" i="1" s="1"/>
  <c r="AQ463" i="1" s="1" a="1"/>
  <c r="AQ463" i="1" s="1"/>
  <c r="BM463" i="1" s="1" a="1"/>
  <c r="BM463" i="1" s="1"/>
  <c r="Y101" i="1"/>
  <c r="AF242" i="1"/>
  <c r="AA242" i="1" s="1"/>
  <c r="AQ242" i="1" s="1" a="1"/>
  <c r="AQ242" i="1" s="1"/>
  <c r="BM242" i="1" s="1" a="1"/>
  <c r="BM242" i="1" s="1"/>
  <c r="Y224" i="1"/>
  <c r="Y42" i="1"/>
  <c r="AF309" i="1"/>
  <c r="AA309" i="1" s="1"/>
  <c r="AQ309" i="1" s="1" a="1"/>
  <c r="AQ309" i="1" s="1"/>
  <c r="BM309" i="1" s="1" a="1"/>
  <c r="BM309" i="1" s="1"/>
  <c r="Y262" i="1"/>
  <c r="AF300" i="1"/>
  <c r="AA300" i="1" s="1"/>
  <c r="AQ300" i="1" s="1" a="1"/>
  <c r="AQ300" i="1" s="1"/>
  <c r="BM300" i="1" s="1" a="1"/>
  <c r="BM300" i="1" s="1"/>
  <c r="AF420" i="1"/>
  <c r="AA420" i="1" s="1"/>
  <c r="AQ420" i="1" s="1" a="1"/>
  <c r="AQ420" i="1" s="1"/>
  <c r="BM420" i="1" s="1" a="1"/>
  <c r="BM420" i="1" s="1"/>
  <c r="AF154" i="1"/>
  <c r="AA154" i="1" s="1"/>
  <c r="AQ154" i="1" s="1" a="1"/>
  <c r="AQ154" i="1" s="1"/>
  <c r="BM154" i="1" s="1" a="1"/>
  <c r="BM154" i="1" s="1"/>
  <c r="Y458" i="1"/>
  <c r="AF275" i="1"/>
  <c r="AA275" i="1" s="1"/>
  <c r="AQ275" i="1" s="1" a="1"/>
  <c r="AQ275" i="1" s="1"/>
  <c r="BM275" i="1" s="1" a="1"/>
  <c r="BM275" i="1" s="1"/>
  <c r="AF51" i="1"/>
  <c r="AA51" i="1" s="1"/>
  <c r="AQ51" i="1" s="1" a="1"/>
  <c r="AQ51" i="1" s="1"/>
  <c r="BM51" i="1" s="1" a="1"/>
  <c r="BM51" i="1" s="1"/>
  <c r="AF72" i="1"/>
  <c r="AA72" i="1" s="1"/>
  <c r="AQ72" i="1" s="1" a="1"/>
  <c r="AQ72" i="1" s="1"/>
  <c r="BM72" i="1" s="1" a="1"/>
  <c r="BM72" i="1" s="1"/>
  <c r="AF131" i="1"/>
  <c r="AA131" i="1" s="1"/>
  <c r="AQ131" i="1" s="1" a="1"/>
  <c r="AQ131" i="1" s="1"/>
  <c r="BM131" i="1" s="1" a="1"/>
  <c r="BM131" i="1" s="1"/>
  <c r="Y182" i="1"/>
  <c r="AF384" i="1"/>
  <c r="AA384" i="1" s="1"/>
  <c r="AQ384" i="1" s="1" a="1"/>
  <c r="AQ384" i="1" s="1"/>
  <c r="BM384" i="1" s="1" a="1"/>
  <c r="BM384" i="1" s="1"/>
  <c r="Y179" i="1"/>
  <c r="Y356" i="1"/>
  <c r="AF25" i="1"/>
  <c r="AA25" i="1" s="1"/>
  <c r="AQ25" i="1" s="1" a="1"/>
  <c r="AQ25" i="1" s="1"/>
  <c r="BM25" i="1" s="1" a="1"/>
  <c r="BM25" i="1" s="1"/>
  <c r="Y16" i="1"/>
  <c r="AF243" i="1"/>
  <c r="AA243" i="1" s="1"/>
  <c r="AQ243" i="1" s="1" a="1"/>
  <c r="AQ243" i="1" s="1"/>
  <c r="BM243" i="1" s="1" a="1"/>
  <c r="BM243" i="1" s="1"/>
  <c r="AF299" i="1"/>
  <c r="AA299" i="1" s="1"/>
  <c r="AQ299" i="1" s="1" a="1"/>
  <c r="AQ299" i="1" s="1"/>
  <c r="BM299" i="1" s="1" a="1"/>
  <c r="BM299" i="1" s="1"/>
  <c r="AF141" i="1"/>
  <c r="AA141" i="1" s="1"/>
  <c r="AQ141" i="1" s="1" a="1"/>
  <c r="AQ141" i="1" s="1"/>
  <c r="BM141" i="1" s="1" a="1"/>
  <c r="BM141" i="1" s="1"/>
  <c r="AF375" i="1"/>
  <c r="AA375" i="1" s="1"/>
  <c r="AQ375" i="1" s="1" a="1"/>
  <c r="AQ375" i="1" s="1"/>
  <c r="BM375" i="1" s="1" a="1"/>
  <c r="BM375" i="1" s="1"/>
  <c r="AF218" i="1"/>
  <c r="AA218" i="1" s="1"/>
  <c r="AQ218" i="1" s="1" a="1"/>
  <c r="AQ218" i="1" s="1"/>
  <c r="BM218" i="1" s="1" a="1"/>
  <c r="BM218" i="1" s="1"/>
  <c r="Y495" i="1"/>
  <c r="AF222" i="1"/>
  <c r="AA222" i="1" s="1"/>
  <c r="AQ222" i="1" s="1" a="1"/>
  <c r="AQ222" i="1" s="1"/>
  <c r="BM222" i="1" s="1" a="1"/>
  <c r="BM222" i="1" s="1"/>
  <c r="AF90" i="1"/>
  <c r="AA90" i="1" s="1"/>
  <c r="AQ90" i="1" s="1" a="1"/>
  <c r="AQ90" i="1" s="1"/>
  <c r="BM90" i="1" s="1" a="1"/>
  <c r="BM90" i="1" s="1"/>
  <c r="AF239" i="1"/>
  <c r="AA239" i="1" s="1"/>
  <c r="AQ239" i="1" s="1" a="1"/>
  <c r="AQ239" i="1" s="1"/>
  <c r="BM239" i="1" s="1" a="1"/>
  <c r="BM239" i="1" s="1"/>
  <c r="Y204" i="1"/>
  <c r="Y305" i="1"/>
  <c r="Y116" i="1"/>
  <c r="AF59" i="1"/>
  <c r="AA59" i="1" s="1"/>
  <c r="AQ59" i="1" s="1" a="1"/>
  <c r="AQ59" i="1" s="1"/>
  <c r="BM59" i="1" s="1" a="1"/>
  <c r="BM59" i="1" s="1"/>
  <c r="Y215" i="1"/>
  <c r="Y286" i="1"/>
  <c r="Y400" i="1"/>
  <c r="Y320" i="1"/>
  <c r="Y470" i="1"/>
  <c r="Y259" i="1"/>
  <c r="Y486" i="1"/>
  <c r="Y453" i="1"/>
  <c r="AF360" i="1"/>
  <c r="AA360" i="1" s="1"/>
  <c r="AQ360" i="1" s="1" a="1"/>
  <c r="AQ360" i="1" s="1"/>
  <c r="BM360" i="1" s="1" a="1"/>
  <c r="BM360" i="1" s="1"/>
  <c r="Y357" i="1"/>
  <c r="Y457" i="1"/>
  <c r="AF396" i="1"/>
  <c r="AA396" i="1" s="1"/>
  <c r="AQ396" i="1" s="1" a="1"/>
  <c r="AQ396" i="1" s="1"/>
  <c r="BM396" i="1" s="1" a="1"/>
  <c r="BM396" i="1" s="1"/>
  <c r="Y245" i="1"/>
  <c r="Y501" i="1"/>
  <c r="AF162" i="1"/>
  <c r="AA162" i="1" s="1"/>
  <c r="AQ162" i="1" s="1" a="1"/>
  <c r="AQ162" i="1" s="1"/>
  <c r="BM162" i="1" s="1" a="1"/>
  <c r="BM162" i="1" s="1"/>
  <c r="Y152" i="1"/>
  <c r="Y440" i="1"/>
  <c r="AF279" i="1"/>
  <c r="AA279" i="1" s="1"/>
  <c r="AQ279" i="1" s="1" a="1"/>
  <c r="AQ279" i="1" s="1"/>
  <c r="BM279" i="1" s="1" a="1"/>
  <c r="BM279" i="1" s="1"/>
  <c r="Y106" i="1"/>
  <c r="AF352" i="1"/>
  <c r="AA352" i="1" s="1"/>
  <c r="AQ352" i="1" s="1" a="1"/>
  <c r="AQ352" i="1" s="1"/>
  <c r="BM352" i="1" s="1" a="1"/>
  <c r="BM352" i="1" s="1"/>
  <c r="Y103" i="1"/>
  <c r="Y124" i="1"/>
  <c r="AF312" i="1"/>
  <c r="AA312" i="1" s="1"/>
  <c r="AQ312" i="1" s="1" a="1"/>
  <c r="AQ312" i="1" s="1"/>
  <c r="BM312" i="1" s="1" a="1"/>
  <c r="BM312" i="1" s="1"/>
  <c r="Y19" i="1"/>
  <c r="Y82" i="1"/>
  <c r="AF185" i="1"/>
  <c r="AA185" i="1" s="1"/>
  <c r="AQ185" i="1" s="1" a="1"/>
  <c r="AQ185" i="1" s="1"/>
  <c r="BM185" i="1" s="1" a="1"/>
  <c r="BM185" i="1" s="1"/>
  <c r="Y367" i="1"/>
  <c r="AF464" i="1"/>
  <c r="AA464" i="1" s="1"/>
  <c r="AQ464" i="1" s="1" a="1"/>
  <c r="AQ464" i="1" s="1"/>
  <c r="BM464" i="1" s="1" a="1"/>
  <c r="BM464" i="1" s="1"/>
  <c r="Y285" i="1"/>
  <c r="AF292" i="1"/>
  <c r="AA292" i="1" s="1"/>
  <c r="AQ292" i="1" s="1" a="1"/>
  <c r="AQ292" i="1" s="1"/>
  <c r="BM292" i="1" s="1" a="1"/>
  <c r="BM292" i="1" s="1"/>
  <c r="Y174" i="1"/>
  <c r="AF355" i="1"/>
  <c r="AA355" i="1" s="1"/>
  <c r="AQ355" i="1" s="1" a="1"/>
  <c r="AQ355" i="1" s="1"/>
  <c r="BM355" i="1" s="1" a="1"/>
  <c r="BM355" i="1" s="1"/>
  <c r="Y113" i="1"/>
  <c r="AF426" i="1"/>
  <c r="AA426" i="1" s="1"/>
  <c r="AQ426" i="1" s="1" a="1"/>
  <c r="AQ426" i="1" s="1"/>
  <c r="BM426" i="1" s="1" a="1"/>
  <c r="BM426" i="1" s="1"/>
  <c r="AF407" i="1"/>
  <c r="AA407" i="1" s="1"/>
  <c r="AQ407" i="1" s="1" a="1"/>
  <c r="AQ407" i="1" s="1"/>
  <c r="BM407" i="1" s="1" a="1"/>
  <c r="BM407" i="1" s="1"/>
  <c r="Y338" i="1"/>
  <c r="AF461" i="1"/>
  <c r="AA461" i="1" s="1"/>
  <c r="AQ461" i="1" s="1" a="1"/>
  <c r="AQ461" i="1" s="1"/>
  <c r="BM461" i="1" s="1" a="1"/>
  <c r="BM461" i="1" s="1"/>
  <c r="AF37" i="1"/>
  <c r="AA37" i="1" s="1"/>
  <c r="AQ37" i="1" s="1" a="1"/>
  <c r="AQ37" i="1" s="1"/>
  <c r="BM37" i="1" s="1" a="1"/>
  <c r="BM37" i="1" s="1"/>
  <c r="Y93" i="1"/>
  <c r="AF97" i="1"/>
  <c r="AA97" i="1" s="1"/>
  <c r="AQ97" i="1" s="1" a="1"/>
  <c r="AQ97" i="1" s="1"/>
  <c r="BM97" i="1" s="1" a="1"/>
  <c r="BM97" i="1" s="1"/>
  <c r="AF272" i="1"/>
  <c r="AA272" i="1" s="1"/>
  <c r="AQ272" i="1" s="1" a="1"/>
  <c r="AQ272" i="1" s="1"/>
  <c r="BM272" i="1" s="1" a="1"/>
  <c r="BM272" i="1" s="1"/>
  <c r="AF265" i="1"/>
  <c r="AA265" i="1" s="1"/>
  <c r="AQ265" i="1" s="1" a="1"/>
  <c r="AQ265" i="1" s="1"/>
  <c r="BM265" i="1" s="1" a="1"/>
  <c r="BM265" i="1" s="1"/>
  <c r="AF109" i="1"/>
  <c r="AA109" i="1" s="1"/>
  <c r="AQ109" i="1" s="1" a="1"/>
  <c r="AQ109" i="1" s="1"/>
  <c r="BM109" i="1" s="1" a="1"/>
  <c r="BM109" i="1" s="1"/>
  <c r="AF466" i="1"/>
  <c r="AA466" i="1" s="1"/>
  <c r="AQ466" i="1" s="1" a="1"/>
  <c r="AQ466" i="1" s="1"/>
  <c r="BM466" i="1" s="1" a="1"/>
  <c r="BM466" i="1" s="1"/>
  <c r="Y266" i="1"/>
  <c r="AF361" i="1"/>
  <c r="AA361" i="1" s="1"/>
  <c r="AQ361" i="1" s="1" a="1"/>
  <c r="AQ361" i="1" s="1"/>
  <c r="BM361" i="1" s="1" a="1"/>
  <c r="BM361" i="1" s="1"/>
  <c r="Y194" i="1"/>
  <c r="AF492" i="1"/>
  <c r="AA492" i="1" s="1"/>
  <c r="AQ492" i="1" s="1" a="1"/>
  <c r="AQ492" i="1" s="1"/>
  <c r="BM492" i="1" s="1" a="1"/>
  <c r="BM492" i="1" s="1"/>
  <c r="AF395" i="1"/>
  <c r="AA395" i="1" s="1"/>
  <c r="AQ395" i="1" s="1" a="1"/>
  <c r="AQ395" i="1" s="1"/>
  <c r="BM395" i="1" s="1" a="1"/>
  <c r="BM395" i="1" s="1"/>
  <c r="AF438" i="1"/>
  <c r="AA438" i="1" s="1"/>
  <c r="AQ438" i="1" s="1" a="1"/>
  <c r="AQ438" i="1" s="1"/>
  <c r="BM438" i="1" s="1" a="1"/>
  <c r="BM438" i="1" s="1"/>
  <c r="AF387" i="1"/>
  <c r="AA387" i="1" s="1"/>
  <c r="AQ387" i="1" s="1" a="1"/>
  <c r="AQ387" i="1" s="1"/>
  <c r="BM387" i="1" s="1" a="1"/>
  <c r="BM387" i="1" s="1"/>
  <c r="Y334" i="1"/>
  <c r="Y503" i="1"/>
  <c r="AF45" i="1"/>
  <c r="AA45" i="1" s="1"/>
  <c r="AQ45" i="1" s="1" a="1"/>
  <c r="AQ45" i="1" s="1"/>
  <c r="BM45" i="1" s="1" a="1"/>
  <c r="BM45" i="1" s="1"/>
  <c r="Y133" i="1"/>
  <c r="AF424" i="1"/>
  <c r="AA424" i="1" s="1"/>
  <c r="AQ424" i="1" s="1" a="1"/>
  <c r="AQ424" i="1" s="1"/>
  <c r="BM424" i="1" s="1" a="1"/>
  <c r="BM424" i="1" s="1"/>
  <c r="AF459" i="1"/>
  <c r="AA459" i="1" s="1"/>
  <c r="AQ459" i="1" s="1" a="1"/>
  <c r="AQ459" i="1" s="1"/>
  <c r="BM459" i="1" s="1" a="1"/>
  <c r="BM459" i="1" s="1"/>
  <c r="AF217" i="1"/>
  <c r="AA217" i="1" s="1"/>
  <c r="AQ217" i="1" s="1" a="1"/>
  <c r="AQ217" i="1" s="1"/>
  <c r="BM217" i="1" s="1" a="1"/>
  <c r="BM217" i="1" s="1"/>
  <c r="AF253" i="1"/>
  <c r="AA253" i="1" s="1"/>
  <c r="AQ253" i="1" s="1" a="1"/>
  <c r="AQ253" i="1" s="1"/>
  <c r="BM253" i="1" s="1" a="1"/>
  <c r="BM253" i="1" s="1"/>
  <c r="Y494" i="1"/>
  <c r="AF261" i="1"/>
  <c r="AA261" i="1" s="1"/>
  <c r="AQ261" i="1" s="1" a="1"/>
  <c r="AQ261" i="1" s="1"/>
  <c r="BM261" i="1" s="1" a="1"/>
  <c r="BM261" i="1" s="1"/>
  <c r="Y317" i="1"/>
  <c r="Y112" i="1"/>
  <c r="AF264" i="1"/>
  <c r="AA264" i="1" s="1"/>
  <c r="AQ264" i="1" s="1" a="1"/>
  <c r="AQ264" i="1" s="1"/>
  <c r="BM264" i="1" s="1" a="1"/>
  <c r="BM264" i="1" s="1"/>
  <c r="Y267" i="1"/>
  <c r="AF105" i="1"/>
  <c r="AA105" i="1" s="1"/>
  <c r="AQ105" i="1" s="1" a="1"/>
  <c r="AQ105" i="1" s="1"/>
  <c r="BM105" i="1" s="1" a="1"/>
  <c r="BM105" i="1" s="1"/>
  <c r="AF479" i="1"/>
  <c r="AA479" i="1" s="1"/>
  <c r="AQ479" i="1" s="1" a="1"/>
  <c r="AQ479" i="1" s="1"/>
  <c r="BM479" i="1" s="1" a="1"/>
  <c r="BM479" i="1" s="1"/>
  <c r="Y84" i="1"/>
  <c r="AF271" i="1"/>
  <c r="AA271" i="1" s="1"/>
  <c r="AQ271" i="1" s="1" a="1"/>
  <c r="AQ271" i="1" s="1"/>
  <c r="BM271" i="1" s="1" a="1"/>
  <c r="BM271" i="1" s="1"/>
  <c r="AF379" i="1"/>
  <c r="AA379" i="1" s="1"/>
  <c r="AQ379" i="1" s="1" a="1"/>
  <c r="AQ379" i="1" s="1"/>
  <c r="BM379" i="1" s="1" a="1"/>
  <c r="BM379" i="1" s="1"/>
  <c r="Y430" i="1"/>
  <c r="AF38" i="1"/>
  <c r="AA38" i="1" s="1"/>
  <c r="AQ38" i="1" s="1" a="1"/>
  <c r="AQ38" i="1" s="1"/>
  <c r="BM38" i="1" s="1" a="1"/>
  <c r="BM38" i="1" s="1"/>
  <c r="Y86" i="1"/>
  <c r="Y328" i="1"/>
  <c r="AF183" i="1"/>
  <c r="AA183" i="1" s="1"/>
  <c r="AQ183" i="1" s="1" a="1"/>
  <c r="AQ183" i="1" s="1"/>
  <c r="BM183" i="1" s="1" a="1"/>
  <c r="BM183" i="1" s="1"/>
  <c r="AF171" i="1"/>
  <c r="AA171" i="1" s="1"/>
  <c r="AQ171" i="1" s="1" a="1"/>
  <c r="AQ171" i="1" s="1"/>
  <c r="BM171" i="1" s="1" a="1"/>
  <c r="BM171" i="1" s="1"/>
  <c r="AF493" i="1"/>
  <c r="AA493" i="1" s="1"/>
  <c r="AQ493" i="1" s="1" a="1"/>
  <c r="AQ493" i="1" s="1"/>
  <c r="BM493" i="1" s="1" a="1"/>
  <c r="BM493" i="1" s="1"/>
  <c r="Y428" i="1"/>
  <c r="Y296" i="1"/>
  <c r="AF413" i="1"/>
  <c r="AA413" i="1" s="1"/>
  <c r="AQ413" i="1" s="1" a="1"/>
  <c r="AQ413" i="1" s="1"/>
  <c r="BM413" i="1" s="1" a="1"/>
  <c r="BM413" i="1" s="1"/>
  <c r="Y231" i="1"/>
  <c r="Y295" i="1"/>
  <c r="Y346" i="1"/>
  <c r="Y132" i="1"/>
  <c r="Y331" i="1"/>
  <c r="AF57" i="1"/>
  <c r="AA57" i="1" s="1"/>
  <c r="AQ57" i="1" s="1" a="1"/>
  <c r="AQ57" i="1" s="1"/>
  <c r="BM57" i="1" s="1" a="1"/>
  <c r="BM57" i="1" s="1"/>
  <c r="AF238" i="1"/>
  <c r="AA238" i="1" s="1"/>
  <c r="AQ238" i="1" s="1" a="1"/>
  <c r="AQ238" i="1" s="1"/>
  <c r="BM238" i="1" s="1" a="1"/>
  <c r="BM238" i="1" s="1"/>
  <c r="Y330" i="1"/>
  <c r="Y478" i="1"/>
  <c r="Y339" i="1"/>
  <c r="Y468" i="1"/>
  <c r="Y388" i="1"/>
  <c r="AF39" i="1"/>
  <c r="AA39" i="1" s="1"/>
  <c r="AQ39" i="1" s="1" a="1"/>
  <c r="AQ39" i="1" s="1"/>
  <c r="BM39" i="1" s="1" a="1"/>
  <c r="BM39" i="1" s="1"/>
  <c r="AF411" i="1"/>
  <c r="AA411" i="1" s="1"/>
  <c r="AQ411" i="1" s="1" a="1"/>
  <c r="AQ411" i="1" s="1"/>
  <c r="BM411" i="1" s="1" a="1"/>
  <c r="BM411" i="1" s="1"/>
  <c r="AF506" i="1"/>
  <c r="AA506" i="1" s="1"/>
  <c r="AQ506" i="1" s="1" a="1"/>
  <c r="AQ506" i="1" s="1"/>
  <c r="BM506" i="1" s="1" a="1"/>
  <c r="BM506" i="1" s="1"/>
  <c r="Y488" i="1"/>
  <c r="AF31" i="1"/>
  <c r="AA31" i="1" s="1"/>
  <c r="AQ31" i="1" s="1" a="1"/>
  <c r="AQ31" i="1" s="1"/>
  <c r="BM31" i="1" s="1" a="1"/>
  <c r="BM31" i="1" s="1"/>
  <c r="Y455" i="1"/>
  <c r="Y251" i="1"/>
  <c r="Y169" i="1"/>
  <c r="AF483" i="1"/>
  <c r="AA483" i="1" s="1"/>
  <c r="AQ483" i="1" s="1" a="1"/>
  <c r="AQ483" i="1" s="1"/>
  <c r="BM483" i="1" s="1" a="1"/>
  <c r="BM483" i="1" s="1"/>
  <c r="AF126" i="1"/>
  <c r="AA126" i="1" s="1"/>
  <c r="AQ126" i="1" s="1" a="1"/>
  <c r="AQ126" i="1" s="1"/>
  <c r="BM126" i="1" s="1" a="1"/>
  <c r="BM126" i="1" s="1"/>
  <c r="AF427" i="1"/>
  <c r="AA427" i="1" s="1"/>
  <c r="AQ427" i="1" s="1" a="1"/>
  <c r="AQ427" i="1" s="1"/>
  <c r="BM427" i="1" s="1" a="1"/>
  <c r="BM427" i="1" s="1"/>
  <c r="AF142" i="1"/>
  <c r="AA142" i="1" s="1"/>
  <c r="AQ142" i="1" s="1" a="1"/>
  <c r="AQ142" i="1" s="1"/>
  <c r="BM142" i="1" s="1" a="1"/>
  <c r="BM142" i="1" s="1"/>
  <c r="AF293" i="1"/>
  <c r="AA293" i="1" s="1"/>
  <c r="AQ293" i="1" s="1" a="1"/>
  <c r="AQ293" i="1" s="1"/>
  <c r="BM293" i="1" s="1" a="1"/>
  <c r="BM293" i="1" s="1"/>
  <c r="AF276" i="1"/>
  <c r="AA276" i="1" s="1"/>
  <c r="AQ276" i="1" s="1" a="1"/>
  <c r="AQ276" i="1" s="1"/>
  <c r="BM276" i="1" s="1" a="1"/>
  <c r="BM276" i="1" s="1"/>
  <c r="Y99" i="1"/>
  <c r="AF500" i="1"/>
  <c r="AA500" i="1" s="1"/>
  <c r="AQ500" i="1" s="1" a="1"/>
  <c r="AQ500" i="1" s="1"/>
  <c r="BM500" i="1" s="1" a="1"/>
  <c r="BM500" i="1" s="1"/>
  <c r="AF313" i="1"/>
  <c r="AA313" i="1" s="1"/>
  <c r="AQ313" i="1" s="1" a="1"/>
  <c r="AQ313" i="1" s="1"/>
  <c r="BM313" i="1" s="1" a="1"/>
  <c r="BM313" i="1" s="1"/>
  <c r="Y362" i="1"/>
  <c r="Y168" i="1"/>
  <c r="AF228" i="1"/>
  <c r="AA228" i="1" s="1"/>
  <c r="AQ228" i="1" s="1" a="1"/>
  <c r="AQ228" i="1" s="1"/>
  <c r="BM228" i="1" s="1" a="1"/>
  <c r="BM228" i="1" s="1"/>
  <c r="AF336" i="1"/>
  <c r="AA336" i="1" s="1"/>
  <c r="AQ336" i="1" s="1" a="1"/>
  <c r="AQ336" i="1" s="1"/>
  <c r="BM336" i="1" s="1" a="1"/>
  <c r="BM336" i="1" s="1"/>
  <c r="AF263" i="1"/>
  <c r="AA263" i="1" s="1"/>
  <c r="AQ263" i="1" s="1" a="1"/>
  <c r="AQ263" i="1" s="1"/>
  <c r="BM263" i="1" s="1" a="1"/>
  <c r="BM263" i="1" s="1"/>
  <c r="AF256" i="1"/>
  <c r="AA256" i="1" s="1"/>
  <c r="AQ256" i="1" s="1" a="1"/>
  <c r="AQ256" i="1" s="1"/>
  <c r="BM256" i="1" s="1" a="1"/>
  <c r="BM256" i="1" s="1"/>
  <c r="AF198" i="1"/>
  <c r="AA198" i="1" s="1"/>
  <c r="AQ198" i="1" s="1" a="1"/>
  <c r="AQ198" i="1" s="1"/>
  <c r="BM198" i="1" s="1" a="1"/>
  <c r="BM198" i="1" s="1"/>
  <c r="Y351" i="1"/>
  <c r="Y120" i="1"/>
  <c r="AF47" i="1"/>
  <c r="AA47" i="1" s="1"/>
  <c r="AQ47" i="1" s="1" a="1"/>
  <c r="AQ47" i="1" s="1"/>
  <c r="BM47" i="1" s="1" a="1"/>
  <c r="BM47" i="1" s="1"/>
  <c r="Y270" i="1"/>
  <c r="AF376" i="1"/>
  <c r="AA376" i="1" s="1"/>
  <c r="AQ376" i="1" s="1" a="1"/>
  <c r="AQ376" i="1" s="1"/>
  <c r="BM376" i="1" s="1" a="1"/>
  <c r="BM376" i="1" s="1"/>
  <c r="Y67" i="1"/>
  <c r="AF66" i="1"/>
  <c r="AA66" i="1" s="1"/>
  <c r="AQ66" i="1" s="1" a="1"/>
  <c r="AQ66" i="1" s="1"/>
  <c r="BM66" i="1" s="1" a="1"/>
  <c r="BM66" i="1" s="1"/>
  <c r="AF363" i="1"/>
  <c r="AA363" i="1" s="1"/>
  <c r="AQ363" i="1" s="1" a="1"/>
  <c r="AQ363" i="1" s="1"/>
  <c r="BM363" i="1" s="1" a="1"/>
  <c r="BM363" i="1" s="1"/>
  <c r="AF412" i="1"/>
  <c r="AA412" i="1" s="1"/>
  <c r="AQ412" i="1" s="1" a="1"/>
  <c r="AQ412" i="1" s="1"/>
  <c r="BM412" i="1" s="1" a="1"/>
  <c r="BM412" i="1" s="1"/>
  <c r="AF213" i="1"/>
  <c r="AA213" i="1" s="1"/>
  <c r="AQ213" i="1" s="1" a="1"/>
  <c r="AQ213" i="1" s="1"/>
  <c r="BM213" i="1" s="1" a="1"/>
  <c r="BM213" i="1" s="1"/>
  <c r="AF176" i="1"/>
  <c r="AA176" i="1" s="1"/>
  <c r="AQ176" i="1" s="1" a="1"/>
  <c r="AQ176" i="1" s="1"/>
  <c r="BM176" i="1" s="1" a="1"/>
  <c r="BM176" i="1" s="1"/>
  <c r="AF382" i="1"/>
  <c r="AA382" i="1" s="1"/>
  <c r="AQ382" i="1" s="1" a="1"/>
  <c r="AQ382" i="1" s="1"/>
  <c r="BM382" i="1" s="1" a="1"/>
  <c r="BM382" i="1" s="1"/>
  <c r="AF445" i="1"/>
  <c r="AA445" i="1" s="1"/>
  <c r="AQ445" i="1" s="1" a="1"/>
  <c r="AQ445" i="1" s="1"/>
  <c r="BM445" i="1" s="1" a="1"/>
  <c r="BM445" i="1" s="1"/>
  <c r="Y139" i="1"/>
  <c r="Y398" i="1"/>
  <c r="AF180" i="1"/>
  <c r="AA180" i="1" s="1"/>
  <c r="AQ180" i="1" s="1" a="1"/>
  <c r="AQ180" i="1" s="1"/>
  <c r="BM180" i="1" s="1" a="1"/>
  <c r="BM180" i="1" s="1"/>
  <c r="Y80" i="1"/>
  <c r="Y161" i="1"/>
  <c r="Y219" i="1"/>
  <c r="AF104" i="1"/>
  <c r="AA104" i="1" s="1"/>
  <c r="AQ104" i="1" s="1" a="1"/>
  <c r="AQ104" i="1" s="1"/>
  <c r="BM104" i="1" s="1" a="1"/>
  <c r="BM104" i="1" s="1"/>
  <c r="AF167" i="1"/>
  <c r="AA167" i="1" s="1"/>
  <c r="AQ167" i="1" s="1" a="1"/>
  <c r="AQ167" i="1" s="1"/>
  <c r="BM167" i="1" s="1" a="1"/>
  <c r="BM167" i="1" s="1"/>
  <c r="Y258" i="1"/>
  <c r="AF380" i="1"/>
  <c r="AA380" i="1" s="1"/>
  <c r="AQ380" i="1" s="1" a="1"/>
  <c r="AQ380" i="1" s="1"/>
  <c r="BM380" i="1" s="1" a="1"/>
  <c r="BM380" i="1" s="1"/>
  <c r="AF364" i="1"/>
  <c r="AA364" i="1" s="1"/>
  <c r="AQ364" i="1" s="1" a="1"/>
  <c r="AQ364" i="1" s="1"/>
  <c r="BM364" i="1" s="1" a="1"/>
  <c r="BM364" i="1" s="1"/>
  <c r="AF211" i="1"/>
  <c r="AA211" i="1" s="1"/>
  <c r="AQ211" i="1" s="1" a="1"/>
  <c r="AQ211" i="1" s="1"/>
  <c r="BM211" i="1" s="1" a="1"/>
  <c r="BM211" i="1" s="1"/>
  <c r="Y504" i="1"/>
  <c r="Y85" i="1"/>
  <c r="AF159" i="1"/>
  <c r="AA159" i="1" s="1"/>
  <c r="AQ159" i="1" s="1" a="1"/>
  <c r="AQ159" i="1" s="1"/>
  <c r="BM159" i="1" s="1" a="1"/>
  <c r="BM159" i="1" s="1"/>
  <c r="AF190" i="1"/>
  <c r="AA190" i="1" s="1"/>
  <c r="AQ190" i="1" s="1" a="1"/>
  <c r="AQ190" i="1" s="1"/>
  <c r="BM190" i="1" s="1" a="1"/>
  <c r="BM190" i="1" s="1"/>
  <c r="Y386" i="1"/>
  <c r="Y221" i="1"/>
  <c r="AF111" i="1"/>
  <c r="AA111" i="1" s="1"/>
  <c r="AQ111" i="1" s="1" a="1"/>
  <c r="AQ111" i="1" s="1"/>
  <c r="BM111" i="1" s="1" a="1"/>
  <c r="BM111" i="1" s="1"/>
  <c r="Y406" i="1"/>
  <c r="AF472" i="1"/>
  <c r="AA472" i="1" s="1"/>
  <c r="AQ472" i="1" s="1" a="1"/>
  <c r="AQ472" i="1" s="1"/>
  <c r="BM472" i="1" s="1" a="1"/>
  <c r="BM472" i="1" s="1"/>
  <c r="Y44" i="1"/>
  <c r="Y391" i="1"/>
  <c r="AF170" i="1"/>
  <c r="AA170" i="1" s="1"/>
  <c r="AQ170" i="1" s="1" a="1"/>
  <c r="AQ170" i="1" s="1"/>
  <c r="BM170" i="1" s="1" a="1"/>
  <c r="BM170" i="1" s="1"/>
  <c r="AF129" i="1"/>
  <c r="AA129" i="1" s="1"/>
  <c r="AQ129" i="1" s="1" a="1"/>
  <c r="AQ129" i="1" s="1"/>
  <c r="BM129" i="1" s="1" a="1"/>
  <c r="BM129" i="1" s="1"/>
  <c r="AF381" i="1"/>
  <c r="AA381" i="1" s="1"/>
  <c r="AQ381" i="1" s="1" a="1"/>
  <c r="AQ381" i="1" s="1"/>
  <c r="BM381" i="1" s="1" a="1"/>
  <c r="BM381" i="1" s="1"/>
  <c r="Y373" i="1"/>
  <c r="AF451" i="1"/>
  <c r="AA451" i="1" s="1"/>
  <c r="AQ451" i="1" s="1" a="1"/>
  <c r="AQ451" i="1" s="1"/>
  <c r="BM451" i="1" s="1" a="1"/>
  <c r="BM451" i="1" s="1"/>
  <c r="AF417" i="1"/>
  <c r="AA417" i="1" s="1"/>
  <c r="AQ417" i="1" s="1" a="1"/>
  <c r="AQ417" i="1" s="1"/>
  <c r="BM417" i="1" s="1" a="1"/>
  <c r="BM417" i="1" s="1"/>
  <c r="AF81" i="1"/>
  <c r="AA81" i="1" s="1"/>
  <c r="AQ81" i="1" s="1" a="1"/>
  <c r="AQ81" i="1" s="1"/>
  <c r="BM81" i="1" s="1" a="1"/>
  <c r="BM81" i="1" s="1"/>
  <c r="Y178" i="1"/>
  <c r="Y35" i="1"/>
  <c r="AF402" i="1"/>
  <c r="AA402" i="1" s="1"/>
  <c r="AQ402" i="1" s="1" a="1"/>
  <c r="AQ402" i="1" s="1"/>
  <c r="BM402" i="1" s="1" a="1"/>
  <c r="BM402" i="1" s="1"/>
  <c r="AF421" i="1"/>
  <c r="AA421" i="1" s="1"/>
  <c r="AQ421" i="1" s="1" a="1"/>
  <c r="AQ421" i="1" s="1"/>
  <c r="BM421" i="1" s="1" a="1"/>
  <c r="BM421" i="1" s="1"/>
  <c r="Y71" i="1"/>
  <c r="AF229" i="1"/>
  <c r="AA229" i="1" s="1"/>
  <c r="AQ229" i="1" s="1" a="1"/>
  <c r="AQ229" i="1" s="1"/>
  <c r="BM229" i="1" s="1" a="1"/>
  <c r="BM229" i="1" s="1"/>
  <c r="AF372" i="1"/>
  <c r="AA372" i="1" s="1"/>
  <c r="AQ372" i="1" s="1" a="1"/>
  <c r="AQ372" i="1" s="1"/>
  <c r="BM372" i="1" s="1" a="1"/>
  <c r="BM372" i="1" s="1"/>
  <c r="Y467" i="1"/>
  <c r="Y242" i="1"/>
  <c r="Y507" i="1"/>
  <c r="AF306" i="1"/>
  <c r="AA306" i="1" s="1"/>
  <c r="AQ306" i="1" s="1" a="1"/>
  <c r="AQ306" i="1" s="1"/>
  <c r="BM306" i="1" s="1" a="1"/>
  <c r="BM306" i="1" s="1"/>
  <c r="Y78" i="1"/>
  <c r="Y237" i="1"/>
  <c r="Y490" i="1"/>
  <c r="Y163" i="1"/>
  <c r="Y235" i="1"/>
  <c r="Y41" i="1"/>
  <c r="AF473" i="1"/>
  <c r="AA473" i="1" s="1"/>
  <c r="AQ473" i="1" s="1" a="1"/>
  <c r="AQ473" i="1" s="1"/>
  <c r="BM473" i="1" s="1" a="1"/>
  <c r="BM473" i="1" s="1"/>
  <c r="Y119" i="1"/>
  <c r="AF377" i="1"/>
  <c r="AA377" i="1" s="1"/>
  <c r="AQ377" i="1" s="1" a="1"/>
  <c r="AQ377" i="1" s="1"/>
  <c r="BM377" i="1" s="1" a="1"/>
  <c r="BM377" i="1" s="1"/>
  <c r="Y46" i="1"/>
  <c r="AF418" i="1"/>
  <c r="AA418" i="1" s="1"/>
  <c r="AQ418" i="1" s="1" a="1"/>
  <c r="AQ418" i="1" s="1"/>
  <c r="BM418" i="1" s="1" a="1"/>
  <c r="BM418" i="1" s="1"/>
  <c r="Y40" i="1"/>
  <c r="Y83" i="1"/>
  <c r="AF240" i="1"/>
  <c r="AA240" i="1" s="1"/>
  <c r="AQ240" i="1" s="1" a="1"/>
  <c r="AQ240" i="1" s="1"/>
  <c r="BM240" i="1" s="1" a="1"/>
  <c r="BM240" i="1" s="1"/>
  <c r="AF181" i="1"/>
  <c r="AA181" i="1" s="1"/>
  <c r="AQ181" i="1" s="1" a="1"/>
  <c r="AQ181" i="1" s="1"/>
  <c r="BM181" i="1" s="1" a="1"/>
  <c r="BM181" i="1" s="1"/>
  <c r="AF53" i="1"/>
  <c r="AA53" i="1" s="1"/>
  <c r="AQ53" i="1" s="1" a="1"/>
  <c r="AQ53" i="1" s="1"/>
  <c r="BM53" i="1" s="1" a="1"/>
  <c r="BM53" i="1" s="1"/>
  <c r="AF348" i="1"/>
  <c r="AA348" i="1" s="1"/>
  <c r="AQ348" i="1" s="1" a="1"/>
  <c r="AQ348" i="1" s="1"/>
  <c r="BM348" i="1" s="1" a="1"/>
  <c r="BM348" i="1" s="1"/>
  <c r="AF302" i="1"/>
  <c r="AA302" i="1" s="1"/>
  <c r="AQ302" i="1" s="1" a="1"/>
  <c r="AQ302" i="1" s="1"/>
  <c r="BM302" i="1" s="1" a="1"/>
  <c r="BM302" i="1" s="1"/>
  <c r="Y128" i="1"/>
  <c r="AF476" i="1"/>
  <c r="AA476" i="1" s="1"/>
  <c r="AQ476" i="1" s="1" a="1"/>
  <c r="AQ476" i="1" s="1"/>
  <c r="BM476" i="1" s="1" a="1"/>
  <c r="BM476" i="1" s="1"/>
  <c r="Y499" i="1"/>
  <c r="Y323" i="1"/>
  <c r="AF114" i="1"/>
  <c r="AA114" i="1" s="1"/>
  <c r="AQ114" i="1" s="1" a="1"/>
  <c r="AQ114" i="1" s="1"/>
  <c r="BM114" i="1" s="1" a="1"/>
  <c r="BM114" i="1" s="1"/>
  <c r="Y246" i="1"/>
  <c r="Y275" i="1"/>
  <c r="Y51" i="1"/>
  <c r="Y72" i="1"/>
  <c r="Y131" i="1"/>
  <c r="AF182" i="1"/>
  <c r="AA182" i="1" s="1"/>
  <c r="AQ182" i="1" s="1" a="1"/>
  <c r="AQ182" i="1" s="1"/>
  <c r="BM182" i="1" s="1" a="1"/>
  <c r="BM182" i="1" s="1"/>
  <c r="Y384" i="1"/>
  <c r="AF179" i="1"/>
  <c r="AA179" i="1" s="1"/>
  <c r="AQ179" i="1" s="1" a="1"/>
  <c r="AQ179" i="1" s="1"/>
  <c r="BM179" i="1" s="1" a="1"/>
  <c r="BM179" i="1" s="1"/>
  <c r="AF356" i="1"/>
  <c r="AA356" i="1" s="1"/>
  <c r="AQ356" i="1" s="1" a="1"/>
  <c r="AQ356" i="1" s="1"/>
  <c r="BM356" i="1" s="1" a="1"/>
  <c r="BM356" i="1" s="1"/>
  <c r="Y25" i="1"/>
  <c r="Y396" i="1"/>
  <c r="AF245" i="1"/>
  <c r="AA245" i="1" s="1"/>
  <c r="AQ245" i="1" s="1" a="1"/>
  <c r="AQ245" i="1" s="1"/>
  <c r="BM245" i="1" s="1" a="1"/>
  <c r="BM245" i="1" s="1"/>
  <c r="AF501" i="1"/>
  <c r="AA501" i="1" s="1"/>
  <c r="AQ501" i="1" s="1" a="1"/>
  <c r="AQ501" i="1" s="1"/>
  <c r="BM501" i="1" s="1" a="1"/>
  <c r="BM501" i="1" s="1"/>
  <c r="Y162" i="1"/>
  <c r="AF152" i="1"/>
  <c r="AA152" i="1" s="1"/>
  <c r="AQ152" i="1" s="1" a="1"/>
  <c r="AQ152" i="1" s="1"/>
  <c r="BM152" i="1" s="1" a="1"/>
  <c r="BM152" i="1" s="1"/>
  <c r="AF440" i="1"/>
  <c r="AA440" i="1" s="1"/>
  <c r="AQ440" i="1" s="1" a="1"/>
  <c r="AQ440" i="1" s="1"/>
  <c r="BM440" i="1" s="1" a="1"/>
  <c r="BM440" i="1" s="1"/>
  <c r="Y279" i="1"/>
  <c r="AF106" i="1"/>
  <c r="AA106" i="1" s="1"/>
  <c r="AQ106" i="1" s="1" a="1"/>
  <c r="AQ106" i="1" s="1"/>
  <c r="BM106" i="1" s="1" a="1"/>
  <c r="BM106" i="1" s="1"/>
  <c r="Y352" i="1"/>
  <c r="AF103" i="1"/>
  <c r="AA103" i="1" s="1"/>
  <c r="AQ103" i="1" s="1" a="1"/>
  <c r="AQ103" i="1" s="1"/>
  <c r="BM103" i="1" s="1" a="1"/>
  <c r="BM103" i="1" s="1"/>
  <c r="AF124" i="1"/>
  <c r="AA124" i="1" s="1"/>
  <c r="AQ124" i="1" s="1" a="1"/>
  <c r="AQ124" i="1" s="1"/>
  <c r="BM124" i="1" s="1" a="1"/>
  <c r="BM124" i="1" s="1"/>
  <c r="Y312" i="1"/>
  <c r="AF19" i="1"/>
  <c r="AA19" i="1" s="1"/>
  <c r="AQ19" i="1" s="1" a="1"/>
  <c r="AQ19" i="1" s="1"/>
  <c r="BM19" i="1" s="1" a="1"/>
  <c r="BM19" i="1" s="1"/>
  <c r="AF82" i="1"/>
  <c r="AA82" i="1" s="1"/>
  <c r="AQ82" i="1" s="1" a="1"/>
  <c r="AQ82" i="1" s="1"/>
  <c r="BM82" i="1" s="1" a="1"/>
  <c r="BM82" i="1" s="1"/>
  <c r="Y185" i="1"/>
  <c r="AF367" i="1"/>
  <c r="AA367" i="1" s="1"/>
  <c r="AQ367" i="1" s="1" a="1"/>
  <c r="AQ367" i="1" s="1"/>
  <c r="BM367" i="1" s="1" a="1"/>
  <c r="BM367" i="1" s="1"/>
  <c r="Y102" i="1"/>
  <c r="AF298" i="1"/>
  <c r="AA298" i="1" s="1"/>
  <c r="AQ298" i="1" s="1" a="1"/>
  <c r="AQ298" i="1" s="1"/>
  <c r="BM298" i="1" s="1" a="1"/>
  <c r="BM298" i="1" s="1"/>
  <c r="Y454" i="1"/>
  <c r="AF150" i="1"/>
  <c r="AA150" i="1" s="1"/>
  <c r="AQ150" i="1" s="1" a="1"/>
  <c r="AQ150" i="1" s="1"/>
  <c r="BM150" i="1" s="1" a="1"/>
  <c r="BM150" i="1" s="1"/>
  <c r="Y255" i="1"/>
  <c r="AF203" i="1"/>
  <c r="AA203" i="1" s="1"/>
  <c r="AQ203" i="1" s="1" a="1"/>
  <c r="AQ203" i="1" s="1"/>
  <c r="BM203" i="1" s="1" a="1"/>
  <c r="BM203" i="1" s="1"/>
  <c r="Y449" i="1"/>
  <c r="AF425" i="1"/>
  <c r="AA425" i="1" s="1"/>
  <c r="AQ425" i="1" s="1" a="1"/>
  <c r="AQ425" i="1" s="1"/>
  <c r="BM425" i="1" s="1" a="1"/>
  <c r="BM425" i="1" s="1"/>
  <c r="Y444" i="1"/>
  <c r="AF60" i="1"/>
  <c r="AA60" i="1" s="1"/>
  <c r="AQ60" i="1" s="1" a="1"/>
  <c r="AQ60" i="1" s="1"/>
  <c r="BM60" i="1" s="1" a="1"/>
  <c r="BM60" i="1" s="1"/>
  <c r="Y76" i="1"/>
  <c r="AF33" i="1"/>
  <c r="AA33" i="1" s="1"/>
  <c r="AQ33" i="1" s="1" a="1"/>
  <c r="AQ33" i="1" s="1"/>
  <c r="BM33" i="1" s="1" a="1"/>
  <c r="BM33" i="1" s="1"/>
  <c r="AF294" i="1"/>
  <c r="AA294" i="1" s="1"/>
  <c r="AQ294" i="1" s="1" a="1"/>
  <c r="AQ294" i="1" s="1"/>
  <c r="BM294" i="1" s="1" a="1"/>
  <c r="BM294" i="1" s="1"/>
  <c r="Y223" i="1"/>
  <c r="Y137" i="1"/>
  <c r="AF419" i="1"/>
  <c r="AA419" i="1" s="1"/>
  <c r="AQ419" i="1" s="1" a="1"/>
  <c r="AQ419" i="1" s="1"/>
  <c r="BM419" i="1" s="1" a="1"/>
  <c r="BM419" i="1" s="1"/>
  <c r="Y177" i="1"/>
  <c r="AF236" i="1"/>
  <c r="AA236" i="1" s="1"/>
  <c r="AQ236" i="1" s="1" a="1"/>
  <c r="AQ236" i="1" s="1"/>
  <c r="BM236" i="1" s="1" a="1"/>
  <c r="BM236" i="1" s="1"/>
  <c r="Y442" i="1"/>
  <c r="Y496" i="1"/>
  <c r="AF318" i="1"/>
  <c r="AA318" i="1" s="1"/>
  <c r="AQ318" i="1" s="1" a="1"/>
  <c r="AQ318" i="1" s="1"/>
  <c r="BM318" i="1" s="1" a="1"/>
  <c r="BM318" i="1" s="1"/>
  <c r="AF353" i="1"/>
  <c r="AA353" i="1" s="1"/>
  <c r="AQ353" i="1" s="1" a="1"/>
  <c r="AQ353" i="1" s="1"/>
  <c r="BM353" i="1" s="1" a="1"/>
  <c r="BM353" i="1" s="1"/>
  <c r="AF205" i="1"/>
  <c r="AA205" i="1" s="1"/>
  <c r="AQ205" i="1" s="1" a="1"/>
  <c r="AQ205" i="1" s="1"/>
  <c r="BM205" i="1" s="1" a="1"/>
  <c r="BM205" i="1" s="1"/>
  <c r="Y34" i="1"/>
  <c r="Y17" i="1"/>
  <c r="Y210" i="1"/>
  <c r="AF62" i="1"/>
  <c r="AA62" i="1" s="1"/>
  <c r="AQ62" i="1" s="1" a="1"/>
  <c r="AQ62" i="1" s="1"/>
  <c r="BM62" i="1" s="1" a="1"/>
  <c r="BM62" i="1" s="1"/>
  <c r="Y304" i="1"/>
  <c r="Y18" i="1"/>
  <c r="AF324" i="1"/>
  <c r="AA324" i="1" s="1"/>
  <c r="AQ324" i="1" s="1" a="1"/>
  <c r="AQ324" i="1" s="1"/>
  <c r="BM324" i="1" s="1" a="1"/>
  <c r="BM324" i="1" s="1"/>
  <c r="Y232" i="1"/>
  <c r="AF125" i="1"/>
  <c r="AA125" i="1" s="1"/>
  <c r="AQ125" i="1" s="1" a="1"/>
  <c r="AQ125" i="1" s="1"/>
  <c r="BM125" i="1" s="1" a="1"/>
  <c r="BM125" i="1" s="1"/>
  <c r="AF250" i="1"/>
  <c r="AA250" i="1" s="1"/>
  <c r="AQ250" i="1" s="1" a="1"/>
  <c r="AQ250" i="1" s="1"/>
  <c r="BM250" i="1" s="1" a="1"/>
  <c r="BM250" i="1" s="1"/>
  <c r="AF77" i="1"/>
  <c r="AA77" i="1" s="1"/>
  <c r="AQ77" i="1" s="1" a="1"/>
  <c r="AQ77" i="1" s="1"/>
  <c r="BM77" i="1" s="1" a="1"/>
  <c r="BM77" i="1" s="1"/>
  <c r="AF462" i="1"/>
  <c r="AA462" i="1" s="1"/>
  <c r="AQ462" i="1" s="1" a="1"/>
  <c r="AQ462" i="1" s="1"/>
  <c r="BM462" i="1" s="1" a="1"/>
  <c r="BM462" i="1" s="1"/>
  <c r="Y456" i="1"/>
  <c r="AF319" i="1"/>
  <c r="AA319" i="1" s="1"/>
  <c r="AQ319" i="1" s="1" a="1"/>
  <c r="AQ319" i="1" s="1"/>
  <c r="BM319" i="1" s="1" a="1"/>
  <c r="BM319" i="1" s="1"/>
  <c r="AF27" i="1"/>
  <c r="AA27" i="1" s="1"/>
  <c r="AQ27" i="1" s="1" a="1"/>
  <c r="AQ27" i="1" s="1"/>
  <c r="BM27" i="1" s="1" a="1"/>
  <c r="BM27" i="1" s="1"/>
  <c r="Y374" i="1"/>
  <c r="Y281" i="1"/>
  <c r="Y350" i="1"/>
  <c r="AF30" i="1"/>
  <c r="AA30" i="1" s="1"/>
  <c r="AQ30" i="1" s="1" a="1"/>
  <c r="AQ30" i="1" s="1"/>
  <c r="BM30" i="1" s="1" a="1"/>
  <c r="BM30" i="1" s="1"/>
  <c r="AF371" i="1"/>
  <c r="AA371" i="1" s="1"/>
  <c r="AQ371" i="1" s="1" a="1"/>
  <c r="AQ371" i="1" s="1"/>
  <c r="BM371" i="1" s="1" a="1"/>
  <c r="BM371" i="1" s="1"/>
  <c r="AF74" i="1"/>
  <c r="AA74" i="1" s="1"/>
  <c r="AQ74" i="1" s="1" a="1"/>
  <c r="AQ74" i="1" s="1"/>
  <c r="BM74" i="1" s="1" a="1"/>
  <c r="BM74" i="1" s="1"/>
  <c r="AF233" i="1"/>
  <c r="AA233" i="1" s="1"/>
  <c r="AQ233" i="1" s="1" a="1"/>
  <c r="AQ233" i="1" s="1"/>
  <c r="BM233" i="1" s="1" a="1"/>
  <c r="BM233" i="1" s="1"/>
  <c r="Y216" i="1"/>
  <c r="Y127" i="1"/>
  <c r="Y96" i="1"/>
  <c r="AF98" i="1"/>
  <c r="AA98" i="1" s="1"/>
  <c r="AQ98" i="1" s="1" a="1"/>
  <c r="AQ98" i="1" s="1"/>
  <c r="BM98" i="1" s="1" a="1"/>
  <c r="BM98" i="1" s="1"/>
  <c r="AF327" i="1"/>
  <c r="AA327" i="1" s="1"/>
  <c r="AQ327" i="1" s="1" a="1"/>
  <c r="AQ327" i="1" s="1"/>
  <c r="BM327" i="1" s="1" a="1"/>
  <c r="BM327" i="1" s="1"/>
  <c r="Y385" i="1"/>
  <c r="AF401" i="1"/>
  <c r="AA401" i="1" s="1"/>
  <c r="AQ401" i="1" s="1" a="1"/>
  <c r="AQ401" i="1" s="1"/>
  <c r="BM401" i="1" s="1" a="1"/>
  <c r="BM401" i="1" s="1"/>
  <c r="AF28" i="1"/>
  <c r="AA28" i="1" s="1"/>
  <c r="AQ28" i="1" s="1" a="1"/>
  <c r="AQ28" i="1" s="1"/>
  <c r="BM28" i="1" s="1" a="1"/>
  <c r="BM28" i="1" s="1"/>
  <c r="Y188" i="1"/>
  <c r="Y383" i="1"/>
  <c r="AF435" i="1"/>
  <c r="AA435" i="1" s="1"/>
  <c r="AQ435" i="1" s="1" a="1"/>
  <c r="AQ435" i="1" s="1"/>
  <c r="BM435" i="1" s="1" a="1"/>
  <c r="BM435" i="1" s="1"/>
  <c r="Y370" i="1"/>
  <c r="AF332" i="1"/>
  <c r="AA332" i="1" s="1"/>
  <c r="AQ332" i="1" s="1" a="1"/>
  <c r="AQ332" i="1" s="1"/>
  <c r="BM332" i="1" s="1" a="1"/>
  <c r="BM332" i="1" s="1"/>
  <c r="Y389" i="1"/>
  <c r="AF138" i="1"/>
  <c r="AA138" i="1" s="1"/>
  <c r="AQ138" i="1" s="1" a="1"/>
  <c r="AQ138" i="1" s="1"/>
  <c r="BM138" i="1" s="1" a="1"/>
  <c r="BM138" i="1" s="1"/>
  <c r="Y29" i="1"/>
  <c r="AF135" i="1"/>
  <c r="AA135" i="1" s="1"/>
  <c r="AQ135" i="1" s="1" a="1"/>
  <c r="AQ135" i="1" s="1"/>
  <c r="BM135" i="1" s="1" a="1"/>
  <c r="BM135" i="1" s="1"/>
  <c r="Y195" i="1"/>
  <c r="Y479" i="1"/>
  <c r="Y158" i="1"/>
  <c r="AF78" i="1"/>
  <c r="AA78" i="1" s="1"/>
  <c r="AQ78" i="1" s="1" a="1"/>
  <c r="AQ78" i="1" s="1"/>
  <c r="BM78" i="1" s="1" a="1"/>
  <c r="BM78" i="1" s="1"/>
  <c r="Y377" i="1"/>
  <c r="AF428" i="1"/>
  <c r="AA428" i="1" s="1"/>
  <c r="AQ428" i="1" s="1" a="1"/>
  <c r="AQ428" i="1" s="1"/>
  <c r="BM428" i="1" s="1" a="1"/>
  <c r="BM428" i="1" s="1"/>
  <c r="AF295" i="1"/>
  <c r="AA295" i="1" s="1"/>
  <c r="AQ295" i="1" s="1" a="1"/>
  <c r="AQ295" i="1" s="1"/>
  <c r="BM295" i="1" s="1" a="1"/>
  <c r="BM295" i="1" s="1"/>
  <c r="Y332" i="1"/>
  <c r="Y75" i="1"/>
  <c r="AF225" i="1"/>
  <c r="AA225" i="1" s="1"/>
  <c r="AQ225" i="1" s="1" a="1"/>
  <c r="AQ225" i="1" s="1"/>
  <c r="BM225" i="1" s="1" a="1"/>
  <c r="BM225" i="1" s="1"/>
  <c r="Y450" i="1"/>
  <c r="Y393" i="1"/>
  <c r="Y278" i="1"/>
  <c r="Y108" i="1"/>
  <c r="AF241" i="1"/>
  <c r="AA241" i="1" s="1"/>
  <c r="AQ241" i="1" s="1" a="1"/>
  <c r="AQ241" i="1" s="1"/>
  <c r="BM241" i="1" s="1" a="1"/>
  <c r="BM241" i="1" s="1"/>
  <c r="Y277" i="1"/>
  <c r="AF26" i="1"/>
  <c r="AA26" i="1" s="1"/>
  <c r="AQ26" i="1" s="1" a="1"/>
  <c r="AQ26" i="1" s="1"/>
  <c r="BM26" i="1" s="1" a="1"/>
  <c r="BM26" i="1" s="1"/>
  <c r="Y249" i="1"/>
  <c r="AF248" i="1"/>
  <c r="AA248" i="1" s="1"/>
  <c r="AQ248" i="1" s="1" a="1"/>
  <c r="AQ248" i="1" s="1"/>
  <c r="BM248" i="1" s="1" a="1"/>
  <c r="BM248" i="1" s="1"/>
  <c r="Y183" i="1"/>
  <c r="Y505" i="1"/>
  <c r="AF15" i="1"/>
  <c r="AA15" i="1" s="1"/>
  <c r="AQ15" i="1" s="1" a="1"/>
  <c r="AQ15" i="1" s="1"/>
  <c r="BM15" i="1" s="1" a="1"/>
  <c r="BM15" i="1" s="1"/>
  <c r="Y460" i="1"/>
  <c r="Y257" i="1"/>
  <c r="Y143" i="1"/>
  <c r="Y349" i="1"/>
  <c r="Y48" i="1"/>
  <c r="AF64" i="1"/>
  <c r="AA64" i="1" s="1"/>
  <c r="AQ64" i="1" s="1" a="1"/>
  <c r="AQ64" i="1" s="1"/>
  <c r="BM64" i="1" s="1" a="1"/>
  <c r="BM64" i="1" s="1"/>
  <c r="Y56" i="1"/>
  <c r="AF173" i="1"/>
  <c r="AA173" i="1" s="1"/>
  <c r="AQ173" i="1" s="1" a="1"/>
  <c r="AQ173" i="1" s="1"/>
  <c r="BM173" i="1" s="1" a="1"/>
  <c r="BM173" i="1" s="1"/>
  <c r="Y147" i="1"/>
  <c r="Y310" i="1"/>
  <c r="AF14" i="1"/>
  <c r="AA14" i="1" s="1"/>
  <c r="AQ14" i="1" s="1" a="1"/>
  <c r="AQ14" i="1" s="1"/>
  <c r="BM14" i="1" s="1" a="1"/>
  <c r="BM14" i="1" s="1"/>
  <c r="AF331" i="1"/>
  <c r="AA331" i="1" s="1"/>
  <c r="AQ331" i="1" s="1" a="1"/>
  <c r="AQ331" i="1" s="1"/>
  <c r="BM331" i="1" s="1" a="1"/>
  <c r="BM331" i="1" s="1"/>
  <c r="Y57" i="1"/>
  <c r="Y238" i="1"/>
  <c r="AF330" i="1"/>
  <c r="AA330" i="1" s="1"/>
  <c r="AQ330" i="1" s="1" a="1"/>
  <c r="AQ330" i="1" s="1"/>
  <c r="BM330" i="1" s="1" a="1"/>
  <c r="BM330" i="1" s="1"/>
  <c r="AF478" i="1"/>
  <c r="AA478" i="1" s="1"/>
  <c r="AQ478" i="1" s="1" a="1"/>
  <c r="AQ478" i="1" s="1"/>
  <c r="BM478" i="1" s="1" a="1"/>
  <c r="BM478" i="1" s="1"/>
  <c r="AF339" i="1"/>
  <c r="AA339" i="1" s="1"/>
  <c r="AQ339" i="1" s="1" a="1"/>
  <c r="AQ339" i="1" s="1"/>
  <c r="BM339" i="1" s="1" a="1"/>
  <c r="BM339" i="1" s="1"/>
  <c r="AF468" i="1"/>
  <c r="AA468" i="1" s="1"/>
  <c r="AQ468" i="1" s="1" a="1"/>
  <c r="AQ468" i="1" s="1"/>
  <c r="BM468" i="1" s="1" a="1"/>
  <c r="BM468" i="1" s="1"/>
  <c r="AF388" i="1"/>
  <c r="AA388" i="1" s="1"/>
  <c r="AQ388" i="1" s="1" a="1"/>
  <c r="AQ388" i="1" s="1"/>
  <c r="BM388" i="1" s="1" a="1"/>
  <c r="BM388" i="1" s="1"/>
  <c r="Y39" i="1"/>
  <c r="Y47" i="1"/>
  <c r="AF270" i="1"/>
  <c r="AA270" i="1" s="1"/>
  <c r="AQ270" i="1" s="1" a="1"/>
  <c r="AQ270" i="1" s="1"/>
  <c r="BM270" i="1" s="1" a="1"/>
  <c r="BM270" i="1" s="1"/>
  <c r="Y376" i="1"/>
  <c r="AF67" i="1"/>
  <c r="AA67" i="1" s="1"/>
  <c r="AQ67" i="1" s="1" a="1"/>
  <c r="AQ67" i="1" s="1"/>
  <c r="BM67" i="1" s="1" a="1"/>
  <c r="BM67" i="1" s="1"/>
  <c r="Y66" i="1"/>
  <c r="Y363" i="1"/>
  <c r="Y412" i="1"/>
  <c r="Y213" i="1"/>
  <c r="Y176" i="1"/>
  <c r="Y382" i="1"/>
  <c r="Y445" i="1"/>
  <c r="AF139" i="1"/>
  <c r="AA139" i="1" s="1"/>
  <c r="AQ139" i="1" s="1" a="1"/>
  <c r="AQ139" i="1" s="1"/>
  <c r="BM139" i="1" s="1" a="1"/>
  <c r="BM139" i="1" s="1"/>
  <c r="AF398" i="1"/>
  <c r="AA398" i="1" s="1"/>
  <c r="AQ398" i="1" s="1" a="1"/>
  <c r="AQ398" i="1" s="1"/>
  <c r="BM398" i="1" s="1" a="1"/>
  <c r="BM398" i="1" s="1"/>
  <c r="Y180" i="1"/>
  <c r="AF80" i="1"/>
  <c r="AA80" i="1" s="1"/>
  <c r="AQ80" i="1" s="1" a="1"/>
  <c r="AQ80" i="1" s="1"/>
  <c r="BM80" i="1" s="1" a="1"/>
  <c r="BM80" i="1" s="1"/>
  <c r="AF460" i="1"/>
  <c r="AA460" i="1" s="1"/>
  <c r="AQ460" i="1" s="1" a="1"/>
  <c r="AQ460" i="1" s="1"/>
  <c r="BM460" i="1" s="1" a="1"/>
  <c r="BM460" i="1" s="1"/>
  <c r="AF146" i="1"/>
  <c r="AA146" i="1" s="1"/>
  <c r="AQ146" i="1" s="1" a="1"/>
  <c r="AQ146" i="1" s="1"/>
  <c r="BM146" i="1" s="1" a="1"/>
  <c r="BM146" i="1" s="1"/>
  <c r="Y209" i="1"/>
  <c r="Y289" i="1"/>
  <c r="Y69" i="1"/>
  <c r="Y439" i="1"/>
  <c r="Y335" i="1"/>
  <c r="AF366" i="1"/>
  <c r="AA366" i="1" s="1"/>
  <c r="AQ366" i="1" s="1" a="1"/>
  <c r="AQ366" i="1" s="1"/>
  <c r="BM366" i="1" s="1" a="1"/>
  <c r="BM366" i="1" s="1"/>
  <c r="AF368" i="1"/>
  <c r="AA368" i="1" s="1"/>
  <c r="AQ368" i="1" s="1" a="1"/>
  <c r="AQ368" i="1" s="1"/>
  <c r="BM368" i="1" s="1" a="1"/>
  <c r="BM368" i="1" s="1"/>
  <c r="AF227" i="1"/>
  <c r="AA227" i="1" s="1"/>
  <c r="AQ227" i="1" s="1" a="1"/>
  <c r="AQ227" i="1" s="1"/>
  <c r="BM227" i="1" s="1" a="1"/>
  <c r="BM227" i="1" s="1"/>
  <c r="AF172" i="1"/>
  <c r="AA172" i="1" s="1"/>
  <c r="AQ172" i="1" s="1" a="1"/>
  <c r="AQ172" i="1" s="1"/>
  <c r="BM172" i="1" s="1" a="1"/>
  <c r="BM172" i="1" s="1"/>
  <c r="AF315" i="1"/>
  <c r="AA315" i="1" s="1"/>
  <c r="AQ315" i="1" s="1" a="1"/>
  <c r="AQ315" i="1" s="1"/>
  <c r="BM315" i="1" s="1" a="1"/>
  <c r="BM315" i="1" s="1"/>
  <c r="AF477" i="1"/>
  <c r="AA477" i="1" s="1"/>
  <c r="AQ477" i="1" s="1" a="1"/>
  <c r="AQ477" i="1" s="1"/>
  <c r="BM477" i="1" s="1" a="1"/>
  <c r="BM477" i="1" s="1"/>
  <c r="Y484" i="1"/>
  <c r="AF214" i="1"/>
  <c r="AA214" i="1" s="1"/>
  <c r="AQ214" i="1" s="1" a="1"/>
  <c r="AQ214" i="1" s="1"/>
  <c r="BM214" i="1" s="1" a="1"/>
  <c r="BM214" i="1" s="1"/>
  <c r="AF21" i="1"/>
  <c r="AA21" i="1" s="1"/>
  <c r="AQ21" i="1" s="1" a="1"/>
  <c r="AQ21" i="1" s="1"/>
  <c r="BM21" i="1" s="1" a="1"/>
  <c r="BM21" i="1" s="1"/>
  <c r="AF446" i="1"/>
  <c r="AA446" i="1" s="1"/>
  <c r="AQ446" i="1" s="1" a="1"/>
  <c r="AQ446" i="1" s="1"/>
  <c r="BM446" i="1" s="1" a="1"/>
  <c r="BM446" i="1" s="1"/>
  <c r="AF92" i="1"/>
  <c r="AA92" i="1" s="1"/>
  <c r="AQ92" i="1" s="1" a="1"/>
  <c r="AQ92" i="1" s="1"/>
  <c r="BM92" i="1" s="1" a="1"/>
  <c r="BM92" i="1" s="1"/>
  <c r="AF359" i="1"/>
  <c r="AA359" i="1" s="1"/>
  <c r="AQ359" i="1" s="1" a="1"/>
  <c r="AQ359" i="1" s="1"/>
  <c r="BM359" i="1" s="1" a="1"/>
  <c r="BM359" i="1" s="1"/>
  <c r="Y206" i="1"/>
  <c r="AF43" i="1"/>
  <c r="AA43" i="1" s="1"/>
  <c r="AQ43" i="1" s="1" a="1"/>
  <c r="AQ43" i="1" s="1"/>
  <c r="BM43" i="1" s="1" a="1"/>
  <c r="BM43" i="1" s="1"/>
  <c r="Y471" i="1"/>
  <c r="Y13" i="1"/>
  <c r="Y166" i="1"/>
  <c r="Y134" i="1"/>
  <c r="AF308" i="1"/>
  <c r="AA308" i="1" s="1"/>
  <c r="AQ308" i="1" s="1" a="1"/>
  <c r="AQ308" i="1" s="1"/>
  <c r="BM308" i="1" s="1" a="1"/>
  <c r="BM308" i="1" s="1"/>
  <c r="Y432" i="1"/>
  <c r="Y465" i="1"/>
  <c r="Y95" i="1"/>
  <c r="Y58" i="1"/>
  <c r="Y274" i="1"/>
  <c r="Y149" i="1"/>
  <c r="AF160" i="1"/>
  <c r="AA160" i="1" s="1"/>
  <c r="AQ160" i="1" s="1" a="1"/>
  <c r="AQ160" i="1" s="1"/>
  <c r="BM160" i="1" s="1" a="1"/>
  <c r="BM160" i="1" s="1"/>
  <c r="Y344" i="1"/>
  <c r="Y100" i="1"/>
  <c r="AF482" i="1"/>
  <c r="AA482" i="1" s="1"/>
  <c r="AQ482" i="1" s="1" a="1"/>
  <c r="AQ482" i="1" s="1"/>
  <c r="BM482" i="1" s="1" a="1"/>
  <c r="BM482" i="1" s="1"/>
  <c r="Y234" i="1"/>
  <c r="Y481" i="1"/>
  <c r="AF288" i="1"/>
  <c r="AA288" i="1" s="1"/>
  <c r="AQ288" i="1" s="1" a="1"/>
  <c r="AQ288" i="1" s="1"/>
  <c r="BM288" i="1" s="1" a="1"/>
  <c r="BM288" i="1" s="1"/>
  <c r="AF165" i="1"/>
  <c r="AA165" i="1" s="1"/>
  <c r="AQ165" i="1" s="1" a="1"/>
  <c r="AQ165" i="1" s="1"/>
  <c r="BM165" i="1" s="1" a="1"/>
  <c r="BM165" i="1" s="1"/>
  <c r="AF378" i="1"/>
  <c r="AA378" i="1" s="1"/>
  <c r="AQ378" i="1" s="1" a="1"/>
  <c r="AQ378" i="1" s="1"/>
  <c r="BM378" i="1" s="1" a="1"/>
  <c r="BM378" i="1" s="1"/>
  <c r="AF290" i="1"/>
  <c r="AA290" i="1" s="1"/>
  <c r="AQ290" i="1" s="1" a="1"/>
  <c r="AQ290" i="1" s="1"/>
  <c r="BM290" i="1" s="1" a="1"/>
  <c r="BM290" i="1" s="1"/>
  <c r="Y347" i="1"/>
  <c r="AF452" i="1"/>
  <c r="AA452" i="1" s="1"/>
  <c r="AQ452" i="1" s="1" a="1"/>
  <c r="AQ452" i="1" s="1"/>
  <c r="BM452" i="1" s="1" a="1"/>
  <c r="BM452" i="1" s="1"/>
  <c r="AF87" i="1"/>
  <c r="AA87" i="1" s="1"/>
  <c r="AQ87" i="1" s="1" a="1"/>
  <c r="AQ87" i="1" s="1"/>
  <c r="BM87" i="1" s="1" a="1"/>
  <c r="BM87" i="1" s="1"/>
  <c r="AF118" i="1"/>
  <c r="AA118" i="1" s="1"/>
  <c r="AQ118" i="1" s="1" a="1"/>
  <c r="AQ118" i="1" s="1"/>
  <c r="BM118" i="1" s="1" a="1"/>
  <c r="BM118" i="1" s="1"/>
  <c r="Y273" i="1"/>
  <c r="AF191" i="1"/>
  <c r="AA191" i="1" s="1"/>
  <c r="AQ191" i="1" s="1" a="1"/>
  <c r="AQ191" i="1" s="1"/>
  <c r="BM191" i="1" s="1" a="1"/>
  <c r="BM191" i="1" s="1"/>
  <c r="Y416" i="1"/>
  <c r="AF11" i="1"/>
  <c r="AA11" i="1" s="1"/>
  <c r="AQ11" i="1" s="1" a="1"/>
  <c r="AQ11" i="1" s="1"/>
  <c r="Y164" i="1"/>
  <c r="AF175" i="1"/>
  <c r="AA175" i="1" s="1"/>
  <c r="AQ175" i="1" s="1" a="1"/>
  <c r="AQ175" i="1" s="1"/>
  <c r="BM175" i="1" s="1" a="1"/>
  <c r="BM175" i="1" s="1"/>
  <c r="Y409" i="1"/>
  <c r="AF340" i="1"/>
  <c r="AA340" i="1" s="1"/>
  <c r="AQ340" i="1" s="1" a="1"/>
  <c r="AQ340" i="1" s="1"/>
  <c r="BM340" i="1" s="1" a="1"/>
  <c r="BM340" i="1" s="1"/>
  <c r="Y201" i="1"/>
  <c r="Y448" i="1"/>
  <c r="AF450" i="1"/>
  <c r="AA450" i="1" s="1"/>
  <c r="AQ450" i="1" s="1" a="1"/>
  <c r="AQ450" i="1" s="1"/>
  <c r="BM450" i="1" s="1" a="1"/>
  <c r="BM450" i="1" s="1"/>
  <c r="AF123" i="1"/>
  <c r="AA123" i="1" s="1"/>
  <c r="AQ123" i="1" s="1" a="1"/>
  <c r="AQ123" i="1" s="1"/>
  <c r="BM123" i="1" s="1" a="1"/>
  <c r="BM123" i="1" s="1"/>
  <c r="AF110" i="1"/>
  <c r="AA110" i="1" s="1"/>
  <c r="AQ110" i="1" s="1" a="1"/>
  <c r="AQ110" i="1" s="1"/>
  <c r="BM110" i="1" s="1" a="1"/>
  <c r="BM110" i="1" s="1"/>
  <c r="Y208" i="1"/>
  <c r="AF148" i="1"/>
  <c r="AA148" i="1" s="1"/>
  <c r="AQ148" i="1" s="1" a="1"/>
  <c r="AQ148" i="1" s="1"/>
  <c r="BM148" i="1" s="1" a="1"/>
  <c r="BM148" i="1" s="1"/>
  <c r="Y333" i="1"/>
  <c r="AF247" i="1"/>
  <c r="AA247" i="1" s="1"/>
  <c r="AQ247" i="1" s="1" a="1"/>
  <c r="AQ247" i="1" s="1"/>
  <c r="BM247" i="1" s="1" a="1"/>
  <c r="BM247" i="1" s="1"/>
  <c r="AW20" i="1" a="1"/>
  <c r="AW20" i="1" s="1"/>
  <c r="BM7" i="1" a="1"/>
  <c r="BM7" i="1" s="1"/>
  <c r="AQ6" i="1"/>
  <c r="BM6" i="1" s="1" a="1"/>
  <c r="BM6" i="1" s="1"/>
  <c r="BM20" i="1" l="1" a="1"/>
  <c r="BM20" i="1" s="1"/>
  <c r="AW11" i="1" a="1"/>
  <c r="AW11" i="1" s="1"/>
  <c r="BM11" i="1" s="1" a="1"/>
  <c r="BM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<sst xmlns="http://schemas.openxmlformats.org/spreadsheetml/2006/main" count="335" uniqueCount="87">
  <si>
    <t>국</t>
    <phoneticPr fontId="1" type="noConversion"/>
  </si>
  <si>
    <t>영</t>
    <phoneticPr fontId="1" type="noConversion"/>
  </si>
  <si>
    <t>한</t>
    <phoneticPr fontId="1" type="noConversion"/>
  </si>
  <si>
    <t>제2외</t>
    <phoneticPr fontId="1" type="noConversion"/>
  </si>
  <si>
    <t>점수</t>
    <phoneticPr fontId="1" type="noConversion"/>
  </si>
  <si>
    <t>수학</t>
    <phoneticPr fontId="1" type="noConversion"/>
  </si>
  <si>
    <t>백분위</t>
    <phoneticPr fontId="1" type="noConversion"/>
  </si>
  <si>
    <t>표준점수</t>
    <phoneticPr fontId="1" type="noConversion"/>
  </si>
  <si>
    <t>국어</t>
    <phoneticPr fontId="1" type="noConversion"/>
  </si>
  <si>
    <t>서울대</t>
    <phoneticPr fontId="1" type="noConversion"/>
  </si>
  <si>
    <t>탐구</t>
    <phoneticPr fontId="1" type="noConversion"/>
  </si>
  <si>
    <t>사탐</t>
    <phoneticPr fontId="1" type="noConversion"/>
  </si>
  <si>
    <t>과탐</t>
    <phoneticPr fontId="1" type="noConversion"/>
  </si>
  <si>
    <t>영어</t>
    <phoneticPr fontId="1" type="noConversion"/>
  </si>
  <si>
    <t>한국사</t>
    <phoneticPr fontId="1" type="noConversion"/>
  </si>
  <si>
    <t>등급</t>
    <phoneticPr fontId="1" type="noConversion"/>
  </si>
  <si>
    <t>가감점</t>
    <phoneticPr fontId="1" type="noConversion"/>
  </si>
  <si>
    <t>가/감점</t>
    <phoneticPr fontId="1" type="noConversion"/>
  </si>
  <si>
    <t>연세대</t>
    <phoneticPr fontId="1" type="noConversion"/>
  </si>
  <si>
    <t>고려대</t>
    <phoneticPr fontId="1" type="noConversion"/>
  </si>
  <si>
    <t>서강대</t>
    <phoneticPr fontId="1" type="noConversion"/>
  </si>
  <si>
    <t>성균관대</t>
    <phoneticPr fontId="1" type="noConversion"/>
  </si>
  <si>
    <t>한양대</t>
    <phoneticPr fontId="1" type="noConversion"/>
  </si>
  <si>
    <t>중앙대</t>
    <phoneticPr fontId="1" type="noConversion"/>
  </si>
  <si>
    <t>이화여대</t>
    <phoneticPr fontId="1" type="noConversion"/>
  </si>
  <si>
    <t>경희대</t>
    <phoneticPr fontId="1" type="noConversion"/>
  </si>
  <si>
    <t>한국외대</t>
    <phoneticPr fontId="1" type="noConversion"/>
  </si>
  <si>
    <t>시립대</t>
    <phoneticPr fontId="1" type="noConversion"/>
  </si>
  <si>
    <t>가</t>
    <phoneticPr fontId="1" type="noConversion"/>
  </si>
  <si>
    <t>나</t>
    <phoneticPr fontId="1" type="noConversion"/>
  </si>
  <si>
    <t>사탐 1</t>
    <phoneticPr fontId="1" type="noConversion"/>
  </si>
  <si>
    <t>사탐 2</t>
    <phoneticPr fontId="1" type="noConversion"/>
  </si>
  <si>
    <t>과탐 1</t>
    <phoneticPr fontId="1" type="noConversion"/>
  </si>
  <si>
    <t>과탐 2</t>
    <phoneticPr fontId="1" type="noConversion"/>
  </si>
  <si>
    <t>수학 동일</t>
    <phoneticPr fontId="1" type="noConversion"/>
  </si>
  <si>
    <t>겹치는 개수</t>
    <phoneticPr fontId="1" type="noConversion"/>
  </si>
  <si>
    <t>학교</t>
    <phoneticPr fontId="1" type="noConversion"/>
  </si>
  <si>
    <t>수학 가형인데 교차지원</t>
    <phoneticPr fontId="1" type="noConversion"/>
  </si>
  <si>
    <t>수학 나형인데 교차지원</t>
    <phoneticPr fontId="1" type="noConversion"/>
  </si>
  <si>
    <t>수학 (가)</t>
    <phoneticPr fontId="1" type="noConversion"/>
  </si>
  <si>
    <t>수학 (나)</t>
    <phoneticPr fontId="1" type="noConversion"/>
  </si>
  <si>
    <t>가형</t>
    <phoneticPr fontId="1" type="noConversion"/>
  </si>
  <si>
    <t>나형</t>
    <phoneticPr fontId="1" type="noConversion"/>
  </si>
  <si>
    <t>모집단위</t>
    <phoneticPr fontId="1" type="noConversion"/>
  </si>
  <si>
    <t>인문</t>
    <phoneticPr fontId="1" type="noConversion"/>
  </si>
  <si>
    <t>자연</t>
    <phoneticPr fontId="1" type="noConversion"/>
  </si>
  <si>
    <t>전계열</t>
    <phoneticPr fontId="1" type="noConversion"/>
  </si>
  <si>
    <t>상경</t>
    <phoneticPr fontId="1" type="noConversion"/>
  </si>
  <si>
    <t>사회</t>
    <phoneticPr fontId="1" type="noConversion"/>
  </si>
  <si>
    <t>인문 1</t>
    <phoneticPr fontId="1" type="noConversion"/>
  </si>
  <si>
    <t>인문 2</t>
    <phoneticPr fontId="1" type="noConversion"/>
  </si>
  <si>
    <t>서</t>
    <phoneticPr fontId="1" type="noConversion"/>
  </si>
  <si>
    <t>연</t>
    <phoneticPr fontId="1" type="noConversion"/>
  </si>
  <si>
    <t xml:space="preserve">고 </t>
    <phoneticPr fontId="1" type="noConversion"/>
  </si>
  <si>
    <t>성</t>
    <phoneticPr fontId="1" type="noConversion"/>
  </si>
  <si>
    <t>중</t>
    <phoneticPr fontId="1" type="noConversion"/>
  </si>
  <si>
    <t>이</t>
    <phoneticPr fontId="1" type="noConversion"/>
  </si>
  <si>
    <t>경</t>
    <phoneticPr fontId="1" type="noConversion"/>
  </si>
  <si>
    <t>외</t>
    <phoneticPr fontId="1" type="noConversion"/>
  </si>
  <si>
    <t>시</t>
    <phoneticPr fontId="1" type="noConversion"/>
  </si>
  <si>
    <t>대학</t>
    <phoneticPr fontId="1" type="noConversion"/>
  </si>
  <si>
    <t>계열</t>
    <phoneticPr fontId="1" type="noConversion"/>
  </si>
  <si>
    <t>학과</t>
    <phoneticPr fontId="1" type="noConversion"/>
  </si>
  <si>
    <t>인문</t>
  </si>
  <si>
    <t>2과목</t>
    <phoneticPr fontId="1" type="noConversion"/>
  </si>
  <si>
    <t>한양대 전용</t>
    <phoneticPr fontId="1" type="noConversion"/>
  </si>
  <si>
    <t>대학별 가형 나형 등등 반영비 산정</t>
    <phoneticPr fontId="1" type="noConversion"/>
  </si>
  <si>
    <t>수</t>
    <phoneticPr fontId="1" type="noConversion"/>
  </si>
  <si>
    <t>탐</t>
    <phoneticPr fontId="1" type="noConversion"/>
  </si>
  <si>
    <t>나형 교차지원</t>
    <phoneticPr fontId="1" type="noConversion"/>
  </si>
  <si>
    <t>숫자</t>
    <phoneticPr fontId="1" type="noConversion"/>
  </si>
  <si>
    <t>성균관대</t>
  </si>
  <si>
    <t>서울대</t>
  </si>
  <si>
    <t>총합</t>
    <phoneticPr fontId="1" type="noConversion"/>
  </si>
  <si>
    <t>수학가형</t>
    <phoneticPr fontId="1" type="noConversion"/>
  </si>
  <si>
    <t>고려대</t>
  </si>
  <si>
    <t>순위</t>
    <phoneticPr fontId="1" type="noConversion"/>
  </si>
  <si>
    <t>Made By SemPer_</t>
    <phoneticPr fontId="1" type="noConversion"/>
  </si>
  <si>
    <t>Beta</t>
    <phoneticPr fontId="1" type="noConversion"/>
  </si>
  <si>
    <t>작년 표점과 임의로 넣은 지표들을 기준으로 테스트</t>
    <phoneticPr fontId="1" type="noConversion"/>
  </si>
  <si>
    <t>.129.29</t>
    <phoneticPr fontId="1" type="noConversion"/>
  </si>
  <si>
    <r>
      <t xml:space="preserve">표점 계산기는 기존에 백분위와 점수만 알고 있을 경우 선택한 대학을 제외하고는 다른 대학의 점수를 알 수 없기 때문에
부정방정식을 이용하여 표준점수를 도출하고, 다른 대학의 점수까지 계산해주는 프로그램입니다.
따라서 제약조건이 있으며 위의 그림에서 설명하지 않은 것까지 포함하여 말씀드리겠습니다.
</t>
    </r>
    <r>
      <rPr>
        <b/>
        <sz val="12"/>
        <color theme="1"/>
        <rFont val="맑은 고딕"/>
        <family val="3"/>
        <charset val="129"/>
        <scheme val="minor"/>
      </rPr>
      <t xml:space="preserve">
</t>
    </r>
    <r>
      <rPr>
        <b/>
        <sz val="11"/>
        <color theme="1"/>
        <rFont val="맑은 고딕"/>
        <family val="3"/>
        <charset val="129"/>
        <scheme val="minor"/>
      </rPr>
      <t>0. 학교의 순서에는 아무런 의미가 없습니다.
또한 학교의 선정도 저의 로드가 있기 때문에 11개의 대학만을 진행한 것이므로 오해 없기를 바랍니다.
1. 한양대는 과탐 2과목에 3%의 가산점을 부여합니다. 허나 해당 과목이 2과목인 것을 확인할 수 있는 방법은 없습니다.
따라서, 한양대 자연 모집단위를 살펴보는데 만약 과탐 2과목에 아무것도 들어가지 않았는데 오류가 나온다면
과탐 1과 과탐 2 둘 중 하나 혹은 둘 다 2과목인 것이니
"한양대 전용"칸에 1을 넣어서 2과목임을 활성화시키세요. 대응은 순서대로 합니다.
2. 서울대의 경우 제2외국어를 등급으로 감점하는 반영비를 채택하고 있습니다.
그러나 정보에는 백분위 밖에 없고, 백분위로 등급을 추론할 수는 있으나
정확할 수는 없습니다. 따라서, 서울대 나형 모집단위를 선택하였는데 오류가 나온다면
제2외국어의 백분위를 임의로 조절하여 오류가 나오지 않을 때까지 조작해보시기 바랍니다.
참고로 저는 백분위를 일반적으로 알고 계시는 96,89,77.. 각각 이상일 때 1,2,3등급이라고 하였으므로
저 선상을 기준으로 위 아래로 움직여보세요.
3. 타 대학 점수가 도출되는 구간에서는 한양대를 선택해도 2과목에 대한 논의를 할 수 없게 만들었으며
또한 나형을 선택하고 서울대 가형 모집단위를 선택하는 경우도 배제하였습니다.
전자는 너무 많은 가정을 끌고 가야하기 때문에
후자는 해당 학생들이 거의 없기 때문입니다.
4. 간혹 올바르게 입력하였는데도 Output이 도출되지 아니하는 경우가 있습니다.
이런 경우에 대학별 환산점수의 마지막자리를 1정도 위아래로 움직여주시기 바랍니다.
ex)570.57=&gt;570.56 or 570.58
5. 회색 영역만을 선택할 수 있습니다.
감사합니다.</t>
    </r>
    <phoneticPr fontId="1" type="noConversion"/>
  </si>
  <si>
    <t>서울대, 고려대, 서강대, 성균관대 변환표준점수 반영</t>
    <phoneticPr fontId="1" type="noConversion"/>
  </si>
  <si>
    <t>Ver. 1.0</t>
    <phoneticPr fontId="1" type="noConversion"/>
  </si>
  <si>
    <t>Ver. 1.1</t>
    <phoneticPr fontId="1" type="noConversion"/>
  </si>
  <si>
    <t>한양대, 중앙대, 이화여대, 한국외대 변환표준점수 반영</t>
    <phoneticPr fontId="1" type="noConversion"/>
  </si>
  <si>
    <t>상경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</si>
</sst>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12"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sz val="10"/>
      <color theme="1"/>
      <name val="맑은 고딕"/>
      <family val="3"/>
      <charset val="129"/>
      <scheme val="minor"/>
    </font>
    <font>
      <b/>
      <sz val="12"/>
      <color theme="1"/>
      <name val="맑은 고딕"/>
      <family val="3"/>
      <charset val="129"/>
      <scheme val="minor"/>
    </font>
    <font>
      <b/>
      <sz val="10"/>
      <color theme="1"/>
      <name val="맑은 고딕"/>
      <family val="3"/>
      <charset val="129"/>
      <scheme val="minor"/>
    </font>
    <font>
      <b/>
      <sz val="20"/>
      <color rgb="FFFFB30F"/>
      <name val="맑은 고딕"/>
      <family val="3"/>
      <charset val="129"/>
      <scheme val="minor"/>
    </font>
    <font>
      <b/>
      <sz val="12"/>
      <color rgb="FFFFB30F"/>
      <name val="맑은 고딕"/>
      <family val="3"/>
      <charset val="129"/>
      <scheme val="minor"/>
    </font>
    <font>
      <sz val="9"/>
      <color theme="1"/>
      <name val="맑은 고딕"/>
      <family val="3"/>
      <charset val="129"/>
      <scheme val="minor"/>
    </font>
    <font>
      <sz val="9"/>
      <color theme="1"/>
      <name val="맑은 고딕"/>
      <family val="2"/>
      <charset val="129"/>
      <scheme val="minor"/>
    </font>
    <font>
      <sz val="11"/>
      <color theme="1"/>
      <name val="맑은 고딕"/>
      <family val="3"/>
      <charset val="129"/>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002C9E"/>
        <bgColor indexed="64"/>
      </patternFill>
    </fill>
    <fill>
      <patternFill patternType="solid">
        <fgColor rgb="FF363627"/>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indexed="64"/>
      </left>
      <right style="thin">
        <color theme="1"/>
      </right>
      <top style="medium">
        <color indexed="64"/>
      </top>
      <bottom style="thin">
        <color theme="1"/>
      </bottom>
      <diagonal/>
    </border>
    <border>
      <left style="thin">
        <color theme="1"/>
      </left>
      <right style="thin">
        <color theme="1"/>
      </right>
      <top style="medium">
        <color indexed="64"/>
      </top>
      <bottom style="thin">
        <color theme="1"/>
      </bottom>
      <diagonal/>
    </border>
    <border>
      <left style="thin">
        <color theme="1"/>
      </left>
      <right style="medium">
        <color indexed="64"/>
      </right>
      <top style="medium">
        <color indexed="64"/>
      </top>
      <bottom style="thin">
        <color theme="1"/>
      </bottom>
      <diagonal/>
    </border>
    <border>
      <left style="medium">
        <color indexed="64"/>
      </left>
      <right style="thin">
        <color theme="1"/>
      </right>
      <top style="thin">
        <color theme="1"/>
      </top>
      <bottom style="thin">
        <color theme="1"/>
      </bottom>
      <diagonal/>
    </border>
    <border>
      <left style="thin">
        <color theme="1"/>
      </left>
      <right style="medium">
        <color indexed="64"/>
      </right>
      <top style="thin">
        <color theme="1"/>
      </top>
      <bottom style="thin">
        <color theme="1"/>
      </bottom>
      <diagonal/>
    </border>
    <border>
      <left style="medium">
        <color indexed="64"/>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style="medium">
        <color indexed="64"/>
      </right>
      <top style="thin">
        <color theme="1"/>
      </top>
      <bottom style="medium">
        <color indexed="64"/>
      </bottom>
      <diagonal/>
    </border>
  </borders>
  <cellStyleXfs count="3">
    <xf numFmtId="0" fontId="0" fillId="0" borderId="0">
      <alignment vertical="center"/>
    </xf>
    <xf numFmtId="0" fontId="10" fillId="0" borderId="0">
      <alignment vertical="center"/>
    </xf>
    <xf numFmtId="0" fontId="10" fillId="0" borderId="0">
      <alignment vertical="center"/>
    </xf>
  </cellStyleXfs>
  <cellXfs count="1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Protection="1">
      <alignment vertical="center"/>
      <protection hidden="1"/>
    </xf>
    <xf numFmtId="0" fontId="0" fillId="0" borderId="0" xfId="0" applyAlignment="1" applyProtection="1">
      <alignment horizontal="center" vertical="center"/>
      <protection hidden="1"/>
    </xf>
    <xf numFmtId="0" fontId="4"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0" fillId="0" borderId="0" xfId="0" quotePrefix="1" applyProtection="1">
      <alignment vertical="center"/>
      <protection hidden="1"/>
    </xf>
    <xf numFmtId="0" fontId="0" fillId="0" borderId="0" xfId="0" applyAlignment="1" applyProtection="1">
      <alignment vertical="center"/>
      <protection hidden="1"/>
    </xf>
    <xf numFmtId="176" fontId="0" fillId="0" borderId="0" xfId="0" applyNumberFormat="1" applyProtection="1">
      <alignment vertical="center"/>
      <protection hidden="1"/>
    </xf>
    <xf numFmtId="0" fontId="2" fillId="0" borderId="4" xfId="0" applyFont="1" applyBorder="1" applyAlignment="1" applyProtection="1">
      <alignment horizontal="center" vertical="center"/>
      <protection hidden="1"/>
    </xf>
    <xf numFmtId="0" fontId="2" fillId="0" borderId="1"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2" fillId="0" borderId="14" xfId="0" applyFont="1" applyBorder="1" applyAlignment="1" applyProtection="1">
      <alignment horizontal="center" vertical="center"/>
      <protection hidden="1"/>
    </xf>
    <xf numFmtId="0" fontId="2" fillId="0" borderId="7" xfId="0" applyFont="1" applyBorder="1" applyAlignment="1" applyProtection="1">
      <alignment horizontal="center" vertical="center"/>
      <protection hidden="1"/>
    </xf>
    <xf numFmtId="0" fontId="2" fillId="0" borderId="26" xfId="0" applyFont="1" applyBorder="1" applyAlignment="1" applyProtection="1">
      <alignment horizontal="center" vertical="center"/>
      <protection hidden="1"/>
    </xf>
    <xf numFmtId="0" fontId="2" fillId="0" borderId="27" xfId="0" applyFont="1" applyBorder="1" applyAlignment="1" applyProtection="1">
      <alignment horizontal="center" vertical="center"/>
      <protection hidden="1"/>
    </xf>
    <xf numFmtId="0" fontId="2" fillId="0" borderId="28" xfId="0" applyFont="1" applyBorder="1" applyAlignment="1" applyProtection="1">
      <alignment horizontal="center" vertical="center"/>
      <protection hidden="1"/>
    </xf>
    <xf numFmtId="0" fontId="2" fillId="2" borderId="26" xfId="0" applyFont="1" applyFill="1" applyBorder="1" applyAlignment="1" applyProtection="1">
      <alignment horizontal="center" vertical="center"/>
      <protection locked="0" hidden="1"/>
    </xf>
    <xf numFmtId="0" fontId="2" fillId="2" borderId="27" xfId="0" applyFont="1" applyFill="1" applyBorder="1" applyAlignment="1" applyProtection="1">
      <alignment horizontal="center" vertical="center"/>
      <protection locked="0" hidden="1"/>
    </xf>
    <xf numFmtId="0" fontId="6" fillId="2" borderId="26" xfId="0" applyFont="1" applyFill="1" applyBorder="1" applyAlignment="1" applyProtection="1">
      <alignment horizontal="center" vertical="center"/>
      <protection locked="0" hidden="1"/>
    </xf>
    <xf numFmtId="0" fontId="6" fillId="2" borderId="33" xfId="0" applyFont="1" applyFill="1" applyBorder="1" applyAlignment="1" applyProtection="1">
      <alignment horizontal="center" vertical="center"/>
      <protection locked="0" hidden="1"/>
    </xf>
    <xf numFmtId="0" fontId="6" fillId="2" borderId="27" xfId="0" applyFont="1" applyFill="1" applyBorder="1" applyAlignment="1" applyProtection="1">
      <alignment horizontal="center" vertical="center"/>
      <protection locked="0" hidden="1"/>
    </xf>
    <xf numFmtId="0" fontId="6" fillId="2" borderId="34" xfId="0" applyFont="1" applyFill="1" applyBorder="1" applyAlignment="1" applyProtection="1">
      <alignment horizontal="center" vertical="center"/>
      <protection locked="0" hidden="1"/>
    </xf>
    <xf numFmtId="0" fontId="6" fillId="0" borderId="15" xfId="0" applyFont="1" applyBorder="1" applyAlignment="1" applyProtection="1">
      <alignment horizontal="center" vertical="center"/>
      <protection hidden="1"/>
    </xf>
    <xf numFmtId="0" fontId="6" fillId="0" borderId="16" xfId="0" applyFont="1" applyBorder="1" applyAlignment="1" applyProtection="1">
      <alignment horizontal="center" vertical="center"/>
      <protection hidden="1"/>
    </xf>
    <xf numFmtId="0" fontId="6" fillId="0" borderId="17" xfId="0" applyFont="1" applyBorder="1" applyAlignment="1" applyProtection="1">
      <alignment horizontal="center" vertical="center"/>
      <protection hidden="1"/>
    </xf>
    <xf numFmtId="0" fontId="6" fillId="0" borderId="23" xfId="0" applyFont="1" applyBorder="1" applyAlignment="1" applyProtection="1">
      <alignment horizontal="center" vertical="center"/>
      <protection hidden="1"/>
    </xf>
    <xf numFmtId="0" fontId="6" fillId="0" borderId="18" xfId="0" applyFont="1" applyBorder="1" applyAlignment="1" applyProtection="1">
      <alignment horizontal="center" vertical="center"/>
      <protection hidden="1"/>
    </xf>
    <xf numFmtId="0" fontId="6" fillId="0" borderId="13" xfId="0" applyFont="1" applyBorder="1" applyAlignment="1" applyProtection="1">
      <alignment horizontal="center" vertical="center"/>
      <protection hidden="1"/>
    </xf>
    <xf numFmtId="0" fontId="6" fillId="0" borderId="19" xfId="0" applyFont="1" applyBorder="1" applyAlignment="1" applyProtection="1">
      <alignment horizontal="center" vertical="center"/>
      <protection hidden="1"/>
    </xf>
    <xf numFmtId="0" fontId="6" fillId="0" borderId="24" xfId="0" applyFont="1" applyBorder="1" applyAlignment="1" applyProtection="1">
      <alignment horizontal="center" vertical="center"/>
      <protection hidden="1"/>
    </xf>
    <xf numFmtId="0" fontId="6" fillId="0" borderId="20" xfId="0" applyFont="1" applyBorder="1" applyAlignment="1" applyProtection="1">
      <alignment horizontal="center" vertical="center"/>
      <protection hidden="1"/>
    </xf>
    <xf numFmtId="0" fontId="6" fillId="0" borderId="21" xfId="0" applyFont="1" applyBorder="1" applyAlignment="1" applyProtection="1">
      <alignment horizontal="center" vertical="center"/>
      <protection hidden="1"/>
    </xf>
    <xf numFmtId="0" fontId="6" fillId="0" borderId="22" xfId="0" applyFont="1" applyBorder="1" applyAlignment="1" applyProtection="1">
      <alignment horizontal="center" vertical="center"/>
      <protection hidden="1"/>
    </xf>
    <xf numFmtId="0" fontId="6" fillId="0" borderId="25" xfId="0" applyFont="1" applyBorder="1" applyAlignment="1" applyProtection="1">
      <alignment horizontal="center" vertical="center"/>
      <protection hidden="1"/>
    </xf>
    <xf numFmtId="0" fontId="0" fillId="0" borderId="5"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0" fillId="0" borderId="11" xfId="0" applyBorder="1" applyAlignment="1" applyProtection="1">
      <alignment horizontal="center" vertical="center"/>
      <protection hidden="1"/>
    </xf>
    <xf numFmtId="0" fontId="2" fillId="2" borderId="28" xfId="0" applyFont="1" applyFill="1" applyBorder="1" applyAlignment="1" applyProtection="1">
      <alignment horizontal="center" vertical="center"/>
      <protection hidden="1"/>
    </xf>
    <xf numFmtId="0" fontId="6" fillId="0" borderId="0" xfId="0" applyFont="1" applyAlignment="1" applyProtection="1">
      <alignment horizontal="center" vertical="center"/>
      <protection hidden="1"/>
    </xf>
    <xf numFmtId="0" fontId="6" fillId="0" borderId="0" xfId="0" applyFont="1" applyAlignment="1">
      <alignment horizontal="center" vertical="center"/>
    </xf>
    <xf numFmtId="0" fontId="2" fillId="2" borderId="1" xfId="0" applyFont="1" applyFill="1" applyBorder="1" applyAlignment="1" applyProtection="1">
      <alignment horizontal="center" vertical="center"/>
      <protection locked="0" hidden="1"/>
    </xf>
    <xf numFmtId="0" fontId="6" fillId="2" borderId="35" xfId="0" applyFont="1" applyFill="1" applyBorder="1" applyAlignment="1" applyProtection="1">
      <alignment horizontal="center" vertical="center"/>
      <protection hidden="1"/>
    </xf>
    <xf numFmtId="0" fontId="6" fillId="2" borderId="28"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8" xfId="0"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6" fillId="2" borderId="28" xfId="0" applyFont="1" applyFill="1" applyBorder="1" applyAlignment="1" applyProtection="1">
      <alignment horizontal="center" vertical="center"/>
      <protection locked="0" hidden="1"/>
    </xf>
    <xf numFmtId="0" fontId="6" fillId="2" borderId="35" xfId="0" applyFont="1" applyFill="1" applyBorder="1" applyAlignment="1" applyProtection="1">
      <alignment horizontal="center" vertical="center"/>
      <protection locked="0" hidden="1"/>
    </xf>
    <xf numFmtId="0" fontId="6" fillId="3" borderId="38" xfId="0" applyFont="1" applyFill="1" applyBorder="1" applyAlignment="1" applyProtection="1">
      <alignment horizontal="center" vertical="center"/>
      <protection hidden="1"/>
    </xf>
    <xf numFmtId="0" fontId="0" fillId="0" borderId="37"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2" fillId="2" borderId="28" xfId="0" applyFont="1" applyFill="1" applyBorder="1" applyAlignment="1" applyProtection="1">
      <alignment horizontal="center" vertical="center"/>
      <protection locked="0" hidden="1"/>
    </xf>
    <xf numFmtId="0" fontId="2" fillId="0" borderId="1" xfId="0" applyFont="1" applyBorder="1" applyAlignment="1">
      <alignment horizontal="center" vertical="center"/>
    </xf>
    <xf numFmtId="0" fontId="6" fillId="3" borderId="43" xfId="0" applyFont="1" applyFill="1" applyBorder="1" applyAlignment="1" applyProtection="1">
      <alignment horizontal="center" vertical="center"/>
      <protection hidden="1"/>
    </xf>
    <xf numFmtId="0" fontId="6" fillId="3" borderId="44" xfId="0" applyFont="1" applyFill="1" applyBorder="1" applyAlignment="1" applyProtection="1">
      <alignment horizontal="center" vertical="center"/>
      <protection hidden="1"/>
    </xf>
    <xf numFmtId="0" fontId="6" fillId="3" borderId="45" xfId="0" applyFont="1" applyFill="1" applyBorder="1" applyAlignment="1" applyProtection="1">
      <alignment horizontal="center" vertical="center"/>
      <protection hidden="1"/>
    </xf>
    <xf numFmtId="0" fontId="6" fillId="3" borderId="46" xfId="0" applyFont="1" applyFill="1" applyBorder="1" applyAlignment="1" applyProtection="1">
      <alignment horizontal="center" vertical="center"/>
      <protection hidden="1"/>
    </xf>
    <xf numFmtId="0" fontId="6" fillId="3" borderId="47" xfId="0" applyFont="1" applyFill="1" applyBorder="1" applyAlignment="1" applyProtection="1">
      <alignment horizontal="center" vertical="center"/>
      <protection hidden="1"/>
    </xf>
    <xf numFmtId="0" fontId="6" fillId="3" borderId="48" xfId="0" applyFont="1" applyFill="1" applyBorder="1" applyAlignment="1" applyProtection="1">
      <alignment horizontal="center" vertical="center"/>
      <protection hidden="1"/>
    </xf>
    <xf numFmtId="0" fontId="6" fillId="3" borderId="49" xfId="0" applyFont="1" applyFill="1" applyBorder="1" applyAlignment="1" applyProtection="1">
      <alignment horizontal="center" vertical="center"/>
      <protection hidden="1"/>
    </xf>
    <xf numFmtId="0" fontId="6" fillId="3" borderId="50" xfId="0" applyFont="1" applyFill="1" applyBorder="1" applyAlignment="1" applyProtection="1">
      <alignment horizontal="center" vertical="center"/>
      <protection hidden="1"/>
    </xf>
    <xf numFmtId="0" fontId="9" fillId="0" borderId="0" xfId="0" applyFont="1" applyAlignment="1">
      <alignment horizontal="center" vertical="center"/>
    </xf>
    <xf numFmtId="0" fontId="7" fillId="4" borderId="6"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0"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11" xfId="0" applyFont="1" applyFill="1" applyBorder="1" applyAlignment="1">
      <alignment horizontal="center" vertical="center"/>
    </xf>
    <xf numFmtId="0" fontId="8" fillId="5" borderId="12" xfId="0" applyFont="1" applyFill="1" applyBorder="1" applyAlignment="1">
      <alignment horizontal="center" vertical="center"/>
    </xf>
    <xf numFmtId="0" fontId="2" fillId="0" borderId="14" xfId="0" applyFont="1" applyBorder="1" applyAlignment="1">
      <alignment horizontal="center" vertical="center"/>
    </xf>
    <xf numFmtId="0" fontId="2" fillId="0" borderId="36"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2" xfId="0" applyFont="1" applyBorder="1" applyAlignment="1" applyProtection="1">
      <alignment horizontal="center" vertical="center"/>
      <protection hidden="1"/>
    </xf>
    <xf numFmtId="0" fontId="6" fillId="0" borderId="4"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2" fillId="0" borderId="29" xfId="0" applyFont="1" applyBorder="1" applyAlignment="1" applyProtection="1">
      <alignment horizontal="center" vertical="center"/>
      <protection hidden="1"/>
    </xf>
    <xf numFmtId="0" fontId="2" fillId="0" borderId="30" xfId="0" applyFont="1" applyBorder="1" applyAlignment="1" applyProtection="1">
      <alignment horizontal="center" vertical="center"/>
      <protection hidden="1"/>
    </xf>
    <xf numFmtId="0" fontId="2" fillId="0" borderId="31" xfId="0" applyFont="1" applyBorder="1" applyAlignment="1" applyProtection="1">
      <alignment horizontal="center" vertical="center"/>
      <protection hidden="1"/>
    </xf>
    <xf numFmtId="0" fontId="2" fillId="0" borderId="32" xfId="0" applyFont="1" applyBorder="1" applyAlignment="1" applyProtection="1">
      <alignment horizontal="center" vertical="center"/>
      <protection hidden="1"/>
    </xf>
    <xf numFmtId="0" fontId="2" fillId="0" borderId="2" xfId="0" applyFont="1" applyBorder="1" applyAlignment="1" applyProtection="1">
      <alignment horizontal="center" vertical="center"/>
      <protection hidden="1"/>
    </xf>
    <xf numFmtId="0" fontId="2" fillId="0" borderId="3" xfId="0" applyFont="1" applyBorder="1" applyAlignment="1" applyProtection="1">
      <alignment horizontal="center" vertical="center"/>
      <protection hidden="1"/>
    </xf>
    <xf numFmtId="0" fontId="2" fillId="0" borderId="4" xfId="0" applyFont="1" applyBorder="1" applyAlignment="1" applyProtection="1">
      <alignment horizontal="center" vertical="center"/>
      <protection hidden="1"/>
    </xf>
    <xf numFmtId="0" fontId="3" fillId="0" borderId="0" xfId="0" applyFont="1" applyAlignment="1">
      <alignment horizontal="center" vertical="center"/>
    </xf>
    <xf numFmtId="0" fontId="11" fillId="0" borderId="0" xfId="0" applyFont="1" applyAlignment="1">
      <alignment horizontal="center" vertical="center"/>
    </xf>
  </cellXfs>
  <cellStyles count="3">
    <cellStyle name="표준" xfId="0" builtinId="0"/>
    <cellStyle name="표준 2" xfId="1" xr:uid="{77919AC1-C6A9-4618-93A4-2FA6DAE8881D}"/>
    <cellStyle name="표준 4" xfId="2" xr:uid="{14861882-520A-486B-8136-CDE5A3053099}"/>
  </cellStyles>
  <dxfs count="0"/>
  <tableStyles count="0" defaultTableStyle="TableStyleMedium2" defaultPivotStyle="PivotStyleLight16"/>
  <colors>
    <mruColors>
      <color rgb="FF1766FF"/>
      <color rgb="FFFFB30F"/>
      <color rgb="FF002C9E"/>
      <color rgb="FF363627"/>
      <color rgb="FFF5F5F5"/>
      <color rgb="FFE8E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42333</xdr:colOff>
      <xdr:row>5</xdr:row>
      <xdr:rowOff>16810</xdr:rowOff>
    </xdr:from>
    <xdr:to>
      <xdr:col>27</xdr:col>
      <xdr:colOff>413808</xdr:colOff>
      <xdr:row>16</xdr:row>
      <xdr:rowOff>164039</xdr:rowOff>
    </xdr:to>
    <xdr:pic>
      <xdr:nvPicPr>
        <xdr:cNvPr id="3" name="그림 2">
          <a:extLst>
            <a:ext uri="{FF2B5EF4-FFF2-40B4-BE49-F238E27FC236}">
              <a16:creationId xmlns:a16="http://schemas.microsoft.com/office/drawing/2014/main" id="{A88802CA-9DD1-4196-BAD6-A1B307BC5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333" y="1075143"/>
          <a:ext cx="18945225" cy="2475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539751</xdr:colOff>
      <xdr:row>6</xdr:row>
      <xdr:rowOff>201083</xdr:rowOff>
    </xdr:from>
    <xdr:to>
      <xdr:col>4</xdr:col>
      <xdr:colOff>613833</xdr:colOff>
      <xdr:row>6</xdr:row>
      <xdr:rowOff>201083</xdr:rowOff>
    </xdr:to>
    <xdr:cxnSp macro="">
      <xdr:nvCxnSpPr>
        <xdr:cNvPr id="10" name="직선 화살표 연결선 9">
          <a:extLst>
            <a:ext uri="{FF2B5EF4-FFF2-40B4-BE49-F238E27FC236}">
              <a16:creationId xmlns:a16="http://schemas.microsoft.com/office/drawing/2014/main" id="{C55B28CA-D03A-4863-803E-DA814972F7EA}"/>
            </a:ext>
          </a:extLst>
        </xdr:cNvPr>
        <xdr:cNvCxnSpPr/>
      </xdr:nvCxnSpPr>
      <xdr:spPr>
        <a:xfrm flipH="1">
          <a:off x="1915584" y="1471083"/>
          <a:ext cx="1449916"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677333</xdr:colOff>
      <xdr:row>5</xdr:row>
      <xdr:rowOff>95250</xdr:rowOff>
    </xdr:from>
    <xdr:to>
      <xdr:col>8</xdr:col>
      <xdr:colOff>666750</xdr:colOff>
      <xdr:row>8</xdr:row>
      <xdr:rowOff>105834</xdr:rowOff>
    </xdr:to>
    <xdr:sp macro="" textlink="">
      <xdr:nvSpPr>
        <xdr:cNvPr id="12" name="사각형: 둥근 모서리 11">
          <a:extLst>
            <a:ext uri="{FF2B5EF4-FFF2-40B4-BE49-F238E27FC236}">
              <a16:creationId xmlns:a16="http://schemas.microsoft.com/office/drawing/2014/main" id="{91B56F45-EB68-4DCD-847C-6F4A87C90949}"/>
            </a:ext>
          </a:extLst>
        </xdr:cNvPr>
        <xdr:cNvSpPr/>
      </xdr:nvSpPr>
      <xdr:spPr>
        <a:xfrm>
          <a:off x="3429000" y="1153583"/>
          <a:ext cx="2741083" cy="645584"/>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1. </a:t>
          </a:r>
          <a:r>
            <a:rPr lang="ko-KR" altLang="en-US" sz="1100" b="1">
              <a:solidFill>
                <a:srgbClr val="FFB30F"/>
              </a:solidFill>
            </a:rPr>
            <a:t>선택한 학교와 모집단위 선택</a:t>
          </a:r>
          <a:endParaRPr lang="en-US" altLang="ko-KR" sz="1100" b="1">
            <a:solidFill>
              <a:srgbClr val="FFB30F"/>
            </a:solidFill>
          </a:endParaRPr>
        </a:p>
        <a:p>
          <a:pPr algn="ctr"/>
          <a:r>
            <a:rPr lang="en-US" altLang="ko-KR" sz="1000" b="1">
              <a:solidFill>
                <a:srgbClr val="FFB30F"/>
              </a:solidFill>
            </a:rPr>
            <a:t>(</a:t>
          </a:r>
          <a:r>
            <a:rPr lang="ko-KR" altLang="en-US" sz="1000" b="1">
              <a:solidFill>
                <a:srgbClr val="FFB30F"/>
              </a:solidFill>
            </a:rPr>
            <a:t>반드시 학교</a:t>
          </a:r>
          <a:r>
            <a:rPr lang="ko-KR" altLang="en-US" sz="1000" b="1" baseline="0">
              <a:solidFill>
                <a:srgbClr val="FFB30F"/>
              </a:solidFill>
            </a:rPr>
            <a:t> 먼저 입력후 모집단위 선택</a:t>
          </a:r>
          <a:r>
            <a:rPr lang="en-US" altLang="ko-KR" sz="1000" b="1" baseline="0">
              <a:solidFill>
                <a:srgbClr val="FFB30F"/>
              </a:solidFill>
            </a:rPr>
            <a:t>)</a:t>
          </a:r>
          <a:endParaRPr lang="ko-KR" altLang="en-US" sz="1000" b="1">
            <a:solidFill>
              <a:srgbClr val="FFB30F"/>
            </a:solidFill>
          </a:endParaRPr>
        </a:p>
      </xdr:txBody>
    </xdr:sp>
    <xdr:clientData/>
  </xdr:twoCellAnchor>
  <xdr:twoCellAnchor>
    <xdr:from>
      <xdr:col>7</xdr:col>
      <xdr:colOff>508000</xdr:colOff>
      <xdr:row>17</xdr:row>
      <xdr:rowOff>31750</xdr:rowOff>
    </xdr:from>
    <xdr:to>
      <xdr:col>8</xdr:col>
      <xdr:colOff>222250</xdr:colOff>
      <xdr:row>20</xdr:row>
      <xdr:rowOff>63500</xdr:rowOff>
    </xdr:to>
    <xdr:cxnSp macro="">
      <xdr:nvCxnSpPr>
        <xdr:cNvPr id="18" name="직선 화살표 연결선 17">
          <a:extLst>
            <a:ext uri="{FF2B5EF4-FFF2-40B4-BE49-F238E27FC236}">
              <a16:creationId xmlns:a16="http://schemas.microsoft.com/office/drawing/2014/main" id="{8471CA82-D4F3-4D3D-BD4D-6DE5511E2508}"/>
            </a:ext>
          </a:extLst>
        </xdr:cNvPr>
        <xdr:cNvCxnSpPr/>
      </xdr:nvCxnSpPr>
      <xdr:spPr>
        <a:xfrm flipH="1" flipV="1">
          <a:off x="5323417" y="3630083"/>
          <a:ext cx="402166" cy="666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285749</xdr:colOff>
      <xdr:row>20</xdr:row>
      <xdr:rowOff>201083</xdr:rowOff>
    </xdr:from>
    <xdr:to>
      <xdr:col>10</xdr:col>
      <xdr:colOff>571500</xdr:colOff>
      <xdr:row>22</xdr:row>
      <xdr:rowOff>158751</xdr:rowOff>
    </xdr:to>
    <xdr:sp macro="" textlink="">
      <xdr:nvSpPr>
        <xdr:cNvPr id="19" name="사각형: 둥근 모서리 18">
          <a:extLst>
            <a:ext uri="{FF2B5EF4-FFF2-40B4-BE49-F238E27FC236}">
              <a16:creationId xmlns:a16="http://schemas.microsoft.com/office/drawing/2014/main" id="{5857A3BD-CA9B-420A-85A1-EBECB11AC236}"/>
            </a:ext>
          </a:extLst>
        </xdr:cNvPr>
        <xdr:cNvSpPr/>
      </xdr:nvSpPr>
      <xdr:spPr>
        <a:xfrm>
          <a:off x="5101166" y="4434416"/>
          <a:ext cx="2349501" cy="381002"/>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2. </a:t>
          </a:r>
          <a:r>
            <a:rPr lang="ko-KR" altLang="en-US" sz="1100" b="1" baseline="0">
              <a:solidFill>
                <a:srgbClr val="FFB30F"/>
              </a:solidFill>
            </a:rPr>
            <a:t>각 칸에 알맞는 정보들을 입력</a:t>
          </a:r>
          <a:endParaRPr lang="ko-KR" altLang="en-US" sz="1000" b="1">
            <a:solidFill>
              <a:srgbClr val="FFB30F"/>
            </a:solidFill>
          </a:endParaRPr>
        </a:p>
      </xdr:txBody>
    </xdr:sp>
    <xdr:clientData/>
  </xdr:twoCellAnchor>
  <xdr:twoCellAnchor>
    <xdr:from>
      <xdr:col>11</xdr:col>
      <xdr:colOff>550334</xdr:colOff>
      <xdr:row>5</xdr:row>
      <xdr:rowOff>1</xdr:rowOff>
    </xdr:from>
    <xdr:to>
      <xdr:col>12</xdr:col>
      <xdr:colOff>116420</xdr:colOff>
      <xdr:row>7</xdr:row>
      <xdr:rowOff>116417</xdr:rowOff>
    </xdr:to>
    <xdr:cxnSp macro="">
      <xdr:nvCxnSpPr>
        <xdr:cNvPr id="22" name="직선 화살표 연결선 21">
          <a:extLst>
            <a:ext uri="{FF2B5EF4-FFF2-40B4-BE49-F238E27FC236}">
              <a16:creationId xmlns:a16="http://schemas.microsoft.com/office/drawing/2014/main" id="{0CA96088-7C1C-4C56-BE61-23F379D351D5}"/>
            </a:ext>
          </a:extLst>
        </xdr:cNvPr>
        <xdr:cNvCxnSpPr/>
      </xdr:nvCxnSpPr>
      <xdr:spPr>
        <a:xfrm>
          <a:off x="8117417" y="1058334"/>
          <a:ext cx="254003" cy="539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254001</xdr:colOff>
      <xdr:row>3</xdr:row>
      <xdr:rowOff>21165</xdr:rowOff>
    </xdr:from>
    <xdr:to>
      <xdr:col>11</xdr:col>
      <xdr:colOff>656169</xdr:colOff>
      <xdr:row>4</xdr:row>
      <xdr:rowOff>190500</xdr:rowOff>
    </xdr:to>
    <xdr:sp macro="" textlink="">
      <xdr:nvSpPr>
        <xdr:cNvPr id="23" name="사각형: 둥근 모서리 22">
          <a:extLst>
            <a:ext uri="{FF2B5EF4-FFF2-40B4-BE49-F238E27FC236}">
              <a16:creationId xmlns:a16="http://schemas.microsoft.com/office/drawing/2014/main" id="{9A6A815B-8449-405F-AE52-FE050E94B0E2}"/>
            </a:ext>
          </a:extLst>
        </xdr:cNvPr>
        <xdr:cNvSpPr/>
      </xdr:nvSpPr>
      <xdr:spPr>
        <a:xfrm>
          <a:off x="7133168" y="656165"/>
          <a:ext cx="1090084" cy="381002"/>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2*.</a:t>
          </a:r>
          <a:r>
            <a:rPr lang="en-US" altLang="ko-KR" sz="1100" b="1" baseline="0">
              <a:solidFill>
                <a:srgbClr val="FFB30F"/>
              </a:solidFill>
            </a:rPr>
            <a:t> </a:t>
          </a:r>
          <a:r>
            <a:rPr lang="ko-KR" altLang="en-US" sz="1100" b="1" baseline="0">
              <a:solidFill>
                <a:srgbClr val="FFB30F"/>
              </a:solidFill>
            </a:rPr>
            <a:t>하단 참조</a:t>
          </a:r>
          <a:endParaRPr lang="ko-KR" altLang="en-US" sz="1000" b="1">
            <a:solidFill>
              <a:srgbClr val="FFB30F"/>
            </a:solidFill>
          </a:endParaRPr>
        </a:p>
      </xdr:txBody>
    </xdr:sp>
    <xdr:clientData/>
  </xdr:twoCellAnchor>
  <xdr:twoCellAnchor>
    <xdr:from>
      <xdr:col>15</xdr:col>
      <xdr:colOff>635000</xdr:colOff>
      <xdr:row>6</xdr:row>
      <xdr:rowOff>84667</xdr:rowOff>
    </xdr:from>
    <xdr:to>
      <xdr:col>17</xdr:col>
      <xdr:colOff>158750</xdr:colOff>
      <xdr:row>7</xdr:row>
      <xdr:rowOff>137583</xdr:rowOff>
    </xdr:to>
    <xdr:cxnSp macro="">
      <xdr:nvCxnSpPr>
        <xdr:cNvPr id="28" name="직선 화살표 연결선 27">
          <a:extLst>
            <a:ext uri="{FF2B5EF4-FFF2-40B4-BE49-F238E27FC236}">
              <a16:creationId xmlns:a16="http://schemas.microsoft.com/office/drawing/2014/main" id="{9686F4F8-DC71-4B6C-A074-F87194394D7A}"/>
            </a:ext>
          </a:extLst>
        </xdr:cNvPr>
        <xdr:cNvCxnSpPr/>
      </xdr:nvCxnSpPr>
      <xdr:spPr>
        <a:xfrm flipH="1">
          <a:off x="10953750" y="1354667"/>
          <a:ext cx="899583" cy="26458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74083</xdr:colOff>
      <xdr:row>0</xdr:row>
      <xdr:rowOff>148167</xdr:rowOff>
    </xdr:from>
    <xdr:to>
      <xdr:col>20</xdr:col>
      <xdr:colOff>338667</xdr:colOff>
      <xdr:row>6</xdr:row>
      <xdr:rowOff>74083</xdr:rowOff>
    </xdr:to>
    <xdr:sp macro="" textlink="">
      <xdr:nvSpPr>
        <xdr:cNvPr id="29" name="사각형: 둥근 모서리 28">
          <a:extLst>
            <a:ext uri="{FF2B5EF4-FFF2-40B4-BE49-F238E27FC236}">
              <a16:creationId xmlns:a16="http://schemas.microsoft.com/office/drawing/2014/main" id="{61F1C4B2-E0F6-4D17-AC4D-3A77023B2AC6}"/>
            </a:ext>
          </a:extLst>
        </xdr:cNvPr>
        <xdr:cNvSpPr/>
      </xdr:nvSpPr>
      <xdr:spPr>
        <a:xfrm>
          <a:off x="11768666" y="148167"/>
          <a:ext cx="2328334" cy="1195916"/>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3. </a:t>
          </a:r>
          <a:r>
            <a:rPr lang="ko-KR" altLang="en-US" sz="1100" b="1">
              <a:solidFill>
                <a:srgbClr val="FFB30F"/>
              </a:solidFill>
            </a:rPr>
            <a:t>반영비에 따라서 중복되는 케이스가 </a:t>
          </a:r>
          <a:r>
            <a:rPr lang="en-US" altLang="ko-KR" sz="1100" b="1">
              <a:solidFill>
                <a:srgbClr val="FFB30F"/>
              </a:solidFill>
            </a:rPr>
            <a:t>20</a:t>
          </a:r>
          <a:r>
            <a:rPr lang="ko-KR" altLang="en-US" sz="1100" b="1">
              <a:solidFill>
                <a:srgbClr val="FFB30F"/>
              </a:solidFill>
            </a:rPr>
            <a:t>수능기준 최대 </a:t>
          </a:r>
          <a:r>
            <a:rPr lang="en-US" altLang="ko-KR" sz="1100" b="1">
              <a:solidFill>
                <a:srgbClr val="FFB30F"/>
              </a:solidFill>
            </a:rPr>
            <a:t>5</a:t>
          </a:r>
          <a:r>
            <a:rPr lang="ko-KR" altLang="en-US" sz="1100" b="1">
              <a:solidFill>
                <a:srgbClr val="FFB30F"/>
              </a:solidFill>
            </a:rPr>
            <a:t>가지가 나올 수 있기 때문에</a:t>
          </a:r>
          <a:endParaRPr lang="en-US" altLang="ko-KR" sz="1100" b="1">
            <a:solidFill>
              <a:srgbClr val="FFB30F"/>
            </a:solidFill>
          </a:endParaRPr>
        </a:p>
        <a:p>
          <a:pPr algn="ctr"/>
          <a:r>
            <a:rPr lang="ko-KR" altLang="en-US" sz="1100" b="1">
              <a:solidFill>
                <a:srgbClr val="FFB30F"/>
              </a:solidFill>
            </a:rPr>
            <a:t>각 케이스 표시</a:t>
          </a:r>
          <a:r>
            <a:rPr lang="en-US" altLang="ko-KR" sz="1100" b="1">
              <a:solidFill>
                <a:srgbClr val="FFB30F"/>
              </a:solidFill>
            </a:rPr>
            <a:t> </a:t>
          </a:r>
          <a:endParaRPr lang="ko-KR" altLang="en-US" sz="1000" b="1">
            <a:solidFill>
              <a:srgbClr val="FFB30F"/>
            </a:solidFill>
          </a:endParaRPr>
        </a:p>
      </xdr:txBody>
    </xdr:sp>
    <xdr:clientData/>
  </xdr:twoCellAnchor>
  <xdr:twoCellAnchor>
    <xdr:from>
      <xdr:col>20</xdr:col>
      <xdr:colOff>74084</xdr:colOff>
      <xdr:row>16</xdr:row>
      <xdr:rowOff>201083</xdr:rowOff>
    </xdr:from>
    <xdr:to>
      <xdr:col>21</xdr:col>
      <xdr:colOff>63500</xdr:colOff>
      <xdr:row>20</xdr:row>
      <xdr:rowOff>137584</xdr:rowOff>
    </xdr:to>
    <xdr:cxnSp macro="">
      <xdr:nvCxnSpPr>
        <xdr:cNvPr id="33" name="직선 화살표 연결선 32">
          <a:extLst>
            <a:ext uri="{FF2B5EF4-FFF2-40B4-BE49-F238E27FC236}">
              <a16:creationId xmlns:a16="http://schemas.microsoft.com/office/drawing/2014/main" id="{6C7F9B26-F141-4BF9-9423-99D54E4CAF6B}"/>
            </a:ext>
          </a:extLst>
        </xdr:cNvPr>
        <xdr:cNvCxnSpPr/>
      </xdr:nvCxnSpPr>
      <xdr:spPr>
        <a:xfrm flipV="1">
          <a:off x="13832417" y="3587750"/>
          <a:ext cx="677333" cy="78316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105832</xdr:colOff>
      <xdr:row>20</xdr:row>
      <xdr:rowOff>190500</xdr:rowOff>
    </xdr:from>
    <xdr:to>
      <xdr:col>21</xdr:col>
      <xdr:colOff>508000</xdr:colOff>
      <xdr:row>22</xdr:row>
      <xdr:rowOff>116416</xdr:rowOff>
    </xdr:to>
    <xdr:sp macro="" textlink="">
      <xdr:nvSpPr>
        <xdr:cNvPr id="34" name="사각형: 둥근 모서리 33">
          <a:extLst>
            <a:ext uri="{FF2B5EF4-FFF2-40B4-BE49-F238E27FC236}">
              <a16:creationId xmlns:a16="http://schemas.microsoft.com/office/drawing/2014/main" id="{0A9830B4-636A-4814-A9AA-3EA0AA3BC7A0}"/>
            </a:ext>
          </a:extLst>
        </xdr:cNvPr>
        <xdr:cNvSpPr/>
      </xdr:nvSpPr>
      <xdr:spPr>
        <a:xfrm>
          <a:off x="12488332" y="4423833"/>
          <a:ext cx="2465918" cy="349250"/>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4. </a:t>
          </a:r>
          <a:r>
            <a:rPr lang="ko-KR" altLang="en-US" sz="1100" b="1">
              <a:solidFill>
                <a:srgbClr val="FFB30F"/>
              </a:solidFill>
            </a:rPr>
            <a:t>원하는 다른 학교와 모집단위 선택</a:t>
          </a:r>
          <a:endParaRPr lang="ko-KR" altLang="en-US" sz="1000" b="1">
            <a:solidFill>
              <a:srgbClr val="FFB30F"/>
            </a:solidFill>
          </a:endParaRPr>
        </a:p>
      </xdr:txBody>
    </xdr:sp>
    <xdr:clientData/>
  </xdr:twoCellAnchor>
  <xdr:twoCellAnchor>
    <xdr:from>
      <xdr:col>24</xdr:col>
      <xdr:colOff>201085</xdr:colOff>
      <xdr:row>5</xdr:row>
      <xdr:rowOff>84667</xdr:rowOff>
    </xdr:from>
    <xdr:to>
      <xdr:col>24</xdr:col>
      <xdr:colOff>306917</xdr:colOff>
      <xdr:row>7</xdr:row>
      <xdr:rowOff>42333</xdr:rowOff>
    </xdr:to>
    <xdr:cxnSp macro="">
      <xdr:nvCxnSpPr>
        <xdr:cNvPr id="36" name="직선 화살표 연결선 35">
          <a:extLst>
            <a:ext uri="{FF2B5EF4-FFF2-40B4-BE49-F238E27FC236}">
              <a16:creationId xmlns:a16="http://schemas.microsoft.com/office/drawing/2014/main" id="{9936DF15-A66F-4E35-BAA0-81EC1C11B39F}"/>
            </a:ext>
          </a:extLst>
        </xdr:cNvPr>
        <xdr:cNvCxnSpPr/>
      </xdr:nvCxnSpPr>
      <xdr:spPr>
        <a:xfrm flipH="1">
          <a:off x="16711085" y="1143000"/>
          <a:ext cx="105832" cy="3810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539749</xdr:colOff>
      <xdr:row>3</xdr:row>
      <xdr:rowOff>42335</xdr:rowOff>
    </xdr:from>
    <xdr:to>
      <xdr:col>26</xdr:col>
      <xdr:colOff>116417</xdr:colOff>
      <xdr:row>4</xdr:row>
      <xdr:rowOff>190501</xdr:rowOff>
    </xdr:to>
    <xdr:sp macro="" textlink="">
      <xdr:nvSpPr>
        <xdr:cNvPr id="37" name="사각형: 둥근 모서리 36">
          <a:extLst>
            <a:ext uri="{FF2B5EF4-FFF2-40B4-BE49-F238E27FC236}">
              <a16:creationId xmlns:a16="http://schemas.microsoft.com/office/drawing/2014/main" id="{7B016FBC-B14D-4AF7-BFBB-7515BDB20D3C}"/>
            </a:ext>
          </a:extLst>
        </xdr:cNvPr>
        <xdr:cNvSpPr/>
      </xdr:nvSpPr>
      <xdr:spPr>
        <a:xfrm>
          <a:off x="15673916" y="677335"/>
          <a:ext cx="2328334" cy="359833"/>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800" b="1">
              <a:solidFill>
                <a:srgbClr val="FFB30F"/>
              </a:solidFill>
            </a:rPr>
            <a:t>Awesome!</a:t>
          </a:r>
          <a:endParaRPr lang="ko-KR" altLang="en-US" sz="1800" b="1">
            <a:solidFill>
              <a:srgbClr val="FFB30F"/>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57604-2CEB-43F3-B5E2-70A384C32F66}">
  <dimension ref="A1:X60"/>
  <sheetViews>
    <sheetView zoomScale="90" zoomScaleNormal="90" workbookViewId="0">
      <selection activeCell="D44" sqref="D44"/>
    </sheetView>
  </sheetViews>
  <sheetFormatPr defaultRowHeight="16.5" x14ac:dyDescent="0.3"/>
  <cols>
    <col min="1" max="16384" width="9" style="53"/>
  </cols>
  <sheetData>
    <row r="1" spans="1:8" x14ac:dyDescent="0.3">
      <c r="B1" s="56"/>
      <c r="C1" s="56"/>
      <c r="D1" s="56"/>
      <c r="E1" s="56"/>
      <c r="F1" s="56"/>
      <c r="G1" s="56"/>
    </row>
    <row r="2" spans="1:8" x14ac:dyDescent="0.3">
      <c r="A2" s="54"/>
      <c r="H2" s="55"/>
    </row>
    <row r="3" spans="1:8" x14ac:dyDescent="0.3">
      <c r="A3" s="54"/>
      <c r="H3" s="55"/>
    </row>
    <row r="4" spans="1:8" x14ac:dyDescent="0.3">
      <c r="A4" s="54"/>
      <c r="H4" s="55"/>
    </row>
    <row r="5" spans="1:8" x14ac:dyDescent="0.3">
      <c r="A5" s="54"/>
      <c r="H5" s="55"/>
    </row>
    <row r="6" spans="1:8" x14ac:dyDescent="0.3">
      <c r="B6" s="57"/>
      <c r="C6" s="57"/>
      <c r="D6" s="57"/>
      <c r="E6" s="57"/>
      <c r="F6" s="57"/>
      <c r="G6" s="57"/>
    </row>
    <row r="27" spans="2:24" ht="17.25" thickBot="1" x14ac:dyDescent="0.35">
      <c r="K27" s="56"/>
      <c r="L27" s="56"/>
      <c r="M27" s="56"/>
      <c r="N27" s="56"/>
      <c r="O27" s="56"/>
      <c r="P27" s="56"/>
      <c r="Q27" s="56"/>
      <c r="R27" s="56"/>
      <c r="S27" s="56"/>
      <c r="T27" s="56"/>
      <c r="U27" s="56"/>
      <c r="V27" s="56"/>
      <c r="W27" s="56"/>
    </row>
    <row r="28" spans="2:24" ht="16.5" customHeight="1" x14ac:dyDescent="0.3">
      <c r="B28" s="69" t="s">
        <v>77</v>
      </c>
      <c r="C28" s="70"/>
      <c r="D28" s="70"/>
      <c r="E28" s="70"/>
      <c r="F28" s="70"/>
      <c r="G28" s="71"/>
      <c r="J28" s="54"/>
      <c r="K28" s="92" t="s">
        <v>81</v>
      </c>
      <c r="L28" s="93"/>
      <c r="M28" s="93"/>
      <c r="N28" s="93"/>
      <c r="O28" s="93"/>
      <c r="P28" s="93"/>
      <c r="Q28" s="93"/>
      <c r="R28" s="93"/>
      <c r="S28" s="93"/>
      <c r="T28" s="93"/>
      <c r="U28" s="93"/>
      <c r="V28" s="93"/>
      <c r="W28" s="94"/>
      <c r="X28" s="55"/>
    </row>
    <row r="29" spans="2:24" x14ac:dyDescent="0.3">
      <c r="B29" s="72"/>
      <c r="C29" s="73"/>
      <c r="D29" s="73"/>
      <c r="E29" s="73"/>
      <c r="F29" s="73"/>
      <c r="G29" s="74"/>
      <c r="J29" s="54"/>
      <c r="K29" s="95"/>
      <c r="L29" s="96"/>
      <c r="M29" s="96"/>
      <c r="N29" s="96"/>
      <c r="O29" s="96"/>
      <c r="P29" s="96"/>
      <c r="Q29" s="96"/>
      <c r="R29" s="96"/>
      <c r="S29" s="96"/>
      <c r="T29" s="96"/>
      <c r="U29" s="96"/>
      <c r="V29" s="96"/>
      <c r="W29" s="97"/>
      <c r="X29" s="55"/>
    </row>
    <row r="30" spans="2:24" x14ac:dyDescent="0.3">
      <c r="B30" s="72"/>
      <c r="C30" s="73"/>
      <c r="D30" s="73"/>
      <c r="E30" s="73"/>
      <c r="F30" s="73"/>
      <c r="G30" s="74"/>
      <c r="J30" s="54"/>
      <c r="K30" s="95"/>
      <c r="L30" s="96"/>
      <c r="M30" s="96"/>
      <c r="N30" s="96"/>
      <c r="O30" s="96"/>
      <c r="P30" s="96"/>
      <c r="Q30" s="96"/>
      <c r="R30" s="96"/>
      <c r="S30" s="96"/>
      <c r="T30" s="96"/>
      <c r="U30" s="96"/>
      <c r="V30" s="96"/>
      <c r="W30" s="97"/>
      <c r="X30" s="55"/>
    </row>
    <row r="31" spans="2:24" ht="17.25" thickBot="1" x14ac:dyDescent="0.35">
      <c r="B31" s="75"/>
      <c r="C31" s="76"/>
      <c r="D31" s="76"/>
      <c r="E31" s="76"/>
      <c r="F31" s="76"/>
      <c r="G31" s="77"/>
      <c r="J31" s="54"/>
      <c r="K31" s="95"/>
      <c r="L31" s="96"/>
      <c r="M31" s="96"/>
      <c r="N31" s="96"/>
      <c r="O31" s="96"/>
      <c r="P31" s="96"/>
      <c r="Q31" s="96"/>
      <c r="R31" s="96"/>
      <c r="S31" s="96"/>
      <c r="T31" s="96"/>
      <c r="U31" s="96"/>
      <c r="V31" s="96"/>
      <c r="W31" s="97"/>
      <c r="X31" s="55"/>
    </row>
    <row r="32" spans="2:24" x14ac:dyDescent="0.3">
      <c r="J32" s="54"/>
      <c r="K32" s="95"/>
      <c r="L32" s="96"/>
      <c r="M32" s="96"/>
      <c r="N32" s="96"/>
      <c r="O32" s="96"/>
      <c r="P32" s="96"/>
      <c r="Q32" s="96"/>
      <c r="R32" s="96"/>
      <c r="S32" s="96"/>
      <c r="T32" s="96"/>
      <c r="U32" s="96"/>
      <c r="V32" s="96"/>
      <c r="W32" s="97"/>
      <c r="X32" s="55"/>
    </row>
    <row r="33" spans="1:24" ht="17.25" thickBot="1" x14ac:dyDescent="0.35">
      <c r="B33" s="56"/>
      <c r="C33" s="56"/>
      <c r="D33" s="56"/>
      <c r="E33" s="56"/>
      <c r="F33" s="56"/>
      <c r="G33" s="56"/>
      <c r="J33" s="54"/>
      <c r="K33" s="95"/>
      <c r="L33" s="96"/>
      <c r="M33" s="96"/>
      <c r="N33" s="96"/>
      <c r="O33" s="96"/>
      <c r="P33" s="96"/>
      <c r="Q33" s="96"/>
      <c r="R33" s="96"/>
      <c r="S33" s="96"/>
      <c r="T33" s="96"/>
      <c r="U33" s="96"/>
      <c r="V33" s="96"/>
      <c r="W33" s="97"/>
      <c r="X33" s="55"/>
    </row>
    <row r="34" spans="1:24" x14ac:dyDescent="0.3">
      <c r="B34" s="78" t="s">
        <v>84</v>
      </c>
      <c r="C34" s="79"/>
      <c r="D34" s="79"/>
      <c r="E34" s="79"/>
      <c r="F34" s="79"/>
      <c r="G34" s="80"/>
      <c r="J34" s="54"/>
      <c r="K34" s="95"/>
      <c r="L34" s="96"/>
      <c r="M34" s="96"/>
      <c r="N34" s="96"/>
      <c r="O34" s="96"/>
      <c r="P34" s="96"/>
      <c r="Q34" s="96"/>
      <c r="R34" s="96"/>
      <c r="S34" s="96"/>
      <c r="T34" s="96"/>
      <c r="U34" s="96"/>
      <c r="V34" s="96"/>
      <c r="W34" s="97"/>
      <c r="X34" s="55"/>
    </row>
    <row r="35" spans="1:24" ht="17.25" thickBot="1" x14ac:dyDescent="0.35">
      <c r="A35" s="54"/>
      <c r="B35" s="81"/>
      <c r="C35" s="82"/>
      <c r="D35" s="82"/>
      <c r="E35" s="82"/>
      <c r="F35" s="82"/>
      <c r="G35" s="83"/>
      <c r="H35" s="55"/>
      <c r="J35" s="54"/>
      <c r="K35" s="95"/>
      <c r="L35" s="96"/>
      <c r="M35" s="96"/>
      <c r="N35" s="96"/>
      <c r="O35" s="96"/>
      <c r="P35" s="96"/>
      <c r="Q35" s="96"/>
      <c r="R35" s="96"/>
      <c r="S35" s="96"/>
      <c r="T35" s="96"/>
      <c r="U35" s="96"/>
      <c r="V35" s="96"/>
      <c r="W35" s="97"/>
      <c r="X35" s="55"/>
    </row>
    <row r="36" spans="1:24" x14ac:dyDescent="0.3">
      <c r="A36" s="54"/>
      <c r="H36" s="55"/>
      <c r="J36" s="54"/>
      <c r="K36" s="95"/>
      <c r="L36" s="96"/>
      <c r="M36" s="96"/>
      <c r="N36" s="96"/>
      <c r="O36" s="96"/>
      <c r="P36" s="96"/>
      <c r="Q36" s="96"/>
      <c r="R36" s="96"/>
      <c r="S36" s="96"/>
      <c r="T36" s="96"/>
      <c r="U36" s="96"/>
      <c r="V36" s="96"/>
      <c r="W36" s="97"/>
      <c r="X36" s="55"/>
    </row>
    <row r="37" spans="1:24" ht="17.25" thickBot="1" x14ac:dyDescent="0.35">
      <c r="B37" s="56"/>
      <c r="C37" s="56"/>
      <c r="D37" s="56"/>
      <c r="E37" s="56"/>
      <c r="F37" s="56"/>
      <c r="G37" s="56"/>
      <c r="J37" s="54"/>
      <c r="K37" s="95"/>
      <c r="L37" s="96"/>
      <c r="M37" s="96"/>
      <c r="N37" s="96"/>
      <c r="O37" s="96"/>
      <c r="P37" s="96"/>
      <c r="Q37" s="96"/>
      <c r="R37" s="96"/>
      <c r="S37" s="96"/>
      <c r="T37" s="96"/>
      <c r="U37" s="96"/>
      <c r="V37" s="96"/>
      <c r="W37" s="97"/>
      <c r="X37" s="55"/>
    </row>
    <row r="38" spans="1:24" x14ac:dyDescent="0.3">
      <c r="B38" s="84" t="s">
        <v>78</v>
      </c>
      <c r="C38" s="86" t="s">
        <v>79</v>
      </c>
      <c r="D38" s="87"/>
      <c r="E38" s="87"/>
      <c r="F38" s="87"/>
      <c r="G38" s="88"/>
      <c r="J38" s="54"/>
      <c r="K38" s="95"/>
      <c r="L38" s="96"/>
      <c r="M38" s="96"/>
      <c r="N38" s="96"/>
      <c r="O38" s="96"/>
      <c r="P38" s="96"/>
      <c r="Q38" s="96"/>
      <c r="R38" s="96"/>
      <c r="S38" s="96"/>
      <c r="T38" s="96"/>
      <c r="U38" s="96"/>
      <c r="V38" s="96"/>
      <c r="W38" s="97"/>
      <c r="X38" s="55"/>
    </row>
    <row r="39" spans="1:24" ht="17.25" thickBot="1" x14ac:dyDescent="0.35">
      <c r="B39" s="85"/>
      <c r="C39" s="89"/>
      <c r="D39" s="90"/>
      <c r="E39" s="90"/>
      <c r="F39" s="90"/>
      <c r="G39" s="91"/>
      <c r="J39" s="54"/>
      <c r="K39" s="95"/>
      <c r="L39" s="96"/>
      <c r="M39" s="96"/>
      <c r="N39" s="96"/>
      <c r="O39" s="96"/>
      <c r="P39" s="96"/>
      <c r="Q39" s="96"/>
      <c r="R39" s="96"/>
      <c r="S39" s="96"/>
      <c r="T39" s="96"/>
      <c r="U39" s="96"/>
      <c r="V39" s="96"/>
      <c r="W39" s="97"/>
      <c r="X39" s="55"/>
    </row>
    <row r="40" spans="1:24" x14ac:dyDescent="0.3">
      <c r="B40" s="84" t="s">
        <v>83</v>
      </c>
      <c r="C40" s="86" t="s">
        <v>82</v>
      </c>
      <c r="D40" s="87"/>
      <c r="E40" s="87"/>
      <c r="F40" s="87"/>
      <c r="G40" s="88"/>
      <c r="J40" s="54"/>
      <c r="K40" s="95"/>
      <c r="L40" s="96"/>
      <c r="M40" s="96"/>
      <c r="N40" s="96"/>
      <c r="O40" s="96"/>
      <c r="P40" s="96"/>
      <c r="Q40" s="96"/>
      <c r="R40" s="96"/>
      <c r="S40" s="96"/>
      <c r="T40" s="96"/>
      <c r="U40" s="96"/>
      <c r="V40" s="96"/>
      <c r="W40" s="97"/>
      <c r="X40" s="55"/>
    </row>
    <row r="41" spans="1:24" ht="17.25" thickBot="1" x14ac:dyDescent="0.35">
      <c r="B41" s="85"/>
      <c r="C41" s="89"/>
      <c r="D41" s="90"/>
      <c r="E41" s="90"/>
      <c r="F41" s="90"/>
      <c r="G41" s="91"/>
      <c r="J41" s="54"/>
      <c r="K41" s="95"/>
      <c r="L41" s="96"/>
      <c r="M41" s="96"/>
      <c r="N41" s="96"/>
      <c r="O41" s="96"/>
      <c r="P41" s="96"/>
      <c r="Q41" s="96"/>
      <c r="R41" s="96"/>
      <c r="S41" s="96"/>
      <c r="T41" s="96"/>
      <c r="U41" s="96"/>
      <c r="V41" s="96"/>
      <c r="W41" s="97"/>
      <c r="X41" s="55"/>
    </row>
    <row r="42" spans="1:24" x14ac:dyDescent="0.3">
      <c r="B42" s="84" t="s">
        <v>84</v>
      </c>
      <c r="C42" s="86" t="s">
        <v>85</v>
      </c>
      <c r="D42" s="87"/>
      <c r="E42" s="87"/>
      <c r="F42" s="87"/>
      <c r="G42" s="88"/>
      <c r="J42" s="54"/>
      <c r="K42" s="95"/>
      <c r="L42" s="96"/>
      <c r="M42" s="96"/>
      <c r="N42" s="96"/>
      <c r="O42" s="96"/>
      <c r="P42" s="96"/>
      <c r="Q42" s="96"/>
      <c r="R42" s="96"/>
      <c r="S42" s="96"/>
      <c r="T42" s="96"/>
      <c r="U42" s="96"/>
      <c r="V42" s="96"/>
      <c r="W42" s="97"/>
      <c r="X42" s="55"/>
    </row>
    <row r="43" spans="1:24" ht="17.25" thickBot="1" x14ac:dyDescent="0.35">
      <c r="B43" s="85"/>
      <c r="C43" s="89"/>
      <c r="D43" s="90"/>
      <c r="E43" s="90"/>
      <c r="F43" s="90"/>
      <c r="G43" s="91"/>
      <c r="J43" s="54"/>
      <c r="K43" s="95"/>
      <c r="L43" s="96"/>
      <c r="M43" s="96"/>
      <c r="N43" s="96"/>
      <c r="O43" s="96"/>
      <c r="P43" s="96"/>
      <c r="Q43" s="96"/>
      <c r="R43" s="96"/>
      <c r="S43" s="96"/>
      <c r="T43" s="96"/>
      <c r="U43" s="96"/>
      <c r="V43" s="96"/>
      <c r="W43" s="97"/>
      <c r="X43" s="55"/>
    </row>
    <row r="44" spans="1:24" x14ac:dyDescent="0.3">
      <c r="J44" s="54"/>
      <c r="K44" s="95"/>
      <c r="L44" s="96"/>
      <c r="M44" s="96"/>
      <c r="N44" s="96"/>
      <c r="O44" s="96"/>
      <c r="P44" s="96"/>
      <c r="Q44" s="96"/>
      <c r="R44" s="96"/>
      <c r="S44" s="96"/>
      <c r="T44" s="96"/>
      <c r="U44" s="96"/>
      <c r="V44" s="96"/>
      <c r="W44" s="97"/>
      <c r="X44" s="55"/>
    </row>
    <row r="45" spans="1:24" x14ac:dyDescent="0.3">
      <c r="J45" s="54"/>
      <c r="K45" s="95"/>
      <c r="L45" s="96"/>
      <c r="M45" s="96"/>
      <c r="N45" s="96"/>
      <c r="O45" s="96"/>
      <c r="P45" s="96"/>
      <c r="Q45" s="96"/>
      <c r="R45" s="96"/>
      <c r="S45" s="96"/>
      <c r="T45" s="96"/>
      <c r="U45" s="96"/>
      <c r="V45" s="96"/>
      <c r="W45" s="97"/>
      <c r="X45" s="55"/>
    </row>
    <row r="46" spans="1:24" x14ac:dyDescent="0.3">
      <c r="J46" s="54"/>
      <c r="K46" s="95"/>
      <c r="L46" s="96"/>
      <c r="M46" s="96"/>
      <c r="N46" s="96"/>
      <c r="O46" s="96"/>
      <c r="P46" s="96"/>
      <c r="Q46" s="96"/>
      <c r="R46" s="96"/>
      <c r="S46" s="96"/>
      <c r="T46" s="96"/>
      <c r="U46" s="96"/>
      <c r="V46" s="96"/>
      <c r="W46" s="97"/>
      <c r="X46" s="55"/>
    </row>
    <row r="47" spans="1:24" x14ac:dyDescent="0.3">
      <c r="J47" s="54"/>
      <c r="K47" s="95"/>
      <c r="L47" s="96"/>
      <c r="M47" s="96"/>
      <c r="N47" s="96"/>
      <c r="O47" s="96"/>
      <c r="P47" s="96"/>
      <c r="Q47" s="96"/>
      <c r="R47" s="96"/>
      <c r="S47" s="96"/>
      <c r="T47" s="96"/>
      <c r="U47" s="96"/>
      <c r="V47" s="96"/>
      <c r="W47" s="97"/>
      <c r="X47" s="55"/>
    </row>
    <row r="48" spans="1:24" x14ac:dyDescent="0.3">
      <c r="J48" s="54"/>
      <c r="K48" s="95"/>
      <c r="L48" s="96"/>
      <c r="M48" s="96"/>
      <c r="N48" s="96"/>
      <c r="O48" s="96"/>
      <c r="P48" s="96"/>
      <c r="Q48" s="96"/>
      <c r="R48" s="96"/>
      <c r="S48" s="96"/>
      <c r="T48" s="96"/>
      <c r="U48" s="96"/>
      <c r="V48" s="96"/>
      <c r="W48" s="97"/>
      <c r="X48" s="55"/>
    </row>
    <row r="49" spans="10:24" x14ac:dyDescent="0.3">
      <c r="J49" s="54"/>
      <c r="K49" s="95"/>
      <c r="L49" s="96"/>
      <c r="M49" s="96"/>
      <c r="N49" s="96"/>
      <c r="O49" s="96"/>
      <c r="P49" s="96"/>
      <c r="Q49" s="96"/>
      <c r="R49" s="96"/>
      <c r="S49" s="96"/>
      <c r="T49" s="96"/>
      <c r="U49" s="96"/>
      <c r="V49" s="96"/>
      <c r="W49" s="97"/>
      <c r="X49" s="55"/>
    </row>
    <row r="50" spans="10:24" x14ac:dyDescent="0.3">
      <c r="J50" s="54"/>
      <c r="K50" s="95"/>
      <c r="L50" s="96"/>
      <c r="M50" s="96"/>
      <c r="N50" s="96"/>
      <c r="O50" s="96"/>
      <c r="P50" s="96"/>
      <c r="Q50" s="96"/>
      <c r="R50" s="96"/>
      <c r="S50" s="96"/>
      <c r="T50" s="96"/>
      <c r="U50" s="96"/>
      <c r="V50" s="96"/>
      <c r="W50" s="97"/>
      <c r="X50" s="55"/>
    </row>
    <row r="51" spans="10:24" x14ac:dyDescent="0.3">
      <c r="J51" s="54"/>
      <c r="K51" s="95"/>
      <c r="L51" s="96"/>
      <c r="M51" s="96"/>
      <c r="N51" s="96"/>
      <c r="O51" s="96"/>
      <c r="P51" s="96"/>
      <c r="Q51" s="96"/>
      <c r="R51" s="96"/>
      <c r="S51" s="96"/>
      <c r="T51" s="96"/>
      <c r="U51" s="96"/>
      <c r="V51" s="96"/>
      <c r="W51" s="97"/>
      <c r="X51" s="55"/>
    </row>
    <row r="52" spans="10:24" x14ac:dyDescent="0.3">
      <c r="J52" s="54"/>
      <c r="K52" s="95"/>
      <c r="L52" s="96"/>
      <c r="M52" s="96"/>
      <c r="N52" s="96"/>
      <c r="O52" s="96"/>
      <c r="P52" s="96"/>
      <c r="Q52" s="96"/>
      <c r="R52" s="96"/>
      <c r="S52" s="96"/>
      <c r="T52" s="96"/>
      <c r="U52" s="96"/>
      <c r="V52" s="96"/>
      <c r="W52" s="97"/>
      <c r="X52" s="55"/>
    </row>
    <row r="53" spans="10:24" x14ac:dyDescent="0.3">
      <c r="J53" s="54"/>
      <c r="K53" s="95"/>
      <c r="L53" s="96"/>
      <c r="M53" s="96"/>
      <c r="N53" s="96"/>
      <c r="O53" s="96"/>
      <c r="P53" s="96"/>
      <c r="Q53" s="96"/>
      <c r="R53" s="96"/>
      <c r="S53" s="96"/>
      <c r="T53" s="96"/>
      <c r="U53" s="96"/>
      <c r="V53" s="96"/>
      <c r="W53" s="97"/>
      <c r="X53" s="55"/>
    </row>
    <row r="54" spans="10:24" x14ac:dyDescent="0.3">
      <c r="J54" s="54"/>
      <c r="K54" s="95"/>
      <c r="L54" s="96"/>
      <c r="M54" s="96"/>
      <c r="N54" s="96"/>
      <c r="O54" s="96"/>
      <c r="P54" s="96"/>
      <c r="Q54" s="96"/>
      <c r="R54" s="96"/>
      <c r="S54" s="96"/>
      <c r="T54" s="96"/>
      <c r="U54" s="96"/>
      <c r="V54" s="96"/>
      <c r="W54" s="97"/>
      <c r="X54" s="55"/>
    </row>
    <row r="55" spans="10:24" x14ac:dyDescent="0.3">
      <c r="J55" s="54"/>
      <c r="K55" s="95"/>
      <c r="L55" s="96"/>
      <c r="M55" s="96"/>
      <c r="N55" s="96"/>
      <c r="O55" s="96"/>
      <c r="P55" s="96"/>
      <c r="Q55" s="96"/>
      <c r="R55" s="96"/>
      <c r="S55" s="96"/>
      <c r="T55" s="96"/>
      <c r="U55" s="96"/>
      <c r="V55" s="96"/>
      <c r="W55" s="97"/>
      <c r="X55" s="55"/>
    </row>
    <row r="56" spans="10:24" x14ac:dyDescent="0.3">
      <c r="J56" s="54"/>
      <c r="K56" s="95"/>
      <c r="L56" s="96"/>
      <c r="M56" s="96"/>
      <c r="N56" s="96"/>
      <c r="O56" s="96"/>
      <c r="P56" s="96"/>
      <c r="Q56" s="96"/>
      <c r="R56" s="96"/>
      <c r="S56" s="96"/>
      <c r="T56" s="96"/>
      <c r="U56" s="96"/>
      <c r="V56" s="96"/>
      <c r="W56" s="97"/>
      <c r="X56" s="55"/>
    </row>
    <row r="57" spans="10:24" x14ac:dyDescent="0.3">
      <c r="J57" s="54"/>
      <c r="K57" s="95"/>
      <c r="L57" s="96"/>
      <c r="M57" s="96"/>
      <c r="N57" s="96"/>
      <c r="O57" s="96"/>
      <c r="P57" s="96"/>
      <c r="Q57" s="96"/>
      <c r="R57" s="96"/>
      <c r="S57" s="96"/>
      <c r="T57" s="96"/>
      <c r="U57" s="96"/>
      <c r="V57" s="96"/>
      <c r="W57" s="97"/>
      <c r="X57" s="55"/>
    </row>
    <row r="58" spans="10:24" x14ac:dyDescent="0.3">
      <c r="J58" s="54"/>
      <c r="K58" s="95"/>
      <c r="L58" s="96"/>
      <c r="M58" s="96"/>
      <c r="N58" s="96"/>
      <c r="O58" s="96"/>
      <c r="P58" s="96"/>
      <c r="Q58" s="96"/>
      <c r="R58" s="96"/>
      <c r="S58" s="96"/>
      <c r="T58" s="96"/>
      <c r="U58" s="96"/>
      <c r="V58" s="96"/>
      <c r="W58" s="97"/>
      <c r="X58" s="55"/>
    </row>
    <row r="59" spans="10:24" ht="17.25" thickBot="1" x14ac:dyDescent="0.35">
      <c r="J59" s="54"/>
      <c r="K59" s="98"/>
      <c r="L59" s="99"/>
      <c r="M59" s="99"/>
      <c r="N59" s="99"/>
      <c r="O59" s="99"/>
      <c r="P59" s="99"/>
      <c r="Q59" s="99"/>
      <c r="R59" s="99"/>
      <c r="S59" s="99"/>
      <c r="T59" s="99"/>
      <c r="U59" s="99"/>
      <c r="V59" s="99"/>
      <c r="W59" s="100"/>
      <c r="X59" s="55"/>
    </row>
    <row r="60" spans="10:24" x14ac:dyDescent="0.3">
      <c r="K60" s="57"/>
      <c r="L60" s="57"/>
      <c r="M60" s="57"/>
      <c r="N60" s="57"/>
      <c r="O60" s="57"/>
      <c r="P60" s="57"/>
      <c r="Q60" s="57"/>
      <c r="R60" s="57"/>
      <c r="S60" s="57"/>
      <c r="T60" s="57"/>
      <c r="U60" s="57"/>
      <c r="V60" s="57"/>
      <c r="W60" s="57"/>
    </row>
  </sheetData>
  <sheetProtection algorithmName="SHA-512" hashValue="8w/++yHGoUpW5sG3X6Ghgbu9/hg58Lh7OD4jLMiqESjPvqDLqeZZutoJwE1VFWXg7CqSYttaBA+RIJY/6p8jfQ==" saltValue="XfrQGRRmXVNP5taebrWXjw==" spinCount="100000" sheet="1" objects="1" scenarios="1" selectLockedCells="1" selectUnlockedCells="1"/>
  <mergeCells count="9">
    <mergeCell ref="B28:G31"/>
    <mergeCell ref="B34:G35"/>
    <mergeCell ref="B38:B39"/>
    <mergeCell ref="C38:G39"/>
    <mergeCell ref="K28:W59"/>
    <mergeCell ref="B40:B41"/>
    <mergeCell ref="C40:G41"/>
    <mergeCell ref="B42:B43"/>
    <mergeCell ref="C42:G43"/>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1C3D9-1DB9-46A8-BBA3-13DCE146CAA7}">
  <dimension ref="A1:EW508"/>
  <sheetViews>
    <sheetView tabSelected="1" zoomScaleNormal="100" workbookViewId="0">
      <selection activeCell="J18" sqref="J18"/>
    </sheetView>
  </sheetViews>
  <sheetFormatPr defaultRowHeight="16.5" x14ac:dyDescent="0.3"/>
  <cols>
    <col min="2" max="12" width="9" style="3"/>
    <col min="13" max="13" width="9.5" style="3" customWidth="1"/>
    <col min="14" max="15" width="5.625" style="3" customWidth="1"/>
    <col min="16" max="16" width="5.625" style="3" hidden="1" customWidth="1"/>
    <col min="17" max="17" width="9.5" style="3" hidden="1" customWidth="1"/>
    <col min="18" max="25" width="9" style="3" hidden="1" customWidth="1"/>
    <col min="26" max="26" width="5.625" style="3" customWidth="1"/>
    <col min="27" max="36" width="5.625" style="4" customWidth="1"/>
    <col min="37" max="37" width="9" style="3"/>
    <col min="38" max="39" width="9.5" style="4" customWidth="1"/>
    <col min="40" max="64" width="9.5" style="3" hidden="1" customWidth="1"/>
    <col min="65" max="69" width="9.5" style="43" customWidth="1"/>
    <col min="70" max="70" width="9.5" style="2" customWidth="1"/>
    <col min="71" max="74" width="0" hidden="1" customWidth="1"/>
    <col min="75" max="112" width="9" hidden="1" customWidth="1"/>
    <col min="113" max="114" width="9.875" hidden="1" customWidth="1"/>
    <col min="115" max="115" width="9" hidden="1" customWidth="1"/>
    <col min="116" max="117" width="9" style="1" hidden="1" customWidth="1"/>
    <col min="118" max="139" width="9" hidden="1" customWidth="1"/>
    <col min="140" max="153" width="0" hidden="1" customWidth="1"/>
  </cols>
  <sheetData>
    <row r="1" spans="1:153" ht="17.25" thickBot="1" x14ac:dyDescent="0.35">
      <c r="A1" s="5"/>
      <c r="B1" s="6"/>
      <c r="C1" s="6"/>
      <c r="D1" s="6"/>
      <c r="E1" s="6"/>
      <c r="F1" s="6"/>
      <c r="G1" s="6"/>
      <c r="H1" s="6"/>
      <c r="I1" s="6"/>
      <c r="J1" s="6"/>
      <c r="K1" s="6"/>
      <c r="L1" s="6"/>
      <c r="M1" s="6"/>
      <c r="N1" s="6"/>
      <c r="O1" s="6"/>
      <c r="P1" s="6"/>
      <c r="Q1" s="6"/>
      <c r="R1" s="6"/>
      <c r="S1" s="6"/>
      <c r="T1" s="6"/>
      <c r="U1" s="6"/>
      <c r="V1" s="6"/>
      <c r="W1" s="6"/>
      <c r="X1" s="6"/>
      <c r="Y1" s="6"/>
      <c r="Z1" s="6"/>
      <c r="AA1" s="14"/>
      <c r="AB1" s="14"/>
      <c r="AC1" s="14"/>
      <c r="AD1" s="14"/>
      <c r="AE1" s="14"/>
      <c r="AF1" s="14"/>
      <c r="AG1" s="14"/>
      <c r="AH1" s="14"/>
      <c r="AI1" s="14"/>
      <c r="AJ1" s="14"/>
      <c r="AK1" s="6"/>
      <c r="AL1" s="14"/>
      <c r="AM1" s="14"/>
      <c r="AN1" s="6"/>
      <c r="AO1" s="6"/>
      <c r="AP1" s="6"/>
      <c r="AQ1" s="6"/>
      <c r="AR1" s="6"/>
      <c r="AS1" s="6"/>
      <c r="AT1" s="6"/>
      <c r="AU1" s="6"/>
      <c r="AV1" s="6"/>
      <c r="AW1" s="6"/>
      <c r="AX1" s="6"/>
      <c r="AY1" s="6"/>
      <c r="AZ1" s="6"/>
      <c r="BA1" s="6"/>
      <c r="BB1" s="6"/>
      <c r="BC1" s="6"/>
      <c r="BD1" s="6"/>
      <c r="BE1" s="6"/>
      <c r="BF1" s="6"/>
      <c r="BG1" s="6"/>
      <c r="BH1" s="6"/>
      <c r="BI1" s="6"/>
      <c r="BJ1" s="6"/>
      <c r="BK1" s="6"/>
      <c r="BL1" s="6"/>
      <c r="BM1" s="42"/>
      <c r="BN1" s="42"/>
      <c r="BO1" s="42"/>
      <c r="BP1" s="42"/>
      <c r="BQ1" s="42"/>
      <c r="BR1" s="6"/>
      <c r="BS1" s="5"/>
      <c r="BT1" s="5"/>
      <c r="BU1" s="5"/>
      <c r="BV1" s="5"/>
      <c r="BW1" s="5"/>
      <c r="BX1" s="5"/>
      <c r="BY1" s="5"/>
      <c r="BZ1" s="5" t="str">
        <f>SUBSTITUTE(ADDRESS(1,COLUMN(BZ1),4),"1","")</f>
        <v>BZ</v>
      </c>
      <c r="CA1" s="5"/>
      <c r="CB1" s="5"/>
      <c r="CC1" s="5"/>
      <c r="CD1" s="5" t="str">
        <f>SUBSTITUTE(ADDRESS(1,COLUMN(CD1),4),"1","")</f>
        <v>CD</v>
      </c>
      <c r="CE1" s="5"/>
      <c r="CF1" s="5"/>
      <c r="CG1" s="5"/>
      <c r="CH1" s="5" t="str">
        <f>SUBSTITUTE(ADDRESS(1,COLUMN(CH1),4),"1","")</f>
        <v>CH</v>
      </c>
      <c r="CI1" s="5"/>
      <c r="CJ1" s="5"/>
      <c r="CK1" s="5"/>
      <c r="CL1" s="5" t="str">
        <f>SUBSTITUTE(ADDRESS(1,COLUMN(CL1),4),"1","")</f>
        <v>CL</v>
      </c>
      <c r="CM1" s="5"/>
      <c r="CN1" s="5"/>
      <c r="CO1" s="5"/>
      <c r="CP1" s="5" t="str">
        <f>SUBSTITUTE(ADDRESS(1,COLUMN(CP1),4),"1","")</f>
        <v>CP</v>
      </c>
      <c r="CQ1" s="5"/>
      <c r="CR1" s="5"/>
      <c r="CS1" s="5"/>
      <c r="CT1" s="5"/>
      <c r="CU1" s="5"/>
      <c r="CV1" s="5"/>
      <c r="CW1" s="5"/>
      <c r="CX1" s="5"/>
      <c r="CY1" s="5"/>
      <c r="CZ1" s="5"/>
      <c r="DA1" s="5"/>
      <c r="DB1" s="5"/>
      <c r="DC1" s="5"/>
      <c r="DD1" s="5"/>
      <c r="DE1" s="5"/>
      <c r="DF1" s="5"/>
      <c r="DG1" s="103" t="s">
        <v>66</v>
      </c>
      <c r="DH1" s="103"/>
      <c r="DI1" s="103"/>
      <c r="DJ1" s="103"/>
      <c r="DK1" s="103"/>
      <c r="DL1" s="103"/>
      <c r="DM1" s="103"/>
      <c r="DN1" s="103"/>
      <c r="DO1" s="103"/>
      <c r="DP1" s="103"/>
      <c r="DQ1" s="103"/>
      <c r="DR1" s="103"/>
      <c r="DS1" s="103"/>
      <c r="DT1" s="103"/>
      <c r="DU1" s="103"/>
      <c r="DV1" s="103"/>
      <c r="DW1" s="103"/>
      <c r="DX1" s="103"/>
      <c r="DY1" s="103"/>
      <c r="DZ1" s="5"/>
      <c r="EA1" s="5"/>
      <c r="EB1" s="5"/>
      <c r="EC1" s="5"/>
      <c r="ED1" s="5"/>
      <c r="EE1" s="5"/>
      <c r="EF1" s="5"/>
      <c r="EG1" s="5"/>
      <c r="EH1" s="5"/>
      <c r="EI1" s="5"/>
      <c r="EJ1" s="5"/>
      <c r="EK1" s="5"/>
      <c r="EL1" s="5"/>
      <c r="EM1" s="5"/>
      <c r="EN1" s="5"/>
      <c r="EO1" s="5"/>
      <c r="EP1" s="5"/>
      <c r="EQ1" s="5"/>
      <c r="ER1" s="5"/>
      <c r="ES1" s="5"/>
      <c r="ET1" s="5"/>
      <c r="EU1" s="5"/>
      <c r="EV1" s="5"/>
      <c r="EW1" s="5"/>
    </row>
    <row r="2" spans="1:153" ht="17.25" thickBot="1" x14ac:dyDescent="0.35">
      <c r="A2" s="5"/>
      <c r="B2" s="13" t="s">
        <v>36</v>
      </c>
      <c r="C2" s="13" t="s">
        <v>43</v>
      </c>
      <c r="D2" s="6"/>
      <c r="E2" s="6"/>
      <c r="F2" s="6"/>
      <c r="G2" s="6"/>
      <c r="H2" s="6"/>
      <c r="I2" s="6"/>
      <c r="J2" s="6"/>
      <c r="K2" s="6"/>
      <c r="L2" s="6"/>
      <c r="M2" s="6"/>
      <c r="N2" s="6"/>
      <c r="O2" s="6"/>
      <c r="P2" s="6"/>
      <c r="Q2" s="6"/>
      <c r="R2" s="6" t="s">
        <v>8</v>
      </c>
      <c r="S2" s="6" t="s">
        <v>5</v>
      </c>
      <c r="T2" s="6" t="s">
        <v>10</v>
      </c>
      <c r="U2" s="6" t="s">
        <v>13</v>
      </c>
      <c r="V2" s="6" t="s">
        <v>14</v>
      </c>
      <c r="W2" s="6" t="s">
        <v>70</v>
      </c>
      <c r="X2" s="6"/>
      <c r="Y2" s="6"/>
      <c r="Z2" s="6"/>
      <c r="AA2" s="14"/>
      <c r="AB2" s="14"/>
      <c r="AC2" s="14"/>
      <c r="AD2" s="14"/>
      <c r="AE2" s="14"/>
      <c r="AF2" s="14"/>
      <c r="AG2" s="14"/>
      <c r="AH2" s="14"/>
      <c r="AI2" s="14"/>
      <c r="AJ2" s="14"/>
      <c r="AK2" s="6"/>
      <c r="AM2" s="14"/>
      <c r="AN2" s="6"/>
      <c r="AO2" s="6"/>
      <c r="AP2" s="6"/>
      <c r="AQ2" s="6"/>
      <c r="AR2" s="6"/>
      <c r="AS2" s="6"/>
      <c r="AT2" s="6"/>
      <c r="AU2" s="6"/>
      <c r="AV2" s="6"/>
      <c r="AX2" s="6"/>
      <c r="AY2" s="6"/>
      <c r="AZ2" s="6"/>
      <c r="BA2" s="6"/>
      <c r="BB2" s="6"/>
      <c r="BC2" s="6"/>
      <c r="BD2" s="6"/>
      <c r="BE2" s="6"/>
      <c r="BF2" s="6"/>
      <c r="BG2" s="6"/>
      <c r="BH2" s="6"/>
      <c r="BI2" s="6"/>
      <c r="BJ2" s="6"/>
      <c r="BK2" s="6"/>
      <c r="BL2" s="6"/>
      <c r="BM2" s="42"/>
      <c r="BN2" s="42"/>
      <c r="BO2" s="42"/>
      <c r="BP2" s="42"/>
      <c r="BQ2" s="42"/>
      <c r="BR2" s="6"/>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103"/>
      <c r="DH2" s="103"/>
      <c r="DI2" s="103"/>
      <c r="DJ2" s="103"/>
      <c r="DK2" s="103"/>
      <c r="DL2" s="103"/>
      <c r="DM2" s="103"/>
      <c r="DN2" s="103"/>
      <c r="DO2" s="103"/>
      <c r="DP2" s="103"/>
      <c r="DQ2" s="103"/>
      <c r="DR2" s="103"/>
      <c r="DS2" s="103"/>
      <c r="DT2" s="103"/>
      <c r="DU2" s="103"/>
      <c r="DV2" s="103"/>
      <c r="DW2" s="103"/>
      <c r="DX2" s="103"/>
      <c r="DY2" s="103"/>
      <c r="DZ2" s="5"/>
      <c r="EA2" s="5"/>
      <c r="EB2" s="5"/>
      <c r="EC2" s="5"/>
      <c r="ED2" s="5"/>
      <c r="EE2" s="5"/>
      <c r="EF2" s="5"/>
      <c r="EG2" s="5"/>
      <c r="EH2" s="5"/>
      <c r="EI2" s="5"/>
      <c r="EJ2" s="5"/>
      <c r="EK2" s="5"/>
      <c r="EL2" s="5"/>
      <c r="EM2" s="5"/>
      <c r="EN2" s="5"/>
      <c r="EO2" s="5"/>
      <c r="EP2" s="5"/>
      <c r="EQ2" s="5"/>
      <c r="ER2" s="5"/>
      <c r="ES2" s="5"/>
      <c r="ET2" s="5"/>
      <c r="EU2" s="5"/>
      <c r="EV2" s="5"/>
      <c r="EW2" s="5"/>
    </row>
    <row r="3" spans="1:153" ht="17.25" thickBot="1" x14ac:dyDescent="0.35">
      <c r="A3" s="5"/>
      <c r="B3" s="44" t="s">
        <v>71</v>
      </c>
      <c r="C3" s="44" t="s">
        <v>63</v>
      </c>
      <c r="D3" s="6"/>
      <c r="E3" s="6"/>
      <c r="F3" s="6"/>
      <c r="G3" s="6"/>
      <c r="H3" s="6"/>
      <c r="I3" s="6"/>
      <c r="J3" s="6"/>
      <c r="K3" s="6"/>
      <c r="L3" s="6"/>
      <c r="M3" s="6"/>
      <c r="N3" s="6"/>
      <c r="O3" s="6"/>
      <c r="P3" s="6"/>
      <c r="Q3" s="6"/>
      <c r="R3" s="6" cm="1">
        <f t="array" ref="R3">INDEX($DG$24:$EB$31,3,$DG$22)</f>
        <v>2</v>
      </c>
      <c r="S3" s="6" cm="1">
        <f t="array" ref="S3">INDEX($DG$24:$EB$31,4,$DG$22)</f>
        <v>2</v>
      </c>
      <c r="T3" s="6" cm="1">
        <f t="array" ref="T3">INDEX($DG$24:$EB$31,5,$DG$22)</f>
        <v>1</v>
      </c>
      <c r="U3" s="6" cm="1">
        <f t="array" ref="U3">INDEX($DG$24:$EB$31,6,$DG$22)</f>
        <v>0</v>
      </c>
      <c r="V3" s="6" cm="1">
        <f t="array" ref="V3">INDEX($DG$24:$EB$31,7,$DG$22)</f>
        <v>0</v>
      </c>
      <c r="W3" s="6" cm="1">
        <f t="array" ref="W3">INDEX($DG$24:$EB$31,8,$DG$22)</f>
        <v>1</v>
      </c>
      <c r="X3" s="6"/>
      <c r="Y3" s="6"/>
      <c r="Z3" s="6"/>
      <c r="AA3" s="14"/>
      <c r="AB3" s="14"/>
      <c r="AC3" s="14"/>
      <c r="AD3" s="14"/>
      <c r="AE3" s="14"/>
      <c r="AF3" s="14"/>
      <c r="AG3" s="14"/>
      <c r="AH3" s="14"/>
      <c r="AI3" s="14"/>
      <c r="AJ3" s="14"/>
      <c r="AK3" s="6"/>
      <c r="AL3" s="14"/>
      <c r="AM3" s="14"/>
      <c r="AN3" s="6"/>
      <c r="AO3" s="6"/>
      <c r="AP3" s="6"/>
      <c r="AQ3" s="6"/>
      <c r="AR3" s="6"/>
      <c r="AS3" s="6"/>
      <c r="AT3" s="6"/>
      <c r="AU3" s="6"/>
      <c r="AV3" s="6"/>
      <c r="AW3" s="6"/>
      <c r="AY3" s="6"/>
      <c r="AZ3" s="6"/>
      <c r="BA3" s="6"/>
      <c r="BB3" s="6"/>
      <c r="BC3" s="6"/>
      <c r="BD3" s="6"/>
      <c r="BE3" s="6"/>
      <c r="BF3" s="6"/>
      <c r="BG3" s="6"/>
      <c r="BH3" s="6"/>
      <c r="BI3" s="6"/>
      <c r="BJ3" s="6"/>
      <c r="BK3" s="6"/>
      <c r="BL3" s="6"/>
      <c r="BM3" s="42"/>
      <c r="BN3" s="42"/>
      <c r="BO3" s="42"/>
      <c r="BP3" s="42"/>
      <c r="BQ3" s="42"/>
      <c r="BR3" s="6"/>
      <c r="BS3" s="5"/>
      <c r="BT3" s="5"/>
      <c r="BU3" s="5"/>
      <c r="BV3" s="14"/>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6"/>
      <c r="DM3" s="6"/>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row>
    <row r="4" spans="1:153" ht="17.25" thickBot="1" x14ac:dyDescent="0.35">
      <c r="A4" s="5"/>
      <c r="B4" s="6"/>
      <c r="C4" s="6"/>
      <c r="D4" s="6"/>
      <c r="E4" s="6"/>
      <c r="F4" s="6"/>
      <c r="G4" s="6"/>
      <c r="H4" s="6"/>
      <c r="I4" s="6"/>
      <c r="J4" s="6"/>
      <c r="K4" s="6"/>
      <c r="L4" s="6"/>
      <c r="M4" s="6"/>
      <c r="N4" s="101" t="s">
        <v>65</v>
      </c>
      <c r="O4" s="102"/>
      <c r="P4" s="7"/>
      <c r="Q4" s="6"/>
      <c r="R4" s="6"/>
      <c r="S4" s="6"/>
      <c r="T4" s="6"/>
      <c r="U4" s="6"/>
      <c r="V4" s="6"/>
      <c r="W4" s="6"/>
      <c r="X4" s="6"/>
      <c r="Y4" s="6"/>
      <c r="Z4" s="6"/>
      <c r="AA4" s="105" t="s">
        <v>8</v>
      </c>
      <c r="AB4" s="106"/>
      <c r="AC4" s="106"/>
      <c r="AD4" s="106"/>
      <c r="AE4" s="107"/>
      <c r="AF4" s="108" t="s">
        <v>5</v>
      </c>
      <c r="AG4" s="106"/>
      <c r="AH4" s="106"/>
      <c r="AI4" s="106"/>
      <c r="AJ4" s="107"/>
      <c r="AK4" s="6"/>
      <c r="AL4" s="14"/>
      <c r="AM4" s="14"/>
      <c r="AN4" s="6"/>
      <c r="AO4" s="6"/>
      <c r="AP4" s="6"/>
      <c r="AQ4" s="6"/>
      <c r="AR4" s="6"/>
      <c r="AS4" s="6"/>
      <c r="AT4" s="6"/>
      <c r="AU4" s="6"/>
      <c r="AV4" s="6"/>
      <c r="AW4" s="6"/>
      <c r="AX4" s="6"/>
      <c r="AY4" s="6"/>
      <c r="AZ4" s="6"/>
      <c r="BA4" s="6"/>
      <c r="BB4" s="6"/>
      <c r="BC4" s="6"/>
      <c r="BD4" s="6"/>
      <c r="BE4" s="6"/>
      <c r="BF4" s="6"/>
      <c r="BG4" s="6"/>
      <c r="BH4" s="6"/>
      <c r="BI4" s="6"/>
      <c r="BJ4" s="6"/>
      <c r="BK4" s="6"/>
      <c r="BL4" s="6"/>
      <c r="BM4" s="109" t="s">
        <v>4</v>
      </c>
      <c r="BN4" s="110"/>
      <c r="BO4" s="110"/>
      <c r="BP4" s="110"/>
      <c r="BQ4" s="111"/>
      <c r="BR4" s="6"/>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6"/>
      <c r="DM4" s="6">
        <f>VLOOKUP(B3,DL5:DM15,2,FALSE)</f>
        <v>5</v>
      </c>
      <c r="DN4" s="6">
        <f>VLOOKUP(C3,DO11:DP19,2,FALSE)</f>
        <v>2</v>
      </c>
      <c r="DO4" s="5" t="s">
        <v>51</v>
      </c>
      <c r="DP4" s="5" t="s">
        <v>52</v>
      </c>
      <c r="DQ4" s="5" t="s">
        <v>53</v>
      </c>
      <c r="DR4" s="5" t="s">
        <v>51</v>
      </c>
      <c r="DS4" s="5" t="s">
        <v>54</v>
      </c>
      <c r="DT4" s="5" t="s">
        <v>2</v>
      </c>
      <c r="DU4" s="5" t="s">
        <v>55</v>
      </c>
      <c r="DV4" s="5" t="s">
        <v>56</v>
      </c>
      <c r="DW4" s="5" t="s">
        <v>57</v>
      </c>
      <c r="DX4" s="5" t="s">
        <v>58</v>
      </c>
      <c r="DY4" s="5" t="s">
        <v>59</v>
      </c>
      <c r="DZ4" s="5"/>
      <c r="EA4" s="5"/>
      <c r="EB4" s="5"/>
      <c r="EC4" s="5"/>
      <c r="ED4" s="5"/>
      <c r="EE4" s="5"/>
      <c r="EF4" s="5"/>
      <c r="EG4" s="5"/>
      <c r="EH4" s="5"/>
      <c r="EI4" s="5"/>
      <c r="EJ4" s="5"/>
      <c r="EK4" s="5"/>
      <c r="EL4" s="5"/>
      <c r="EM4" s="5"/>
      <c r="EN4" s="5"/>
      <c r="EO4" s="5"/>
      <c r="EP4" s="5"/>
      <c r="EQ4" s="5"/>
      <c r="ER4" s="5"/>
      <c r="ES4" s="5"/>
      <c r="ET4" s="5"/>
      <c r="EU4" s="5"/>
      <c r="EV4" s="5"/>
      <c r="EW4" s="5"/>
    </row>
    <row r="5" spans="1:153" ht="17.25" thickBot="1" x14ac:dyDescent="0.35">
      <c r="A5" s="5"/>
      <c r="B5" s="15" t="s">
        <v>76</v>
      </c>
      <c r="C5" s="15" t="s">
        <v>4</v>
      </c>
      <c r="D5" s="15" t="s">
        <v>0</v>
      </c>
      <c r="E5" s="15" t="s">
        <v>28</v>
      </c>
      <c r="F5" s="15" t="s">
        <v>29</v>
      </c>
      <c r="G5" s="15" t="s">
        <v>1</v>
      </c>
      <c r="H5" s="15" t="s">
        <v>2</v>
      </c>
      <c r="I5" s="15" t="s">
        <v>30</v>
      </c>
      <c r="J5" s="15" t="s">
        <v>31</v>
      </c>
      <c r="K5" s="15" t="s">
        <v>32</v>
      </c>
      <c r="L5" s="15" t="s">
        <v>33</v>
      </c>
      <c r="M5" s="15" t="s">
        <v>3</v>
      </c>
      <c r="N5" s="13" t="s">
        <v>64</v>
      </c>
      <c r="O5" s="16" t="s">
        <v>64</v>
      </c>
      <c r="P5" s="6"/>
      <c r="Q5" s="6"/>
      <c r="R5" s="6" t="s">
        <v>1</v>
      </c>
      <c r="S5" s="6" t="s">
        <v>2</v>
      </c>
      <c r="T5" s="6" t="s">
        <v>10</v>
      </c>
      <c r="U5" s="6" t="s">
        <v>10</v>
      </c>
      <c r="V5" s="6" t="s">
        <v>3</v>
      </c>
      <c r="W5" s="6"/>
      <c r="X5" s="6" t="s">
        <v>34</v>
      </c>
      <c r="Y5" s="6" t="s">
        <v>35</v>
      </c>
      <c r="Z5" s="6"/>
      <c r="AA5" s="13">
        <v>1</v>
      </c>
      <c r="AB5" s="13">
        <v>2</v>
      </c>
      <c r="AC5" s="13">
        <v>3</v>
      </c>
      <c r="AD5" s="13">
        <v>4</v>
      </c>
      <c r="AE5" s="13">
        <v>5</v>
      </c>
      <c r="AF5" s="12">
        <v>1</v>
      </c>
      <c r="AG5" s="13">
        <v>2</v>
      </c>
      <c r="AH5" s="13">
        <v>3</v>
      </c>
      <c r="AI5" s="13">
        <v>4</v>
      </c>
      <c r="AJ5" s="13">
        <v>5</v>
      </c>
      <c r="AK5" s="6"/>
      <c r="AL5" s="15" t="s">
        <v>36</v>
      </c>
      <c r="AM5" s="15" t="s">
        <v>43</v>
      </c>
      <c r="AN5" s="6" t="s">
        <v>60</v>
      </c>
      <c r="AO5" s="6" t="s">
        <v>61</v>
      </c>
      <c r="AP5" s="6" t="s">
        <v>73</v>
      </c>
      <c r="AQ5" s="6" t="s">
        <v>8</v>
      </c>
      <c r="AR5" s="6"/>
      <c r="AS5" s="6"/>
      <c r="AT5" s="6"/>
      <c r="AU5" s="6"/>
      <c r="AV5" s="6" t="s">
        <v>74</v>
      </c>
      <c r="AW5" s="6" t="s">
        <v>5</v>
      </c>
      <c r="AX5" s="6"/>
      <c r="AY5" s="6"/>
      <c r="AZ5" s="6"/>
      <c r="BA5" s="6"/>
      <c r="BB5" s="6" t="s">
        <v>1</v>
      </c>
      <c r="BC5" s="6" t="s">
        <v>2</v>
      </c>
      <c r="BD5" s="6" t="s">
        <v>10</v>
      </c>
      <c r="BE5" s="6" t="s">
        <v>10</v>
      </c>
      <c r="BF5" s="6" t="s">
        <v>3</v>
      </c>
      <c r="BG5" s="6" t="s">
        <v>0</v>
      </c>
      <c r="BH5" s="6" t="s">
        <v>67</v>
      </c>
      <c r="BI5" s="6" t="s">
        <v>68</v>
      </c>
      <c r="BJ5" s="6"/>
      <c r="BK5" s="6"/>
      <c r="BL5" s="6"/>
      <c r="BM5" s="59">
        <v>1</v>
      </c>
      <c r="BN5" s="13">
        <v>2</v>
      </c>
      <c r="BO5" s="13">
        <v>3</v>
      </c>
      <c r="BP5" s="13">
        <v>4</v>
      </c>
      <c r="BQ5" s="13">
        <v>5</v>
      </c>
      <c r="BR5" s="6"/>
      <c r="BS5" s="5"/>
      <c r="BT5" s="5"/>
      <c r="BU5" s="5"/>
      <c r="BV5" s="5"/>
      <c r="BW5" s="5"/>
      <c r="BX5" s="5"/>
      <c r="BY5" s="104" t="s">
        <v>8</v>
      </c>
      <c r="BZ5" s="104"/>
      <c r="CA5" s="104"/>
      <c r="CB5" s="5"/>
      <c r="CC5" s="104" t="s">
        <v>39</v>
      </c>
      <c r="CD5" s="104"/>
      <c r="CE5" s="104"/>
      <c r="CF5" s="6"/>
      <c r="CG5" s="104" t="s">
        <v>40</v>
      </c>
      <c r="CH5" s="104"/>
      <c r="CI5" s="104"/>
      <c r="CJ5" s="5"/>
      <c r="CK5" s="104" t="s">
        <v>37</v>
      </c>
      <c r="CL5" s="104"/>
      <c r="CM5" s="104"/>
      <c r="CN5" s="5"/>
      <c r="CO5" s="104" t="s">
        <v>38</v>
      </c>
      <c r="CP5" s="104"/>
      <c r="CQ5" s="104"/>
      <c r="CR5" s="5"/>
      <c r="CS5" s="104" t="s">
        <v>13</v>
      </c>
      <c r="CT5" s="104"/>
      <c r="CU5" s="6"/>
      <c r="CV5" s="104" t="s">
        <v>14</v>
      </c>
      <c r="CW5" s="104"/>
      <c r="CX5" s="5"/>
      <c r="CY5" s="104" t="s">
        <v>3</v>
      </c>
      <c r="CZ5" s="104"/>
      <c r="DA5" s="5"/>
      <c r="DB5" s="6"/>
      <c r="DC5" s="6" t="s">
        <v>10</v>
      </c>
      <c r="DD5" s="6"/>
      <c r="DE5" s="6"/>
      <c r="DF5" s="6"/>
      <c r="DG5" s="6" t="s">
        <v>60</v>
      </c>
      <c r="DH5" s="5" t="s">
        <v>62</v>
      </c>
      <c r="DI5" s="6"/>
      <c r="DJ5" s="6"/>
      <c r="DK5" s="6"/>
      <c r="DL5" s="6" t="s">
        <v>9</v>
      </c>
      <c r="DM5" s="6">
        <v>1</v>
      </c>
      <c r="DN5" s="5"/>
      <c r="DO5" s="5" t="s">
        <v>41</v>
      </c>
      <c r="DP5" s="5" t="s">
        <v>45</v>
      </c>
      <c r="DQ5" s="5" t="s">
        <v>45</v>
      </c>
      <c r="DR5" s="5" t="s">
        <v>41</v>
      </c>
      <c r="DS5" s="5" t="s">
        <v>45</v>
      </c>
      <c r="DT5" s="5" t="s">
        <v>45</v>
      </c>
      <c r="DU5" s="5" t="s">
        <v>45</v>
      </c>
      <c r="DV5" s="5" t="s">
        <v>45</v>
      </c>
      <c r="DW5" s="5" t="s">
        <v>45</v>
      </c>
      <c r="DX5" s="5" t="s">
        <v>45</v>
      </c>
      <c r="DY5" s="5" t="s">
        <v>45</v>
      </c>
      <c r="DZ5" s="5"/>
      <c r="EA5" s="5"/>
      <c r="EB5" s="5"/>
      <c r="EC5" s="5"/>
      <c r="ED5" s="5"/>
      <c r="EE5" s="5"/>
      <c r="EF5" s="5"/>
      <c r="EG5" s="5"/>
      <c r="EH5" s="5"/>
      <c r="EI5" s="5"/>
      <c r="EJ5" s="5"/>
      <c r="EK5" s="5"/>
      <c r="EL5" s="5"/>
      <c r="EM5" s="5"/>
      <c r="EN5" s="5"/>
      <c r="EO5" s="5"/>
      <c r="EP5" s="5"/>
      <c r="EQ5" s="5"/>
      <c r="ER5" s="5"/>
      <c r="ES5" s="5"/>
      <c r="ET5" s="5"/>
      <c r="EU5" s="5"/>
      <c r="EV5" s="5"/>
      <c r="EW5" s="5"/>
    </row>
    <row r="6" spans="1:153" x14ac:dyDescent="0.3">
      <c r="A6" s="5"/>
      <c r="B6" s="17">
        <f>IF(C6=0,"",ROW(A1))</f>
        <v>1</v>
      </c>
      <c r="C6" s="22">
        <v>770.52</v>
      </c>
      <c r="D6" s="22">
        <v>98</v>
      </c>
      <c r="E6" s="22"/>
      <c r="F6" s="22">
        <v>99</v>
      </c>
      <c r="G6" s="22">
        <v>1</v>
      </c>
      <c r="H6" s="23">
        <v>1</v>
      </c>
      <c r="I6" s="23">
        <v>85</v>
      </c>
      <c r="J6" s="23">
        <v>87</v>
      </c>
      <c r="K6" s="23"/>
      <c r="L6" s="23"/>
      <c r="M6" s="23">
        <v>62</v>
      </c>
      <c r="N6" s="22"/>
      <c r="O6" s="23"/>
      <c r="P6" s="6"/>
      <c r="Q6" s="6"/>
      <c r="R6" s="6">
        <f>VLOOKUP(G6,$CS$7:$CT$15,2,FALSE)</f>
        <v>100</v>
      </c>
      <c r="S6" s="6">
        <f>VLOOKUP(H6,$CV$7:$CW$15,2,FALSE)</f>
        <v>10</v>
      </c>
      <c r="T6" s="6">
        <f>ROUND(IF(AND($DM$4=6,$DN$4=1),IF(N6=1,1.03,1),1)*IF(I6=0,VLOOKUP(K6,$DB$7:$DD$61,3,FALSE),VLOOKUP(I6,$DB$7:$DC$61,2,FALSE)),2)</f>
        <v>61.99</v>
      </c>
      <c r="U6" s="6">
        <f>ROUND(IF(AND($DM$4=6,$DN$4=1),IF(O6=1,1.03,1),1)*IF(J6=0,VLOOKUP(L6,$DB$7:$DD$61,3,FALSE),VLOOKUP(J6,$DB$7:$DC$61,2,FALSE)),2)</f>
        <v>62.52</v>
      </c>
      <c r="V6" s="8" cm="1">
        <f t="array" ref="V6">IF(M6=0,0,IF(OR($DM$4=3,$DM$4=4),0,IF($DM$4=1,INDEX($CZ$7:$CZ$15,SUM(IF(M6&lt;$CY$7:$CY$15=TRUE,1,0))+1),VLOOKUP(M6,$DB$7:$DC$107,2,FALSE))))</f>
        <v>62</v>
      </c>
      <c r="W6" s="6">
        <f>ROUND((C6-S6*(1-$V$3)-V6*(IF($DM$4=1,1,0))-R6*(1-$U$3))/$W$3-R6*$U$3-S6*$V$3-(SUM(T6:V6)-MIN(T6:V6))*$T$3,2)</f>
        <v>536</v>
      </c>
      <c r="X6" s="6" cm="1">
        <f t="array" aca="1" ref="X6" ca="1">SUM(IF((IF(E6=0,INDIRECT(_xlfn.CONCAT($CH$1,MATCH(F6,$CG$7:$CG$100,0)+6)):INDIRECT(_xlfn.CONCAT($CH$1,MATCH(F6,$CG$7:$CG$100,0)+6+SUM(IF((F6=$CG$7:$CG$59)=TRUE,1,0))-1)),INDIRECT(_xlfn.CONCAT($CD$1,MATCH(E6,$CC$7:$CC$100,0)+6)):INDIRECT(_xlfn.CONCAT($CD$1,MATCH(E6,$CC$7:$CC$100,0)+6+SUM(IF((E6=$CC$7:$CC$59)=TRUE,1,0))-1)))*$S$3)=0,0,1))</f>
        <v>2</v>
      </c>
      <c r="Y6" s="6" cm="1">
        <f t="array" aca="1" ref="Y6" ca="1">SUM(IF((TRANSPOSE(MMULT(MMULT(_xlfn.MUNIT(X6),IF(MMULT(IF(E6=0,INDIRECT(_xlfn.CONCAT($CH$1,MATCH(F6,$CG$7:$CG$100,0)+6)):INDIRECT(_xlfn.CONCAT($CH$1,MATCH(F6,$CG$7:$CG$100,0)+6+SUM(IF((F6=$CG$7:$CG$59)=TRUE,1,0))-1)),INDIRECT(_xlfn.CONCAT($CD$1,MATCH(E6,$CC$7:$CC$100,0)+6)):INDIRECT(_xlfn.CONCAT($CD$1,MATCH(E6,$CC$7:$CC$100,0)+6+SUM(IF((E6=$CC$7:$CC$59)=TRUE,1,0))-1)))*$S$3,1/TRANSPOSE(W6-INDIRECT(_xlfn.CONCAT($BZ$1,MATCH(D6,$BY$7:$BY$100,0)+6)):INDIRECT(_xlfn.CONCAT($BZ$1,MATCH(D6,$BY$7:$BY$100,0)+6+SUM(IF((D6=$BY$7:$BY$59)=TRUE,1,0))-1))*$R$3))=1,1,0)),W6-INDIRECT(_xlfn.CONCAT($BZ$1,MATCH(D6,$BY$7:$BY$100,0)+6)):INDIRECT(_xlfn.CONCAT($BZ$1,MATCH(D6,$BY$7:$BY$100,0)+6+SUM(IF((D6=$BY$7:$BY$59)=TRUE,1,0))-1))*$R$3)))=0,0,1))</f>
        <v>1</v>
      </c>
      <c r="Z6" s="6"/>
      <c r="AA6" s="26">
        <f ca="1">IF(IF(AF6="",0,($W6-AF6*$S$3)/$R$3)=0,"",IF(AF6=0,0,($W6-AF6*$S$3)/$R$3))</f>
        <v>134</v>
      </c>
      <c r="AB6" s="27" t="str">
        <f ca="1">IF(IF(AG6="",0,($W6-AG6*$S$3)/$R$3)=0,"",IF(AG6=0,0,($W6-AG6*$S$3)/$R$3))</f>
        <v/>
      </c>
      <c r="AC6" s="27" t="str">
        <f>IF(IF(AH6="",0,($W6-AH6*$S$3)/$R$3)=0,"",IF(AH6=0,0,($W6-AH6*$S$3)/$R$3))</f>
        <v/>
      </c>
      <c r="AD6" s="27" t="str">
        <f>IF(IF(AI6="",0,($W6-AI6*$S$3)/$R$3)=0,"",IF(AI6=0,0,($W6-AI6*$S$3)/$R$3))</f>
        <v/>
      </c>
      <c r="AE6" s="28" t="str">
        <f>IF(IF(AJ6="",0,($W6-AJ6*$S$3)/$R$3)=0,"",IF(AJ6=0,0,($W6-AJ6*$S$3)/$R$3))</f>
        <v/>
      </c>
      <c r="AF6" s="29" cm="1">
        <f t="array" aca="1" ref="AF6:AG6" ca="1">IFERROR(IF(_xlfn._xlws.SORT(TRANSPOSE(MMULT(MMULT(_xlfn.MUNIT(X6),IF(ROUND(MMULT(IF(E6=0,IF($DN$4=1,INDIRECT(_xlfn.CONCAT($CP$1,MATCH(F6,$CO$7:$CO$100,0)+6)):INDIRECT(_xlfn.CONCAT($CP$1,MATCH(F6,$CO$7:$CO$100,0)+6+SUM(IF((F6=$CO$7:$CO$59)=TRUE,1,0))-1)),INDIRECT(_xlfn.CONCAT($CH$1,MATCH(F6,$CG$7:$CG$100,0)+6)):INDIRECT(_xlfn.CONCAT($CH$1,MATCH(F6,$CG$7:$CG$100,0)+6+SUM(IF((F6=$CG$7:$CG$59)=TRUE,1,0))-1))),IF(OR($DN$4=2,$DN$4=3),INDIRECT(_xlfn.CONCAT($CL$1,MATCH(E6,$CK$7:$CK$100,0)+6)):INDIRECT(_xlfn.CONCAT($CL$1,MATCH(E6,$CK$7:$CK$100,0)+6+SUM(IF((E6=$CK$7:$CK$59)=TRUE,1,0))-1)),INDIRECT(_xlfn.CONCAT($CD$1,MATCH(E6,$CC$7:$CC$100,0)+6)):INDIRECT(_xlfn.CONCAT($CD$1,MATCH(E6,$CC$7:$CC$100,0)+6+SUM(IF((E6=$CC$7:$CC$59)=TRUE,1,0))-1))))*$S$3*IF(AND($DM$4=4,F6=0),1.1,1),1/TRANSPOSE(W6-INDIRECT(_xlfn.CONCAT($BZ$1,MATCH(D6,$BY$7:$BY$100,0)+6)):INDIRECT(_xlfn.CONCAT($BZ$1,MATCH(D6,$BY$7:$BY$100,0)+6+SUM(IF((D6=$BY$7:$BY$59)=TRUE,1,0))-1))*$R$3)),6)=1,1,0)),W6-INDIRECT(_xlfn.CONCAT($BZ$1,MATCH(D6,$BY$7:$BY$100,0)+6)):INDIRECT(_xlfn.CONCAT($BZ$1,MATCH(D6,$BY$7:$BY$100,0)+6+SUM(IF((D6=$BY$7:$BY$59)=TRUE,1,0))-1))*$R$3))/$S$3,1,-1,TRUE)=0,"",_xlfn._xlws.SORT(TRANSPOSE(MMULT(MMULT(_xlfn.MUNIT(X6),IF(ROUND(MMULT(IF(E6=0,IF($DN$4=1,INDIRECT(_xlfn.CONCAT($CP$1,MATCH(F6,$CO$7:$CO$100,0)+6)):INDIRECT(_xlfn.CONCAT($CP$1,MATCH(F6,$CO$7:$CO$100,0)+6+SUM(IF((F6=$CO$7:$CO$59)=TRUE,1,0))-1)),INDIRECT(_xlfn.CONCAT($CH$1,MATCH(F6,$CG$7:$CG$100,0)+6)):INDIRECT(_xlfn.CONCAT($CH$1,MATCH(F6,$CG$7:$CG$100,0)+6+SUM(IF((F6=$CG$7:$CG$59)=TRUE,1,0))-1))),IF(OR($DN$4=2,$DN$4=3),INDIRECT(_xlfn.CONCAT($CL$1,MATCH(E6,$CK$7:$CK$100,0)+6)):INDIRECT(_xlfn.CONCAT($CL$1,MATCH(E6,$CK$7:$CK$100,0)+6+SUM(IF((E6=$CK$7:$CK$59)=TRUE,1,0))-1)),INDIRECT(_xlfn.CONCAT($CD$1,MATCH(E6,$CC$7:$CC$100,0)+6)):INDIRECT(_xlfn.CONCAT($CD$1,MATCH(E6,$CC$7:$CC$100,0)+6+SUM(IF((E6=$CC$7:$CC$59)=TRUE,1,0))-1))))*$S$3*IF(AND($DM$4=4,F6=0),1.1,1),1/TRANSPOSE(W6-INDIRECT(_xlfn.CONCAT($BZ$1,MATCH(D6,$BY$7:$BY$100,0)+6)):INDIRECT(_xlfn.CONCAT($BZ$1,MATCH(D6,$BY$7:$BY$100,0)+6+SUM(IF((D6=$BY$7:$BY$59)=TRUE,1,0))-1))*$R$3)),6)=1,1,0)),W6-INDIRECT(_xlfn.CONCAT($BZ$1,MATCH(D6,$BY$7:$BY$100,0)+6)):INDIRECT(_xlfn.CONCAT($BZ$1,MATCH(D6,$BY$7:$BY$100,0)+6+SUM(IF((D6=$BY$7:$BY$59)=TRUE,1,0))-1))*$R$3))/$S$3,1,-1,TRUE)),"")</f>
        <v>134</v>
      </c>
      <c r="AG6" s="27" t="str">
        <f ca="1"/>
        <v/>
      </c>
      <c r="AH6" s="27"/>
      <c r="AI6" s="27"/>
      <c r="AJ6" s="28"/>
      <c r="AK6" s="6"/>
      <c r="AL6" s="20" t="s">
        <v>22</v>
      </c>
      <c r="AM6" s="20" t="s">
        <v>86</v>
      </c>
      <c r="AN6" s="47">
        <f>IFERROR(VLOOKUP(AL6,$DL$5:$DM$15,2,FALSE),12)</f>
        <v>6</v>
      </c>
      <c r="AO6" s="38">
        <f t="shared" ref="AO6:AO26" si="0">VLOOKUP(AM6,$DO$11:$DP$19,2,FALSE)</f>
        <v>3</v>
      </c>
      <c r="AP6" s="38" cm="1">
        <f t="array" ref="AP6">_xlfn.XMATCH(1,IF(IF((AL6=$DG$24:$EF$24)=TRUE,1,0)+IF((AM6=$DG$25:$EF$25)=TRUE,1,0)=2,1,0))</f>
        <v>12</v>
      </c>
      <c r="AQ6" s="38" cm="1">
        <f t="array" aca="1" ref="AQ6:AU6" ca="1">AA6:AE6</f>
        <v>134</v>
      </c>
      <c r="AR6" s="38" t="str">
        <f ca="1"/>
        <v/>
      </c>
      <c r="AS6" s="38" t="str">
        <f ca="1"/>
        <v/>
      </c>
      <c r="AT6" s="38" t="str">
        <f ca="1"/>
        <v/>
      </c>
      <c r="AU6" s="38" t="str">
        <f ca="1"/>
        <v/>
      </c>
      <c r="AV6" s="38">
        <f>IF(E6=0,0,1)</f>
        <v>0</v>
      </c>
      <c r="AW6" s="38" cm="1">
        <f t="array" aca="1" ref="AW6:BA6" ca="1">IF(AND(AV6=1,AO6&lt;&gt;1),VLOOKUP(E6,변환표준점수!$H$8:$O$60,_xlfn.XMATCH('표점 계산기'!$AL6,변환표준점수!$I$6:$O$6)+1,FALSE),IF(AND($E6=0,$DN$4=1),INDEX($CH$7:$CH$73,SUM(IF(AF6=$CP$7:$CP$59,ROW($A$1:$A$50),0))),IF(AND($E6&lt;&gt;0,$DN$4&lt;&gt;1),INDEX($CD$7:$CD$73,SUM(IF(AF6=$CL$7:$CL$59,ROW($A$1:$A$50),0))),AF6:AJ6)))</f>
        <v>134</v>
      </c>
      <c r="AX6" s="38" t="str">
        <f ca="1"/>
        <v/>
      </c>
      <c r="AY6" s="38">
        <f ca="1"/>
        <v>0</v>
      </c>
      <c r="AZ6" s="38">
        <f ca="1"/>
        <v>0</v>
      </c>
      <c r="BA6" s="38">
        <f ca="1"/>
        <v>0</v>
      </c>
      <c r="BB6" s="38">
        <f>VLOOKUP(G6,변환표준점수!$X$8:$AM$16,_xlfn.XMATCH(AL6,변환표준점수!$Y$5:$AM$5)+IF(OR(AN6=6,AN6=7,AN6=10,AN6=11),IF(AO6=1,0,1),0)+1,FALSE)</f>
        <v>100</v>
      </c>
      <c r="BC6" s="38">
        <f>VLOOKUP(H6,변환표준점수!$AO$8:$BE$16,_xlfn.XMATCH(AL6,변환표준점수!$AP$5:$BE$5)+IF(OR(AN6=3,AN6=6,AN6=8,AN6=9,AN6=10),IF(AO6=1,0,1),0)+1,FALSE)</f>
        <v>0</v>
      </c>
      <c r="BD6" s="38">
        <f>IF(I6=0,VLOOKUP(K6,변환표준점수!$BU$8:$CF$62,'표점 계산기'!$AN6+1,FALSE),VLOOKUP(I6,변환표준점수!$BH$8:$BS$62,'표점 계산기'!$AN6+1,FALSE))</f>
        <v>61.93</v>
      </c>
      <c r="BE6" s="38">
        <f>IF(J6=0,VLOOKUP(L6,변환표준점수!$BU$8:$CF$62,'표점 계산기'!$AN6+1,FALSE),VLOOKUP(J6,변환표준점수!$BH$8:$BS$62,'표점 계산기'!$AN6+1,FALSE))</f>
        <v>62.39</v>
      </c>
      <c r="BF6" s="38" cm="1">
        <f t="array" ref="BF6">IF(M6=0,0,IF(OR(AN6=3,AN6=4),0,IF(AN6=1,INDEX($CZ$7:$CZ$15,SUM(IF(M6&lt;$CY$7:$CY$15=TRUE,1,0))+1),VLOOKUP(M6,변환표준점수!$BH$8:$BS$62,'표점 계산기'!AN6+1,FALSE))))</f>
        <v>54.83</v>
      </c>
      <c r="BG6" s="38" cm="1">
        <f t="array" ref="BG6">INDEX($DG$24:$EF$31,COLUMN(C1),$AP6)</f>
        <v>2.0833333333333335</v>
      </c>
      <c r="BH6" s="38" cm="1">
        <f t="array" ref="BH6">INDEX($DG$24:$EF$31,COLUMN(D1),$AP6)</f>
        <v>2.9197080291970803</v>
      </c>
      <c r="BI6" s="38" cm="1">
        <f t="array" ref="BI6">INDEX($DG$24:$EF$31,COLUMN(E1),$AP6)</f>
        <v>1.521375323292256</v>
      </c>
      <c r="BJ6" s="38" cm="1">
        <f t="array" ref="BJ6">INDEX($DG$24:$EF$31,COLUMN(F1),$AP6)</f>
        <v>0</v>
      </c>
      <c r="BK6" s="38" cm="1">
        <f t="array" ref="BK6">INDEX($DG$24:$EF$31,COLUMN(G1),$AP6)</f>
        <v>0</v>
      </c>
      <c r="BL6" s="38" cm="1">
        <f t="array" ref="BL6">INDEX($DG$24:$EF$31,COLUMN(H1),$AP6)</f>
        <v>1</v>
      </c>
      <c r="BM6" s="60" cm="1">
        <f t="array" aca="1" ref="BM6:BQ6" ca="1">IFERROR(ROUND(IF(IFERROR(AW6:BA6/AW6:BA6,0)=1,(IFERROR(AQ6:AU6*BG6,0)+IFERROR(AW6:BA6*BH6,0)+(SUM(BD6:BF6)-MIN(BD6:BF6))*BI6+BB6*BJ6+BC6*BK6)*BL6+BB6*(1-BJ6)+BC6*(1-BK6)+IF(AN6=1,BF6,0),""),2),"")</f>
        <v>959.54</v>
      </c>
      <c r="BN6" s="61" t="str">
        <f ca="1"/>
        <v/>
      </c>
      <c r="BO6" s="61" t="str">
        <f ca="1"/>
        <v/>
      </c>
      <c r="BP6" s="61" t="str">
        <f ca="1"/>
        <v/>
      </c>
      <c r="BQ6" s="62" t="str">
        <f ca="1"/>
        <v/>
      </c>
      <c r="BR6" s="5"/>
      <c r="BS6" s="5"/>
      <c r="BT6" s="5"/>
      <c r="BU6" s="5"/>
      <c r="BV6" s="5"/>
      <c r="BW6" s="5"/>
      <c r="BX6" s="5"/>
      <c r="BY6" s="6" t="s">
        <v>6</v>
      </c>
      <c r="BZ6" s="6" t="s">
        <v>7</v>
      </c>
      <c r="CA6" s="6" t="s">
        <v>6</v>
      </c>
      <c r="CB6" s="5"/>
      <c r="CC6" s="6" t="s">
        <v>6</v>
      </c>
      <c r="CD6" s="6" t="s">
        <v>7</v>
      </c>
      <c r="CE6" s="6" t="s">
        <v>6</v>
      </c>
      <c r="CF6" s="6"/>
      <c r="CG6" s="6" t="s">
        <v>6</v>
      </c>
      <c r="CH6" s="6" t="s">
        <v>7</v>
      </c>
      <c r="CI6" s="6" t="s">
        <v>6</v>
      </c>
      <c r="CJ6" s="5"/>
      <c r="CK6" s="6" t="s">
        <v>6</v>
      </c>
      <c r="CL6" s="6" t="s">
        <v>7</v>
      </c>
      <c r="CM6" s="6" t="s">
        <v>6</v>
      </c>
      <c r="CN6" s="5"/>
      <c r="CO6" s="6" t="s">
        <v>6</v>
      </c>
      <c r="CP6" s="6" t="s">
        <v>7</v>
      </c>
      <c r="CQ6" s="6" t="s">
        <v>6</v>
      </c>
      <c r="CR6" s="5"/>
      <c r="CS6" s="6" t="s">
        <v>15</v>
      </c>
      <c r="CT6" s="6" t="s">
        <v>16</v>
      </c>
      <c r="CU6" s="6"/>
      <c r="CV6" s="6" t="s">
        <v>15</v>
      </c>
      <c r="CW6" s="6" t="s">
        <v>16</v>
      </c>
      <c r="CX6" s="5"/>
      <c r="CY6" s="6" t="s">
        <v>15</v>
      </c>
      <c r="CZ6" s="6" t="s">
        <v>17</v>
      </c>
      <c r="DA6" s="5"/>
      <c r="DB6" s="6"/>
      <c r="DC6" s="6" t="s">
        <v>11</v>
      </c>
      <c r="DD6" s="6" t="s">
        <v>12</v>
      </c>
      <c r="DE6" s="6"/>
      <c r="DF6" s="6"/>
      <c r="DG6" s="6">
        <f>VLOOKUP(AL6,$DL$5:$DM$15,2,FALSE)</f>
        <v>6</v>
      </c>
      <c r="DH6" s="5"/>
      <c r="DI6" s="5"/>
      <c r="DJ6" s="5"/>
      <c r="DK6" s="5"/>
      <c r="DL6" s="6" t="s">
        <v>18</v>
      </c>
      <c r="DM6" s="6">
        <v>2</v>
      </c>
      <c r="DN6" s="5"/>
      <c r="DO6" s="5" t="s">
        <v>42</v>
      </c>
      <c r="DP6" s="5" t="s">
        <v>44</v>
      </c>
      <c r="DQ6" s="5" t="s">
        <v>44</v>
      </c>
      <c r="DR6" s="5" t="s">
        <v>42</v>
      </c>
      <c r="DS6" s="5" t="s">
        <v>44</v>
      </c>
      <c r="DT6" s="5" t="s">
        <v>44</v>
      </c>
      <c r="DU6" s="5" t="s">
        <v>44</v>
      </c>
      <c r="DV6" s="5" t="s">
        <v>44</v>
      </c>
      <c r="DW6" s="5" t="s">
        <v>44</v>
      </c>
      <c r="DX6" s="5" t="s">
        <v>44</v>
      </c>
      <c r="DY6" s="5" t="s">
        <v>49</v>
      </c>
      <c r="DZ6" s="5"/>
      <c r="EA6" s="5"/>
      <c r="EB6" s="5"/>
      <c r="EC6" s="5"/>
      <c r="ED6" s="5"/>
      <c r="EE6" s="5"/>
      <c r="EF6" s="5"/>
      <c r="EG6" s="5"/>
      <c r="EH6" s="5"/>
      <c r="EI6" s="5"/>
      <c r="EJ6" s="5"/>
      <c r="EK6" s="5"/>
      <c r="EL6" s="5"/>
      <c r="EM6" s="5"/>
      <c r="EN6" s="5"/>
      <c r="EO6" s="5"/>
      <c r="EP6" s="5"/>
      <c r="EQ6" s="5"/>
      <c r="ER6" s="5"/>
      <c r="ES6" s="5"/>
      <c r="ET6" s="5"/>
      <c r="EU6" s="5"/>
      <c r="EV6" s="5"/>
      <c r="EW6" s="5"/>
    </row>
    <row r="7" spans="1:153" x14ac:dyDescent="0.3">
      <c r="A7" s="5"/>
      <c r="B7" s="18" t="str">
        <f t="shared" ref="B7:B70" si="1">IF(C7=0,"",ROW(A2))</f>
        <v/>
      </c>
      <c r="C7" s="24"/>
      <c r="D7" s="24"/>
      <c r="E7" s="24"/>
      <c r="F7" s="24"/>
      <c r="G7" s="24"/>
      <c r="H7" s="25"/>
      <c r="I7" s="25"/>
      <c r="J7" s="25"/>
      <c r="K7" s="25"/>
      <c r="L7" s="25"/>
      <c r="M7" s="25"/>
      <c r="N7" s="24"/>
      <c r="O7" s="25"/>
      <c r="P7" s="6"/>
      <c r="Q7" s="6"/>
      <c r="R7" s="6" t="e">
        <f t="shared" ref="R7:R8" si="2">VLOOKUP(G7,$CS$7:$CT$15,2,FALSE)</f>
        <v>#N/A</v>
      </c>
      <c r="S7" s="6" t="e">
        <f t="shared" ref="S7:S8" si="3">VLOOKUP(H7,$CV$7:$CW$15,2,FALSE)</f>
        <v>#N/A</v>
      </c>
      <c r="T7" s="6" t="e">
        <f t="shared" ref="T7:T8" si="4">ROUND(IF(AND($DM$4=6,$DN$4=1),IF(N7=1,1.03,1),1)*IF(I7=0,VLOOKUP(K7,$DB$7:$DD$61,3,FALSE),VLOOKUP(I7,$DB$7:$DC$61,2,FALSE)),2)</f>
        <v>#N/A</v>
      </c>
      <c r="U7" s="6" t="e">
        <f t="shared" ref="U7:U8" si="5">ROUND(IF(AND($DM$4=6,$DN$4=1),IF(O7=1,1.03,1),1)*IF(J7=0,VLOOKUP(L7,$DB$7:$DD$61,3,FALSE),VLOOKUP(J7,$DB$7:$DC$61,2,FALSE)),2)</f>
        <v>#N/A</v>
      </c>
      <c r="V7" s="8" cm="1">
        <f t="array" ref="V7">IF(M7=0,0,IF(OR($DM$4=3,$DM$4=4),0,IF($DM$4=1,INDEX($CZ$7:$CZ$15,SUM(IF(M7&lt;$CY$7:$CY$15=TRUE,1,0))+1),VLOOKUP(M7,$DB$7:$DC$107,2,FALSE))))</f>
        <v>0</v>
      </c>
      <c r="W7" s="6" t="e">
        <f t="shared" ref="W7:W69" si="6">ROUND((C7-S7*(1-$V$3)-V7*(IF($DM$4=1,1,0))-R7*(1-$U$3))/$W$3-R7*$U$3-S7*$V$3-(SUM(T7:V7)-MIN(T7:V7))*$T$3,2)</f>
        <v>#N/A</v>
      </c>
      <c r="X7" s="6" cm="1">
        <f t="array" aca="1" ref="X7" ca="1">SUM(IF((IF(E7=0,INDIRECT(_xlfn.CONCAT($CH$1,MATCH(F7,$CG$7:$CG$100,0)+6)):INDIRECT(_xlfn.CONCAT($CH$1,MATCH(F7,$CG$7:$CG$100,0)+6+SUM(IF((F7=$CG$7:$CG$59)=TRUE,1,0))-1)),INDIRECT(_xlfn.CONCAT($CD$1,MATCH(E7,$CC$7:$CC$100,0)+6)):INDIRECT(_xlfn.CONCAT($CD$1,MATCH(E7,$CC$7:$CC$100,0)+6+SUM(IF((E7=$CC$7:$CC$59)=TRUE,1,0))-1)))*$S$3)=0,0,1))</f>
        <v>2</v>
      </c>
      <c r="Y7" s="6" t="e" cm="1">
        <f t="array" aca="1" ref="Y7" ca="1">SUM(IF((TRANSPOSE(MMULT(MMULT(_xlfn.MUNIT(X7),IF(MMULT(IF(E7=0,INDIRECT(_xlfn.CONCAT($CH$1,MATCH(F7,$CG$7:$CG$100,0)+6)):INDIRECT(_xlfn.CONCAT($CH$1,MATCH(F7,$CG$7:$CG$100,0)+6+SUM(IF((F7=$CG$7:$CG$59)=TRUE,1,0))-1)),INDIRECT(_xlfn.CONCAT($CD$1,MATCH(E7,$CC$7:$CC$100,0)+6)):INDIRECT(_xlfn.CONCAT($CD$1,MATCH(E7,$CC$7:$CC$100,0)+6+SUM(IF((E7=$CC$7:$CC$59)=TRUE,1,0))-1)))*$S$3,1/TRANSPOSE(W7-INDIRECT(_xlfn.CONCAT($BZ$1,MATCH(D7,$BY$7:$BY$100,0)+6)):INDIRECT(_xlfn.CONCAT($BZ$1,MATCH(D7,$BY$7:$BY$100,0)+6+SUM(IF((D7=$BY$7:$BY$59)=TRUE,1,0))-1))*$R$3))=1,1,0)),W7-INDIRECT(_xlfn.CONCAT($BZ$1,MATCH(D7,$BY$7:$BY$100,0)+6)):INDIRECT(_xlfn.CONCAT($BZ$1,MATCH(D7,$BY$7:$BY$100,0)+6+SUM(IF((D7=$BY$7:$BY$59)=TRUE,1,0))-1))*$R$3)))=0,0,1))</f>
        <v>#N/A</v>
      </c>
      <c r="Z7" s="6"/>
      <c r="AA7" s="30" t="str">
        <f t="shared" ref="AA7:AA8" ca="1" si="7">IF(IF(AF7="",0,($W7-AF7*$S$3)/$R$3)=0,"",IF(AF7=0,0,($W7-AF7*$S$3)/$R$3))</f>
        <v/>
      </c>
      <c r="AB7" s="31" t="str">
        <f t="shared" ref="AB7:AB8" si="8">IF(IF(AG7="",0,($W7-AG7*$S$3)/$R$3)=0,"",IF(AG7=0,0,($W7-AG7*$S$3)/$R$3))</f>
        <v/>
      </c>
      <c r="AC7" s="31" t="str">
        <f t="shared" ref="AC7:AC8" si="9">IF(IF(AH7="",0,($W7-AH7*$S$3)/$R$3)=0,"",IF(AH7=0,0,($W7-AH7*$S$3)/$R$3))</f>
        <v/>
      </c>
      <c r="AD7" s="31" t="str">
        <f t="shared" ref="AD7:AD8" si="10">IF(IF(AI7="",0,($W7-AI7*$S$3)/$R$3)=0,"",IF(AI7=0,0,($W7-AI7*$S$3)/$R$3))</f>
        <v/>
      </c>
      <c r="AE7" s="32" t="str">
        <f t="shared" ref="AE7:AE8" si="11">IF(IF(AJ7="",0,($W7-AJ7*$S$3)/$R$3)=0,"",IF(AJ7=0,0,($W7-AJ7*$S$3)/$R$3))</f>
        <v/>
      </c>
      <c r="AF7" s="33" t="str" cm="1">
        <f t="array" aca="1" ref="AF7" ca="1">IFERROR(IF(_xlfn._xlws.SORT(TRANSPOSE(MMULT(MMULT(_xlfn.MUNIT(X7),IF(ROUND(MMULT(IF(E7=0,IF($DN$4=1,INDIRECT(_xlfn.CONCAT($CP$1,MATCH(F7,$CO$7:$CO$100,0)+6)):INDIRECT(_xlfn.CONCAT($CP$1,MATCH(F7,$CO$7:$CO$100,0)+6+SUM(IF((F7=$CO$7:$CO$59)=TRUE,1,0))-1)),INDIRECT(_xlfn.CONCAT($CH$1,MATCH(F7,$CG$7:$CG$100,0)+6)):INDIRECT(_xlfn.CONCAT($CH$1,MATCH(F7,$CG$7:$CG$100,0)+6+SUM(IF((F7=$CG$7:$CG$59)=TRUE,1,0))-1))),IF(OR($DN$4=2,$DN$4=3),INDIRECT(_xlfn.CONCAT($CL$1,MATCH(E7,$CK$7:$CK$100,0)+6)):INDIRECT(_xlfn.CONCAT($CL$1,MATCH(E7,$CK$7:$CK$100,0)+6+SUM(IF((E7=$CK$7:$CK$59)=TRUE,1,0))-1)),INDIRECT(_xlfn.CONCAT($CD$1,MATCH(E7,$CC$7:$CC$100,0)+6)):INDIRECT(_xlfn.CONCAT($CD$1,MATCH(E7,$CC$7:$CC$100,0)+6+SUM(IF((E7=$CC$7:$CC$59)=TRUE,1,0))-1))))*$S$3*IF(AND($DM$4=4,F7=0),1.1,1),1/TRANSPOSE(W7-INDIRECT(_xlfn.CONCAT($BZ$1,MATCH(D7,$BY$7:$BY$100,0)+6)):INDIRECT(_xlfn.CONCAT($BZ$1,MATCH(D7,$BY$7:$BY$100,0)+6+SUM(IF((D7=$BY$7:$BY$59)=TRUE,1,0))-1))*$R$3)),6)=1,1,0)),W7-INDIRECT(_xlfn.CONCAT($BZ$1,MATCH(D7,$BY$7:$BY$100,0)+6)):INDIRECT(_xlfn.CONCAT($BZ$1,MATCH(D7,$BY$7:$BY$100,0)+6+SUM(IF((D7=$BY$7:$BY$59)=TRUE,1,0))-1))*$R$3))/$S$3,1,-1,TRUE)=0,"",_xlfn._xlws.SORT(TRANSPOSE(MMULT(MMULT(_xlfn.MUNIT(X7),IF(ROUND(MMULT(IF(E7=0,IF($DN$4=1,INDIRECT(_xlfn.CONCAT($CP$1,MATCH(F7,$CO$7:$CO$100,0)+6)):INDIRECT(_xlfn.CONCAT($CP$1,MATCH(F7,$CO$7:$CO$100,0)+6+SUM(IF((F7=$CO$7:$CO$59)=TRUE,1,0))-1)),INDIRECT(_xlfn.CONCAT($CH$1,MATCH(F7,$CG$7:$CG$100,0)+6)):INDIRECT(_xlfn.CONCAT($CH$1,MATCH(F7,$CG$7:$CG$100,0)+6+SUM(IF((F7=$CG$7:$CG$59)=TRUE,1,0))-1))),IF(OR($DN$4=2,$DN$4=3),INDIRECT(_xlfn.CONCAT($CL$1,MATCH(E7,$CK$7:$CK$100,0)+6)):INDIRECT(_xlfn.CONCAT($CL$1,MATCH(E7,$CK$7:$CK$100,0)+6+SUM(IF((E7=$CK$7:$CK$59)=TRUE,1,0))-1)),INDIRECT(_xlfn.CONCAT($CD$1,MATCH(E7,$CC$7:$CC$100,0)+6)):INDIRECT(_xlfn.CONCAT($CD$1,MATCH(E7,$CC$7:$CC$100,0)+6+SUM(IF((E7=$CC$7:$CC$59)=TRUE,1,0))-1))))*$S$3*IF(AND($DM$4=4,F7=0),1.1,1),1/TRANSPOSE(W7-INDIRECT(_xlfn.CONCAT($BZ$1,MATCH(D7,$BY$7:$BY$100,0)+6)):INDIRECT(_xlfn.CONCAT($BZ$1,MATCH(D7,$BY$7:$BY$100,0)+6+SUM(IF((D7=$BY$7:$BY$59)=TRUE,1,0))-1))*$R$3)),6)=1,1,0)),W7-INDIRECT(_xlfn.CONCAT($BZ$1,MATCH(D7,$BY$7:$BY$100,0)+6)):INDIRECT(_xlfn.CONCAT($BZ$1,MATCH(D7,$BY$7:$BY$100,0)+6+SUM(IF((D7=$BY$7:$BY$59)=TRUE,1,0))-1))*$R$3))/$S$3,1,-1,TRUE)),"")</f>
        <v/>
      </c>
      <c r="AG7" s="31"/>
      <c r="AH7" s="31"/>
      <c r="AI7" s="31"/>
      <c r="AJ7" s="32"/>
      <c r="AK7" s="6"/>
      <c r="AL7" s="21" t="s">
        <v>72</v>
      </c>
      <c r="AM7" s="21" t="s">
        <v>42</v>
      </c>
      <c r="AN7" s="48">
        <f t="shared" ref="AN7:AN26" si="12">IFERROR(VLOOKUP(AL7,$DL$5:$DM$15,2,FALSE),12)</f>
        <v>1</v>
      </c>
      <c r="AO7" s="39">
        <f t="shared" si="0"/>
        <v>2</v>
      </c>
      <c r="AP7" s="39" cm="1">
        <f t="array" ref="AP7">_xlfn.XMATCH(1,IF(IF((AL7=$DG$24:$EF$24)=TRUE,1,0)+IF((AM7=$DG$25:$EF$25)=TRUE,1,0)=2,1,0))</f>
        <v>2</v>
      </c>
      <c r="AQ7" s="39" t="str" cm="1">
        <f t="array" aca="1" ref="AQ7:AU7" ca="1">AA7:AE7</f>
        <v/>
      </c>
      <c r="AR7" s="39" t="str">
        <f ca="1"/>
        <v/>
      </c>
      <c r="AS7" s="39" t="str">
        <f ca="1"/>
        <v/>
      </c>
      <c r="AT7" s="39" t="str">
        <f ca="1"/>
        <v/>
      </c>
      <c r="AU7" s="39" t="str">
        <f ca="1"/>
        <v/>
      </c>
      <c r="AV7" s="39">
        <v>0</v>
      </c>
      <c r="AW7" s="39" t="str" cm="1">
        <f t="array" aca="1" ref="AW7:BA7" ca="1">IF(AND(AV7=1,AO7&lt;&gt;1),VLOOKUP(E7,변환표준점수!$H$8:$O$60,_xlfn.XMATCH('표점 계산기'!$AL7,변환표준점수!$I$6:$O$6)+1,FALSE),IF(AND($E7=0,$DN$4=1),INDEX($CH$7:$CH$73,SUM(IF(AF7=$CP$7:$CP$59,ROW($A$1:$A$50),0))),IF(AND($E7&lt;&gt;0,$DN$4&lt;&gt;1),INDEX($CD$7:$CD$73,SUM(IF(AF7=$CL$7:$CL$59,ROW($A$1:$A$50),0))),AF7:AJ7)))</f>
        <v/>
      </c>
      <c r="AX7" s="39">
        <f ca="1"/>
        <v>0</v>
      </c>
      <c r="AY7" s="39">
        <f ca="1"/>
        <v>0</v>
      </c>
      <c r="AZ7" s="39">
        <f ca="1"/>
        <v>0</v>
      </c>
      <c r="BA7" s="39">
        <f ca="1"/>
        <v>0</v>
      </c>
      <c r="BB7" s="39" t="e">
        <f>VLOOKUP(G7,변환표준점수!$X$8:$AM$16,_xlfn.XMATCH(AL7,변환표준점수!$Y$5:$AM$5)+IF(OR(AN7=6,AN7=7,AN7=10,AN7=11),IF(AO7=1,0,1),0)+1,FALSE)</f>
        <v>#N/A</v>
      </c>
      <c r="BC7" s="39" t="e">
        <f>VLOOKUP(H7,변환표준점수!$AO$8:$BE$16,_xlfn.XMATCH(AL7,변환표준점수!$AP$5:$BE$5)+IF(OR(AN7=3,AN7=6,AN7=8,AN7=9,AN7=10),IF(AO7=1,0,1),0)+1,FALSE)</f>
        <v>#N/A</v>
      </c>
      <c r="BD7" s="39" t="e">
        <f>IF(I7=0,VLOOKUP(K7,변환표준점수!$BU$8:$CF$62,'표점 계산기'!$AN7+1,FALSE),VLOOKUP(I7,변환표준점수!$BH$8:$BS$62,'표점 계산기'!$AN7+1,FALSE))</f>
        <v>#N/A</v>
      </c>
      <c r="BE7" s="39" t="e">
        <f>IF(J7=0,VLOOKUP(L7,변환표준점수!$BU$8:$CF$62,'표점 계산기'!$AN7+1,FALSE),VLOOKUP(J7,변환표준점수!$BH$8:$BS$62,'표점 계산기'!$AN7+1,FALSE))</f>
        <v>#N/A</v>
      </c>
      <c r="BF7" s="39" cm="1">
        <f t="array" ref="BF7">IF(M7=0,0,IF(OR(AN7=3,AN7=4),0,IF(AN7=1,INDEX($CZ$7:$CZ$15,SUM(IF(M7&lt;$CY$7:$CY$15=TRUE,1,0))+1),VLOOKUP(M7,변환표준점수!$BH$8:$BS$62,'표점 계산기'!AN7+1,FALSE))))</f>
        <v>0</v>
      </c>
      <c r="BG7" s="39" cm="1">
        <f t="array" ref="BG7">INDEX($DG$24:$EF$31,COLUMN(C2),$AP7)</f>
        <v>1</v>
      </c>
      <c r="BH7" s="39" cm="1">
        <f t="array" ref="BH7">INDEX($DG$24:$EF$31,COLUMN(D2),$AP7)</f>
        <v>1.2</v>
      </c>
      <c r="BI7" s="39" cm="1">
        <f t="array" ref="BI7">INDEX($DG$24:$EF$31,COLUMN(E2),$AP7)</f>
        <v>0.8</v>
      </c>
      <c r="BJ7" s="39" cm="1">
        <f t="array" ref="BJ7">INDEX($DG$24:$EF$31,COLUMN(F2),$AP7)</f>
        <v>0</v>
      </c>
      <c r="BK7" s="39" cm="1">
        <f t="array" ref="BK7">INDEX($DG$24:$EF$31,COLUMN(G2),$AP7)</f>
        <v>0</v>
      </c>
      <c r="BL7" s="39" cm="1">
        <f t="array" ref="BL7">INDEX($DG$24:$EF$31,COLUMN(H2),$AP7)</f>
        <v>1</v>
      </c>
      <c r="BM7" s="63" t="str" cm="1">
        <f t="array" aca="1" ref="BM7:BQ7" ca="1">IFERROR(ROUND(IF(IFERROR(AW7:BA7/AW7:BA7,0)=1,(IFERROR(AQ7:AU7*BG7,0)+IFERROR(AW7:BA7*BH7,0)+(SUM(BD7:BF7)-MIN(BD7:BF7))*BI7+BB7*BJ7+BC7*BK7)*BL7+BB7*(1-BJ7)+BC7*(1-BK7)+IF(AN7=1,BF7,0),""),2),"")</f>
        <v/>
      </c>
      <c r="BN7" s="52" t="str">
        <f ca="1"/>
        <v/>
      </c>
      <c r="BO7" s="52" t="str">
        <f ca="1"/>
        <v/>
      </c>
      <c r="BP7" s="52" t="str">
        <f ca="1"/>
        <v/>
      </c>
      <c r="BQ7" s="64" t="str">
        <f ca="1"/>
        <v/>
      </c>
      <c r="BR7" s="5"/>
      <c r="BS7" s="5"/>
      <c r="BT7" s="5"/>
      <c r="BU7" s="5"/>
      <c r="BV7" s="5"/>
      <c r="BW7" s="5"/>
      <c r="BX7" s="5"/>
      <c r="BY7" s="68">
        <v>100</v>
      </c>
      <c r="BZ7" s="68">
        <v>144</v>
      </c>
      <c r="CA7" s="68">
        <v>100</v>
      </c>
      <c r="CB7" s="5"/>
      <c r="CC7" s="68">
        <v>100</v>
      </c>
      <c r="CD7" s="68">
        <v>137</v>
      </c>
      <c r="CE7" s="68">
        <v>100</v>
      </c>
      <c r="CF7" s="6"/>
      <c r="CG7" s="68">
        <v>100</v>
      </c>
      <c r="CH7" s="68">
        <v>137</v>
      </c>
      <c r="CI7" s="68">
        <v>100</v>
      </c>
      <c r="CJ7" s="5"/>
      <c r="CK7" s="68">
        <v>100</v>
      </c>
      <c r="CL7" s="6" cm="1">
        <f t="array" ref="CL7">INDEX(변환표준점수!$I$8:$O$60,ROW(A1),_xlfn.XMATCH('표점 계산기'!$B$3,변환표준점수!$I$6:$O$6))</f>
        <v>137</v>
      </c>
      <c r="CM7" s="68">
        <v>100</v>
      </c>
      <c r="CN7" s="5"/>
      <c r="CO7" s="6">
        <v>100</v>
      </c>
      <c r="CP7" s="6">
        <v>134</v>
      </c>
      <c r="CQ7" s="6">
        <v>100</v>
      </c>
      <c r="CR7" s="5"/>
      <c r="CS7" s="6">
        <v>1</v>
      </c>
      <c r="CT7" s="6" cm="1">
        <f t="array" ref="CT7">INDEX(변환표준점수!$Y$8:$AM$16,ROW(A1),_xlfn.XMATCH($B$3,변환표준점수!$Y$5:$AM$5)+IF(OR($DM$4=6,$DM$4=7,$DM$4=10,$DM$4=11),IF($DN$4=1,0,1),0))</f>
        <v>100</v>
      </c>
      <c r="CU7" s="6"/>
      <c r="CV7" s="6">
        <v>1</v>
      </c>
      <c r="CW7" s="6" cm="1">
        <f t="array" ref="CW7">INDEX(변환표준점수!$AP$8:$BE$16,ROW(A1),_xlfn.XMATCH($B$3,변환표준점수!$AP$5:$BE$5)+IF(OR($DM$4=3,$DM$4=6,$DM$4=8,$DM$4=9,$DM$4=10),IF($DN$4=1,0,1),0))</f>
        <v>10</v>
      </c>
      <c r="CX7" s="5"/>
      <c r="CY7" s="6">
        <v>96</v>
      </c>
      <c r="CZ7" s="6">
        <v>0</v>
      </c>
      <c r="DA7" s="5"/>
      <c r="DB7" s="6">
        <v>100</v>
      </c>
      <c r="DC7" s="5">
        <f>VLOOKUP(DB7,변환표준점수!$BH$8:$BS$62,1+'표점 계산기'!$DM$4,FALSE)</f>
        <v>66.44</v>
      </c>
      <c r="DD7" s="5">
        <f>VLOOKUP(DB7,변환표준점수!$BU$8:$CF$46,1+'표점 계산기'!$DM$4,FALSE)</f>
        <v>68.13</v>
      </c>
      <c r="DE7" s="5"/>
      <c r="DF7" s="5"/>
      <c r="DG7" s="5"/>
      <c r="DH7" s="5"/>
      <c r="DI7" s="5"/>
      <c r="DJ7" s="5"/>
      <c r="DK7" s="5"/>
      <c r="DL7" s="6" t="s">
        <v>19</v>
      </c>
      <c r="DM7" s="6">
        <v>3</v>
      </c>
      <c r="DN7" s="5"/>
      <c r="DO7" s="5"/>
      <c r="DP7" s="5"/>
      <c r="DQ7" s="5"/>
      <c r="DR7" s="5"/>
      <c r="DS7" s="5"/>
      <c r="DT7" s="5" t="s">
        <v>47</v>
      </c>
      <c r="DU7" s="5"/>
      <c r="DV7" s="5"/>
      <c r="DW7" s="5" t="s">
        <v>48</v>
      </c>
      <c r="DX7" s="5"/>
      <c r="DY7" s="5" t="s">
        <v>50</v>
      </c>
      <c r="DZ7" s="5"/>
      <c r="EA7" s="5"/>
      <c r="EB7" s="5"/>
      <c r="EC7" s="5"/>
      <c r="ED7" s="5"/>
      <c r="EE7" s="5"/>
      <c r="EF7" s="5"/>
      <c r="EG7" s="5"/>
      <c r="EH7" s="5"/>
      <c r="EI7" s="5"/>
      <c r="EJ7" s="5"/>
      <c r="EK7" s="5"/>
      <c r="EL7" s="5"/>
      <c r="EM7" s="5"/>
      <c r="EN7" s="5"/>
      <c r="EO7" s="5"/>
      <c r="EP7" s="5"/>
      <c r="EQ7" s="5"/>
      <c r="ER7" s="5"/>
      <c r="ES7" s="5"/>
      <c r="ET7" s="5"/>
      <c r="EU7" s="5"/>
      <c r="EV7" s="5"/>
      <c r="EW7" s="5"/>
    </row>
    <row r="8" spans="1:153" x14ac:dyDescent="0.3">
      <c r="A8" s="5"/>
      <c r="B8" s="18" t="str">
        <f t="shared" si="1"/>
        <v/>
      </c>
      <c r="C8" s="24"/>
      <c r="D8" s="24"/>
      <c r="E8" s="24"/>
      <c r="F8" s="24"/>
      <c r="G8" s="24"/>
      <c r="H8" s="25"/>
      <c r="I8" s="25"/>
      <c r="J8" s="25"/>
      <c r="K8" s="25"/>
      <c r="L8" s="25"/>
      <c r="M8" s="25"/>
      <c r="N8" s="24"/>
      <c r="O8" s="25"/>
      <c r="P8" s="6"/>
      <c r="Q8" s="6"/>
      <c r="R8" s="6" t="e">
        <f t="shared" si="2"/>
        <v>#N/A</v>
      </c>
      <c r="S8" s="6" t="e">
        <f t="shared" si="3"/>
        <v>#N/A</v>
      </c>
      <c r="T8" s="6" t="e">
        <f t="shared" si="4"/>
        <v>#N/A</v>
      </c>
      <c r="U8" s="6" t="e">
        <f t="shared" si="5"/>
        <v>#N/A</v>
      </c>
      <c r="V8" s="8" cm="1">
        <f t="array" ref="V8">IF(M8=0,0,IF(OR($DM$4=3,$DM$4=4),0,IF($DM$4=1,INDEX($CZ$7:$CZ$15,SUM(IF(M8&lt;$CY$7:$CY$15=TRUE,1,0))+1),VLOOKUP(M8,$DB$7:$DC$107,2,FALSE))))</f>
        <v>0</v>
      </c>
      <c r="W8" s="6" t="e">
        <f t="shared" si="6"/>
        <v>#N/A</v>
      </c>
      <c r="X8" s="6" cm="1">
        <f t="array" aca="1" ref="X8" ca="1">SUM(IF((IF(E8=0,INDIRECT(_xlfn.CONCAT($CH$1,MATCH(F8,$CG$7:$CG$100,0)+6)):INDIRECT(_xlfn.CONCAT($CH$1,MATCH(F8,$CG$7:$CG$100,0)+6+SUM(IF((F8=$CG$7:$CG$59)=TRUE,1,0))-1)),INDIRECT(_xlfn.CONCAT($CD$1,MATCH(E8,$CC$7:$CC$100,0)+6)):INDIRECT(_xlfn.CONCAT($CD$1,MATCH(E8,$CC$7:$CC$100,0)+6+SUM(IF((E8=$CC$7:$CC$59)=TRUE,1,0))-1)))*$S$3)=0,0,1))</f>
        <v>2</v>
      </c>
      <c r="Y8" s="6" t="e" cm="1">
        <f t="array" aca="1" ref="Y8" ca="1">SUM(IF((TRANSPOSE(MMULT(MMULT(_xlfn.MUNIT(X8),IF(MMULT(IF(E8=0,INDIRECT(_xlfn.CONCAT($CH$1,MATCH(F8,$CG$7:$CG$100,0)+6)):INDIRECT(_xlfn.CONCAT($CH$1,MATCH(F8,$CG$7:$CG$100,0)+6+SUM(IF((F8=$CG$7:$CG$59)=TRUE,1,0))-1)),INDIRECT(_xlfn.CONCAT($CD$1,MATCH(E8,$CC$7:$CC$100,0)+6)):INDIRECT(_xlfn.CONCAT($CD$1,MATCH(E8,$CC$7:$CC$100,0)+6+SUM(IF((E8=$CC$7:$CC$59)=TRUE,1,0))-1)))*$S$3,1/TRANSPOSE(W8-INDIRECT(_xlfn.CONCAT($BZ$1,MATCH(D8,$BY$7:$BY$100,0)+6)):INDIRECT(_xlfn.CONCAT($BZ$1,MATCH(D8,$BY$7:$BY$100,0)+6+SUM(IF((D8=$BY$7:$BY$59)=TRUE,1,0))-1))*$R$3))=1,1,0)),W8-INDIRECT(_xlfn.CONCAT($BZ$1,MATCH(D8,$BY$7:$BY$100,0)+6)):INDIRECT(_xlfn.CONCAT($BZ$1,MATCH(D8,$BY$7:$BY$100,0)+6+SUM(IF((D8=$BY$7:$BY$59)=TRUE,1,0))-1))*$R$3)))=0,0,1))</f>
        <v>#N/A</v>
      </c>
      <c r="Z8" s="6"/>
      <c r="AA8" s="30" t="str">
        <f t="shared" ca="1" si="7"/>
        <v/>
      </c>
      <c r="AB8" s="31" t="str">
        <f t="shared" si="8"/>
        <v/>
      </c>
      <c r="AC8" s="31" t="str">
        <f t="shared" si="9"/>
        <v/>
      </c>
      <c r="AD8" s="31" t="str">
        <f t="shared" si="10"/>
        <v/>
      </c>
      <c r="AE8" s="32" t="str">
        <f t="shared" si="11"/>
        <v/>
      </c>
      <c r="AF8" s="33" t="str" cm="1">
        <f t="array" aca="1" ref="AF8" ca="1">IFERROR(IF(_xlfn._xlws.SORT(TRANSPOSE(MMULT(MMULT(_xlfn.MUNIT(X8),IF(ROUND(MMULT(IF(E8=0,IF($DN$4=1,INDIRECT(_xlfn.CONCAT($CP$1,MATCH(F8,$CO$7:$CO$100,0)+6)):INDIRECT(_xlfn.CONCAT($CP$1,MATCH(F8,$CO$7:$CO$100,0)+6+SUM(IF((F8=$CO$7:$CO$59)=TRUE,1,0))-1)),INDIRECT(_xlfn.CONCAT($CH$1,MATCH(F8,$CG$7:$CG$100,0)+6)):INDIRECT(_xlfn.CONCAT($CH$1,MATCH(F8,$CG$7:$CG$100,0)+6+SUM(IF((F8=$CG$7:$CG$59)=TRUE,1,0))-1))),IF(OR($DN$4=2,$DN$4=3),INDIRECT(_xlfn.CONCAT($CL$1,MATCH(E8,$CK$7:$CK$100,0)+6)):INDIRECT(_xlfn.CONCAT($CL$1,MATCH(E8,$CK$7:$CK$100,0)+6+SUM(IF((E8=$CK$7:$CK$59)=TRUE,1,0))-1)),INDIRECT(_xlfn.CONCAT($CD$1,MATCH(E8,$CC$7:$CC$100,0)+6)):INDIRECT(_xlfn.CONCAT($CD$1,MATCH(E8,$CC$7:$CC$100,0)+6+SUM(IF((E8=$CC$7:$CC$59)=TRUE,1,0))-1))))*$S$3*IF(AND($DM$4=4,F8=0),1.1,1),1/TRANSPOSE(W8-INDIRECT(_xlfn.CONCAT($BZ$1,MATCH(D8,$BY$7:$BY$100,0)+6)):INDIRECT(_xlfn.CONCAT($BZ$1,MATCH(D8,$BY$7:$BY$100,0)+6+SUM(IF((D8=$BY$7:$BY$59)=TRUE,1,0))-1))*$R$3)),6)=1,1,0)),W8-INDIRECT(_xlfn.CONCAT($BZ$1,MATCH(D8,$BY$7:$BY$100,0)+6)):INDIRECT(_xlfn.CONCAT($BZ$1,MATCH(D8,$BY$7:$BY$100,0)+6+SUM(IF((D8=$BY$7:$BY$59)=TRUE,1,0))-1))*$R$3))/$S$3,1,-1,TRUE)=0,"",_xlfn._xlws.SORT(TRANSPOSE(MMULT(MMULT(_xlfn.MUNIT(X8),IF(ROUND(MMULT(IF(E8=0,IF($DN$4=1,INDIRECT(_xlfn.CONCAT($CP$1,MATCH(F8,$CO$7:$CO$100,0)+6)):INDIRECT(_xlfn.CONCAT($CP$1,MATCH(F8,$CO$7:$CO$100,0)+6+SUM(IF((F8=$CO$7:$CO$59)=TRUE,1,0))-1)),INDIRECT(_xlfn.CONCAT($CH$1,MATCH(F8,$CG$7:$CG$100,0)+6)):INDIRECT(_xlfn.CONCAT($CH$1,MATCH(F8,$CG$7:$CG$100,0)+6+SUM(IF((F8=$CG$7:$CG$59)=TRUE,1,0))-1))),IF(OR($DN$4=2,$DN$4=3),INDIRECT(_xlfn.CONCAT($CL$1,MATCH(E8,$CK$7:$CK$100,0)+6)):INDIRECT(_xlfn.CONCAT($CL$1,MATCH(E8,$CK$7:$CK$100,0)+6+SUM(IF((E8=$CK$7:$CK$59)=TRUE,1,0))-1)),INDIRECT(_xlfn.CONCAT($CD$1,MATCH(E8,$CC$7:$CC$100,0)+6)):INDIRECT(_xlfn.CONCAT($CD$1,MATCH(E8,$CC$7:$CC$100,0)+6+SUM(IF((E8=$CC$7:$CC$59)=TRUE,1,0))-1))))*$S$3*IF(AND($DM$4=4,F8=0),1.1,1),1/TRANSPOSE(W8-INDIRECT(_xlfn.CONCAT($BZ$1,MATCH(D8,$BY$7:$BY$100,0)+6)):INDIRECT(_xlfn.CONCAT($BZ$1,MATCH(D8,$BY$7:$BY$100,0)+6+SUM(IF((D8=$BY$7:$BY$59)=TRUE,1,0))-1))*$R$3)),6)=1,1,0)),W8-INDIRECT(_xlfn.CONCAT($BZ$1,MATCH(D8,$BY$7:$BY$100,0)+6)):INDIRECT(_xlfn.CONCAT($BZ$1,MATCH(D8,$BY$7:$BY$100,0)+6+SUM(IF((D8=$BY$7:$BY$59)=TRUE,1,0))-1))*$R$3))/$S$3,1,-1,TRUE)),"")</f>
        <v/>
      </c>
      <c r="AG8" s="31"/>
      <c r="AH8" s="31"/>
      <c r="AI8" s="31"/>
      <c r="AJ8" s="32"/>
      <c r="AK8" s="6"/>
      <c r="AL8" s="21" t="s">
        <v>71</v>
      </c>
      <c r="AM8" s="21" t="s">
        <v>63</v>
      </c>
      <c r="AN8" s="48">
        <f t="shared" si="12"/>
        <v>5</v>
      </c>
      <c r="AO8" s="39">
        <f t="shared" si="0"/>
        <v>2</v>
      </c>
      <c r="AP8" s="39" cm="1">
        <f t="array" ref="AP8">_xlfn.XMATCH(1,IF(IF((AL8=$DG$24:$EF$24)=TRUE,1,0)+IF((AM8=$DG$25:$EF$25)=TRUE,1,0)=2,1,0))</f>
        <v>9</v>
      </c>
      <c r="AQ8" s="39" t="str" cm="1">
        <f t="array" aca="1" ref="AQ8:AU8" ca="1">AA8:AE8</f>
        <v/>
      </c>
      <c r="AR8" s="39" t="str">
        <f ca="1"/>
        <v/>
      </c>
      <c r="AS8" s="39" t="str">
        <f ca="1"/>
        <v/>
      </c>
      <c r="AT8" s="39" t="str">
        <f ca="1"/>
        <v/>
      </c>
      <c r="AU8" s="39" t="str">
        <f ca="1"/>
        <v/>
      </c>
      <c r="AV8" s="39">
        <f>IF(E8=0,0,1)</f>
        <v>0</v>
      </c>
      <c r="AW8" s="39" t="str" cm="1">
        <f t="array" aca="1" ref="AW8:BA8" ca="1">IF(AND(AV8=1,AO8&lt;&gt;1),VLOOKUP(E8,변환표준점수!$H$8:$O$60,_xlfn.XMATCH('표점 계산기'!$AL8,변환표준점수!$I$6:$O$6)+1,FALSE),IF(AND($E8=0,$DN$4=1),INDEX($CH$7:$CH$73,SUM(IF(AF8=$CP$7:$CP$59,ROW($A$1:$A$50),0))),IF(AND($E8&lt;&gt;0,$DN$4&lt;&gt;1),INDEX($CD$7:$CD$73,SUM(IF(AF8=$CL$7:$CL$59,ROW($A$1:$A$50),0))),AF8:AJ8)))</f>
        <v/>
      </c>
      <c r="AX8" s="39">
        <f ca="1"/>
        <v>0</v>
      </c>
      <c r="AY8" s="39">
        <f ca="1"/>
        <v>0</v>
      </c>
      <c r="AZ8" s="39">
        <f ca="1"/>
        <v>0</v>
      </c>
      <c r="BA8" s="39">
        <f ca="1"/>
        <v>0</v>
      </c>
      <c r="BB8" s="39" t="e">
        <f>VLOOKUP(G8,변환표준점수!$X$8:$AM$16,_xlfn.XMATCH(AL8,변환표준점수!$Y$5:$AM$5)+IF(OR(AN8=6,AN8=7,AN8=10,AN8=11),IF(AO8=1,0,1),0)+1,FALSE)</f>
        <v>#N/A</v>
      </c>
      <c r="BC8" s="39" t="e">
        <f>VLOOKUP(H8,변환표준점수!$AO$8:$BE$16,_xlfn.XMATCH(AL8,변환표준점수!$AP$5:$BE$5)+IF(OR(AN8=3,AN8=6,AN8=8,AN8=9,AN8=10),IF(AO8=1,0,1),0)+1,FALSE)</f>
        <v>#N/A</v>
      </c>
      <c r="BD8" s="39" t="e">
        <f>IF(I8=0,VLOOKUP(K8,변환표준점수!$BU$8:$CF$62,'표점 계산기'!$AN8+1,FALSE),VLOOKUP(I8,변환표준점수!$BH$8:$BS$62,'표점 계산기'!$AN8+1,FALSE))</f>
        <v>#N/A</v>
      </c>
      <c r="BE8" s="39" t="e">
        <f>IF(J8=0,VLOOKUP(L8,변환표준점수!$BU$8:$CF$62,'표점 계산기'!$AN8+1,FALSE),VLOOKUP(J8,변환표준점수!$BH$8:$BS$62,'표점 계산기'!$AN8+1,FALSE))</f>
        <v>#N/A</v>
      </c>
      <c r="BF8" s="39" cm="1">
        <f t="array" ref="BF8">IF(M8=0,0,IF(OR(AN8=3,AN8=4),0,IF(AN8=1,INDEX($CZ$7:$CZ$15,SUM(IF(M8&lt;$CY$7:$CY$15=TRUE,1,0))+1),VLOOKUP(M8,변환표준점수!$BH$8:$BS$62,'표점 계산기'!AN8+1,FALSE))))</f>
        <v>0</v>
      </c>
      <c r="BG8" s="39" cm="1">
        <f t="array" ref="BG8">INDEX($DG$24:$EF$31,COLUMN(C3),$AP8)</f>
        <v>2</v>
      </c>
      <c r="BH8" s="39" cm="1">
        <f t="array" ref="BH8">INDEX($DG$24:$EF$31,COLUMN(D3),$AP8)</f>
        <v>2</v>
      </c>
      <c r="BI8" s="39" cm="1">
        <f t="array" ref="BI8">INDEX($DG$24:$EF$31,COLUMN(E3),$AP8)</f>
        <v>1</v>
      </c>
      <c r="BJ8" s="39" cm="1">
        <f t="array" ref="BJ8">INDEX($DG$24:$EF$31,COLUMN(F3),$AP8)</f>
        <v>0</v>
      </c>
      <c r="BK8" s="39" cm="1">
        <f t="array" ref="BK8">INDEX($DG$24:$EF$31,COLUMN(G3),$AP8)</f>
        <v>0</v>
      </c>
      <c r="BL8" s="39" cm="1">
        <f t="array" ref="BL8">INDEX($DG$24:$EF$31,COLUMN(H3),$AP8)</f>
        <v>1</v>
      </c>
      <c r="BM8" s="63" t="str" cm="1">
        <f t="array" aca="1" ref="BM8:BQ8" ca="1">IFERROR(ROUND(IF(IFERROR(AW8:BA8/AW8:BA8,0)=1,(IFERROR(AQ8:AU8*BG8,0)+IFERROR(AW8:BA8*BH8,0)+(SUM(BD8:BF8)-MIN(BD8:BF8))*BI8+BB8*BJ8+BC8*BK8)*BL8+BB8*(1-BJ8)+BC8*(1-BK8)+IF(AN8=1,BF8,0),""),2),"")</f>
        <v/>
      </c>
      <c r="BN8" s="52" t="str">
        <f ca="1"/>
        <v/>
      </c>
      <c r="BO8" s="52" t="str">
        <f ca="1"/>
        <v/>
      </c>
      <c r="BP8" s="52" t="str">
        <f ca="1"/>
        <v/>
      </c>
      <c r="BQ8" s="64" t="str">
        <f ca="1"/>
        <v/>
      </c>
      <c r="BR8" s="6"/>
      <c r="BS8" s="9"/>
      <c r="BT8" s="9"/>
      <c r="BU8" s="9"/>
      <c r="BV8" s="9"/>
      <c r="BW8" s="9"/>
      <c r="BX8" s="5"/>
      <c r="BY8" s="68">
        <v>100</v>
      </c>
      <c r="BZ8" s="68">
        <v>142</v>
      </c>
      <c r="CA8" s="68">
        <v>100</v>
      </c>
      <c r="CB8" s="5"/>
      <c r="CC8" s="68">
        <v>99</v>
      </c>
      <c r="CD8" s="68">
        <v>135</v>
      </c>
      <c r="CE8" s="68">
        <v>99</v>
      </c>
      <c r="CF8" s="6"/>
      <c r="CG8" s="68">
        <v>99</v>
      </c>
      <c r="CH8" s="68">
        <v>135</v>
      </c>
      <c r="CI8" s="68">
        <v>99</v>
      </c>
      <c r="CJ8" s="5"/>
      <c r="CK8" s="68">
        <v>99</v>
      </c>
      <c r="CL8" s="6" cm="1">
        <f t="array" ref="CL8">INDEX(변환표준점수!$I$8:$O$60,ROW(A2),_xlfn.XMATCH('표점 계산기'!$B$3,변환표준점수!$I$6:$O$6))</f>
        <v>135</v>
      </c>
      <c r="CM8" s="68">
        <v>99</v>
      </c>
      <c r="CN8" s="5"/>
      <c r="CO8" s="6">
        <v>100</v>
      </c>
      <c r="CP8" s="6">
        <v>133.6</v>
      </c>
      <c r="CQ8" s="6">
        <v>100</v>
      </c>
      <c r="CR8" s="5"/>
      <c r="CS8" s="6">
        <v>2</v>
      </c>
      <c r="CT8" s="6" cm="1">
        <f t="array" ref="CT8">INDEX(변환표준점수!$Y$8:$AM$16,ROW(A2),_xlfn.XMATCH($B$3,변환표준점수!$Y$5:$AM$5)+IF(OR($DM$4=6,$DM$4=7,$DM$4=10,$DM$4=11),IF($DN$4=1,0,1),0))</f>
        <v>97</v>
      </c>
      <c r="CU8" s="6"/>
      <c r="CV8" s="6">
        <v>2</v>
      </c>
      <c r="CW8" s="6" cm="1">
        <f t="array" ref="CW8">INDEX(변환표준점수!$AP$8:$BE$16,ROW(A2),_xlfn.XMATCH($B$3,변환표준점수!$AP$5:$BE$5)+IF(OR($DM$4=3,$DM$4=6,$DM$4=8,$DM$4=9,$DM$4=10),IF($DN$4=1,0,1),0))</f>
        <v>10</v>
      </c>
      <c r="CX8" s="5"/>
      <c r="CY8" s="6">
        <v>89</v>
      </c>
      <c r="CZ8" s="6">
        <v>0</v>
      </c>
      <c r="DA8" s="5"/>
      <c r="DB8" s="6">
        <v>99</v>
      </c>
      <c r="DC8" s="5">
        <f>VLOOKUP(DB8,변환표준점수!$BH$8:$BS$62,1+'표점 계산기'!$DM$4,FALSE)</f>
        <v>66.09</v>
      </c>
      <c r="DD8" s="5">
        <f>VLOOKUP(DB8,변환표준점수!$BU$8:$CF$46,1+'표점 계산기'!$DM$4,FALSE)</f>
        <v>67.209999999999994</v>
      </c>
      <c r="DE8" s="5"/>
      <c r="DF8" s="5"/>
      <c r="DG8" s="5"/>
      <c r="DH8" s="5"/>
      <c r="DI8" s="5"/>
      <c r="DJ8" s="5"/>
      <c r="DK8" s="5"/>
      <c r="DL8" s="6" t="s">
        <v>20</v>
      </c>
      <c r="DM8" s="6">
        <v>4</v>
      </c>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row>
    <row r="9" spans="1:153" x14ac:dyDescent="0.3">
      <c r="A9" s="5"/>
      <c r="B9" s="18" t="str">
        <f t="shared" si="1"/>
        <v/>
      </c>
      <c r="C9" s="24"/>
      <c r="D9" s="24"/>
      <c r="E9" s="24"/>
      <c r="F9" s="24"/>
      <c r="G9" s="24"/>
      <c r="H9" s="25"/>
      <c r="I9" s="25"/>
      <c r="J9" s="25"/>
      <c r="K9" s="25"/>
      <c r="L9" s="25"/>
      <c r="M9" s="25"/>
      <c r="N9" s="24"/>
      <c r="O9" s="25"/>
      <c r="P9" s="6"/>
      <c r="Q9" s="6"/>
      <c r="R9" s="6" t="e">
        <f t="shared" ref="R9:R72" si="13">VLOOKUP(G9,$CS$7:$CT$15,2,FALSE)</f>
        <v>#N/A</v>
      </c>
      <c r="S9" s="6" t="e">
        <f t="shared" ref="S9:S72" si="14">VLOOKUP(H9,$CV$7:$CW$15,2,FALSE)</f>
        <v>#N/A</v>
      </c>
      <c r="T9" s="6" t="e">
        <f t="shared" ref="T9:T72" si="15">ROUND(IF(AND($DM$4=6,$DN$4=1),IF(N9=1,1.03,1),1)*IF(I9=0,VLOOKUP(K9,$DB$7:$DD$61,3,FALSE),VLOOKUP(I9,$DB$7:$DC$61,2,FALSE)),2)</f>
        <v>#N/A</v>
      </c>
      <c r="U9" s="6" t="e">
        <f t="shared" ref="U9:U72" si="16">ROUND(IF(AND($DM$4=6,$DN$4=1),IF(O9=1,1.03,1),1)*IF(J9=0,VLOOKUP(L9,$DB$7:$DD$61,3,FALSE),VLOOKUP(J9,$DB$7:$DC$61,2,FALSE)),2)</f>
        <v>#N/A</v>
      </c>
      <c r="V9" s="6" cm="1">
        <f t="array" ref="V9">IF(M9=0,0,IF(OR($DM$4=3,$DM$4=4),0,IF($DM$4=1,INDEX($CZ$7:$CZ$15,SUM(IF(M9&lt;$CY$7:$CY$15=TRUE,1,0))+1),VLOOKUP(M9,$DB$7:$DC$107,2,FALSE))))</f>
        <v>0</v>
      </c>
      <c r="W9" s="6" t="e">
        <f t="shared" si="6"/>
        <v>#N/A</v>
      </c>
      <c r="X9" s="6" cm="1">
        <f t="array" aca="1" ref="X9" ca="1">SUM(IF((IF(E9=0,INDIRECT(_xlfn.CONCAT($CH$1,MATCH(F9,$CG$7:$CG$100,0)+6)):INDIRECT(_xlfn.CONCAT($CH$1,MATCH(F9,$CG$7:$CG$100,0)+6+SUM(IF((F9=$CG$7:$CG$59)=TRUE,1,0))-1)),INDIRECT(_xlfn.CONCAT($CD$1,MATCH(E9,$CC$7:$CC$100,0)+6)):INDIRECT(_xlfn.CONCAT($CD$1,MATCH(E9,$CC$7:$CC$100,0)+6+SUM(IF((E9=$CC$7:$CC$59)=TRUE,1,0))-1)))*$S$3)=0,0,1))</f>
        <v>2</v>
      </c>
      <c r="Y9" s="6" t="e" cm="1">
        <f t="array" aca="1" ref="Y9" ca="1">SUM(IF((TRANSPOSE(MMULT(MMULT(_xlfn.MUNIT(X9),IF(MMULT(IF(E9=0,INDIRECT(_xlfn.CONCAT($CH$1,MATCH(F9,$CG$7:$CG$100,0)+6)):INDIRECT(_xlfn.CONCAT($CH$1,MATCH(F9,$CG$7:$CG$100,0)+6+SUM(IF((F9=$CG$7:$CG$59)=TRUE,1,0))-1)),INDIRECT(_xlfn.CONCAT($CD$1,MATCH(E9,$CC$7:$CC$100,0)+6)):INDIRECT(_xlfn.CONCAT($CD$1,MATCH(E9,$CC$7:$CC$100,0)+6+SUM(IF((E9=$CC$7:$CC$59)=TRUE,1,0))-1)))*$S$3,1/TRANSPOSE(W9-INDIRECT(_xlfn.CONCAT($BZ$1,MATCH(D9,$BY$7:$BY$100,0)+6)):INDIRECT(_xlfn.CONCAT($BZ$1,MATCH(D9,$BY$7:$BY$100,0)+6+SUM(IF((D9=$BY$7:$BY$59)=TRUE,1,0))-1))*$R$3))=1,1,0)),W9-INDIRECT(_xlfn.CONCAT($BZ$1,MATCH(D9,$BY$7:$BY$100,0)+6)):INDIRECT(_xlfn.CONCAT($BZ$1,MATCH(D9,$BY$7:$BY$100,0)+6+SUM(IF((D9=$BY$7:$BY$59)=TRUE,1,0))-1))*$R$3)))=0,0,1))</f>
        <v>#N/A</v>
      </c>
      <c r="Z9" s="6"/>
      <c r="AA9" s="30" t="str">
        <f t="shared" ref="AA9:AA72" ca="1" si="17">IF(IF(AF9="",0,($W9-AF9*$S$3)/$R$3)=0,"",IF(AF9=0,0,($W9-AF9*$S$3)/$R$3))</f>
        <v/>
      </c>
      <c r="AB9" s="31" t="str">
        <f t="shared" ref="AB9:AB72" si="18">IF(IF(AG9="",0,($W9-AG9*$S$3)/$R$3)=0,"",IF(AG9=0,0,($W9-AG9*$S$3)/$R$3))</f>
        <v/>
      </c>
      <c r="AC9" s="31" t="str">
        <f t="shared" ref="AC9:AC72" si="19">IF(IF(AH9="",0,($W9-AH9*$S$3)/$R$3)=0,"",IF(AH9=0,0,($W9-AH9*$S$3)/$R$3))</f>
        <v/>
      </c>
      <c r="AD9" s="31" t="str">
        <f t="shared" ref="AD9:AD72" si="20">IF(IF(AI9="",0,($W9-AI9*$S$3)/$R$3)=0,"",IF(AI9=0,0,($W9-AI9*$S$3)/$R$3))</f>
        <v/>
      </c>
      <c r="AE9" s="32" t="str">
        <f t="shared" ref="AE9:AE72" si="21">IF(IF(AJ9="",0,($W9-AJ9*$S$3)/$R$3)=0,"",IF(AJ9=0,0,($W9-AJ9*$S$3)/$R$3))</f>
        <v/>
      </c>
      <c r="AF9" s="33" t="str" cm="1">
        <f t="array" aca="1" ref="AF9" ca="1">IFERROR(IF(_xlfn._xlws.SORT(TRANSPOSE(MMULT(MMULT(_xlfn.MUNIT(X9),IF(ROUND(MMULT(IF(E9=0,IF($DN$4=1,INDIRECT(_xlfn.CONCAT($CP$1,MATCH(F9,$CO$7:$CO$100,0)+6)):INDIRECT(_xlfn.CONCAT($CP$1,MATCH(F9,$CO$7:$CO$100,0)+6+SUM(IF((F9=$CO$7:$CO$59)=TRUE,1,0))-1)),INDIRECT(_xlfn.CONCAT($CH$1,MATCH(F9,$CG$7:$CG$100,0)+6)):INDIRECT(_xlfn.CONCAT($CH$1,MATCH(F9,$CG$7:$CG$100,0)+6+SUM(IF((F9=$CG$7:$CG$59)=TRUE,1,0))-1))),IF(OR($DN$4=2,$DN$4=3),INDIRECT(_xlfn.CONCAT($CL$1,MATCH(E9,$CK$7:$CK$100,0)+6)):INDIRECT(_xlfn.CONCAT($CL$1,MATCH(E9,$CK$7:$CK$100,0)+6+SUM(IF((E9=$CK$7:$CK$59)=TRUE,1,0))-1)),INDIRECT(_xlfn.CONCAT($CD$1,MATCH(E9,$CC$7:$CC$100,0)+6)):INDIRECT(_xlfn.CONCAT($CD$1,MATCH(E9,$CC$7:$CC$100,0)+6+SUM(IF((E9=$CC$7:$CC$59)=TRUE,1,0))-1))))*$S$3*IF(AND($DM$4=4,F9=0),1.1,1),1/TRANSPOSE(W9-INDIRECT(_xlfn.CONCAT($BZ$1,MATCH(D9,$BY$7:$BY$100,0)+6)):INDIRECT(_xlfn.CONCAT($BZ$1,MATCH(D9,$BY$7:$BY$100,0)+6+SUM(IF((D9=$BY$7:$BY$59)=TRUE,1,0))-1))*$R$3)),6)=1,1,0)),W9-INDIRECT(_xlfn.CONCAT($BZ$1,MATCH(D9,$BY$7:$BY$100,0)+6)):INDIRECT(_xlfn.CONCAT($BZ$1,MATCH(D9,$BY$7:$BY$100,0)+6+SUM(IF((D9=$BY$7:$BY$59)=TRUE,1,0))-1))*$R$3))/$S$3,1,-1,TRUE)=0,"",_xlfn._xlws.SORT(TRANSPOSE(MMULT(MMULT(_xlfn.MUNIT(X9),IF(ROUND(MMULT(IF(E9=0,IF($DN$4=1,INDIRECT(_xlfn.CONCAT($CP$1,MATCH(F9,$CO$7:$CO$100,0)+6)):INDIRECT(_xlfn.CONCAT($CP$1,MATCH(F9,$CO$7:$CO$100,0)+6+SUM(IF((F9=$CO$7:$CO$59)=TRUE,1,0))-1)),INDIRECT(_xlfn.CONCAT($CH$1,MATCH(F9,$CG$7:$CG$100,0)+6)):INDIRECT(_xlfn.CONCAT($CH$1,MATCH(F9,$CG$7:$CG$100,0)+6+SUM(IF((F9=$CG$7:$CG$59)=TRUE,1,0))-1))),IF(OR($DN$4=2,$DN$4=3),INDIRECT(_xlfn.CONCAT($CL$1,MATCH(E9,$CK$7:$CK$100,0)+6)):INDIRECT(_xlfn.CONCAT($CL$1,MATCH(E9,$CK$7:$CK$100,0)+6+SUM(IF((E9=$CK$7:$CK$59)=TRUE,1,0))-1)),INDIRECT(_xlfn.CONCAT($CD$1,MATCH(E9,$CC$7:$CC$100,0)+6)):INDIRECT(_xlfn.CONCAT($CD$1,MATCH(E9,$CC$7:$CC$100,0)+6+SUM(IF((E9=$CC$7:$CC$59)=TRUE,1,0))-1))))*$S$3*IF(AND($DM$4=4,F9=0),1.1,1),1/TRANSPOSE(W9-INDIRECT(_xlfn.CONCAT($BZ$1,MATCH(D9,$BY$7:$BY$100,0)+6)):INDIRECT(_xlfn.CONCAT($BZ$1,MATCH(D9,$BY$7:$BY$100,0)+6+SUM(IF((D9=$BY$7:$BY$59)=TRUE,1,0))-1))*$R$3)),6)=1,1,0)),W9-INDIRECT(_xlfn.CONCAT($BZ$1,MATCH(D9,$BY$7:$BY$100,0)+6)):INDIRECT(_xlfn.CONCAT($BZ$1,MATCH(D9,$BY$7:$BY$100,0)+6+SUM(IF((D9=$BY$7:$BY$59)=TRUE,1,0))-1))*$R$3))/$S$3,1,-1,TRUE)),"")</f>
        <v/>
      </c>
      <c r="AG9" s="31"/>
      <c r="AH9" s="31"/>
      <c r="AI9" s="31"/>
      <c r="AJ9" s="32"/>
      <c r="AK9" s="6"/>
      <c r="AL9" s="21" t="s">
        <v>72</v>
      </c>
      <c r="AM9" s="21" t="s">
        <v>42</v>
      </c>
      <c r="AN9" s="48">
        <f t="shared" si="12"/>
        <v>1</v>
      </c>
      <c r="AO9" s="39">
        <f t="shared" si="0"/>
        <v>2</v>
      </c>
      <c r="AP9" s="39" cm="1">
        <f t="array" ref="AP9">_xlfn.XMATCH(1,IF(IF((AL9=$DG$24:$EF$24)=TRUE,1,0)+IF((AM9=$DG$25:$EF$25)=TRUE,1,0)=2,1,0))</f>
        <v>2</v>
      </c>
      <c r="AQ9" s="39" t="str" cm="1">
        <f t="array" aca="1" ref="AQ9:AU9" ca="1">AA9:AE9</f>
        <v/>
      </c>
      <c r="AR9" s="39" t="str">
        <f ca="1"/>
        <v/>
      </c>
      <c r="AS9" s="39" t="str">
        <f ca="1"/>
        <v/>
      </c>
      <c r="AT9" s="39" t="str">
        <f ca="1"/>
        <v/>
      </c>
      <c r="AU9" s="39" t="str">
        <f ca="1"/>
        <v/>
      </c>
      <c r="AV9" s="39">
        <f t="shared" ref="AV9:AV26" si="22">IF(E9=0,0,1)</f>
        <v>0</v>
      </c>
      <c r="AW9" s="39" t="str" cm="1">
        <f t="array" aca="1" ref="AW9:BA9" ca="1">IF(AND(AV9=1,AO9&lt;&gt;1),VLOOKUP(E9,변환표준점수!$H$8:$O$60,_xlfn.XMATCH('표점 계산기'!$AL9,변환표준점수!$I$6:$O$6)+1,FALSE),IF(AND($E9=0,$DN$4=1),INDEX($CH$7:$CH$73,SUM(IF(AF9=$CP$7:$CP$59,ROW($A$1:$A$50),0))),IF(AND($E9&lt;&gt;0,$DN$4&lt;&gt;1),INDEX($CD$7:$CD$73,SUM(IF(AF9=$CL$7:$CL$59,ROW($A$1:$A$50),0))),AF9:AJ9)))</f>
        <v/>
      </c>
      <c r="AX9" s="39">
        <f ca="1"/>
        <v>0</v>
      </c>
      <c r="AY9" s="39">
        <f ca="1"/>
        <v>0</v>
      </c>
      <c r="AZ9" s="39">
        <f ca="1"/>
        <v>0</v>
      </c>
      <c r="BA9" s="39">
        <f ca="1"/>
        <v>0</v>
      </c>
      <c r="BB9" s="39" t="e">
        <f>VLOOKUP(G9,변환표준점수!$X$8:$AM$16,_xlfn.XMATCH(AL9,변환표준점수!$Y$5:$AM$5)+IF(OR(AN9=6,AN9=7,AN9=10,AN9=11),IF(AO9=1,0,1),0)+1,FALSE)</f>
        <v>#N/A</v>
      </c>
      <c r="BC9" s="39" t="e">
        <f>VLOOKUP(H9,변환표준점수!$AO$8:$BE$16,_xlfn.XMATCH(AL9,변환표준점수!$AP$5:$BE$5)+IF(OR(AN9=3,AN9=6,AN9=8,AN9=9,AN9=10),IF(AO9=1,0,1),0)+1,FALSE)</f>
        <v>#N/A</v>
      </c>
      <c r="BD9" s="39" t="e">
        <f>IF(I9=0,VLOOKUP(K9,변환표준점수!$BU$8:$CF$62,'표점 계산기'!$AN9+1,FALSE),VLOOKUP(I9,변환표준점수!$BH$8:$BS$62,'표점 계산기'!$AN9+1,FALSE))</f>
        <v>#N/A</v>
      </c>
      <c r="BE9" s="39" t="e">
        <f>IF(J9=0,VLOOKUP(L9,변환표준점수!$BU$8:$CF$62,'표점 계산기'!$AN9+1,FALSE),VLOOKUP(J9,변환표준점수!$BH$8:$BS$62,'표점 계산기'!$AN9+1,FALSE))</f>
        <v>#N/A</v>
      </c>
      <c r="BF9" s="39" cm="1">
        <f t="array" ref="BF9">IF(M9=0,0,IF(OR(AN9=3,AN9=4),0,IF(AN9=1,INDEX($CZ$7:$CZ$15,SUM(IF(M9&lt;$CY$7:$CY$15=TRUE,1,0))+1),VLOOKUP(M9,변환표준점수!$BH$8:$BS$62,'표점 계산기'!AN9+1,FALSE))))</f>
        <v>0</v>
      </c>
      <c r="BG9" s="39" cm="1">
        <f t="array" ref="BG9">INDEX($DG$24:$EF$31,COLUMN(C4),$AP9)</f>
        <v>1</v>
      </c>
      <c r="BH9" s="39" cm="1">
        <f t="array" ref="BH9">INDEX($DG$24:$EF$31,COLUMN(D4),$AP9)</f>
        <v>1.2</v>
      </c>
      <c r="BI9" s="39" cm="1">
        <f t="array" ref="BI9">INDEX($DG$24:$EF$31,COLUMN(E4),$AP9)</f>
        <v>0.8</v>
      </c>
      <c r="BJ9" s="39" cm="1">
        <f t="array" ref="BJ9">INDEX($DG$24:$EF$31,COLUMN(F4),$AP9)</f>
        <v>0</v>
      </c>
      <c r="BK9" s="39" cm="1">
        <f t="array" ref="BK9">INDEX($DG$24:$EF$31,COLUMN(G4),$AP9)</f>
        <v>0</v>
      </c>
      <c r="BL9" s="39" cm="1">
        <f t="array" ref="BL9">INDEX($DG$24:$EF$31,COLUMN(H4),$AP9)</f>
        <v>1</v>
      </c>
      <c r="BM9" s="63" t="str" cm="1">
        <f t="array" aca="1" ref="BM9:BQ9" ca="1">IFERROR(ROUND(IF(IFERROR(AW9:BA9/AW9:BA9,0)=1,(IFERROR(AQ9:AU9*BG9,0)+IFERROR(AW9:BA9*BH9,0)+(SUM(BD9:BF9)-MIN(BD9:BF9))*BI9+BB9*BJ9+BC9*BK9)*BL9+BB9*(1-BJ9)+BC9*(1-BK9)+IF(AN9=1,BF9,0),""),2),"")</f>
        <v/>
      </c>
      <c r="BN9" s="52" t="str">
        <f ca="1"/>
        <v/>
      </c>
      <c r="BO9" s="52" t="str">
        <f ca="1"/>
        <v/>
      </c>
      <c r="BP9" s="52" t="str">
        <f ca="1"/>
        <v/>
      </c>
      <c r="BQ9" s="64" t="str">
        <f ca="1"/>
        <v/>
      </c>
      <c r="BR9" s="6"/>
      <c r="BS9" s="5"/>
      <c r="BT9" s="5"/>
      <c r="BU9" s="5"/>
      <c r="BV9" s="5"/>
      <c r="BW9" s="5"/>
      <c r="BX9" s="5"/>
      <c r="BY9" s="68">
        <v>100</v>
      </c>
      <c r="BZ9" s="68">
        <v>140</v>
      </c>
      <c r="CA9" s="68">
        <v>100</v>
      </c>
      <c r="CB9" s="5"/>
      <c r="CC9" s="68">
        <v>99</v>
      </c>
      <c r="CD9" s="68">
        <v>134</v>
      </c>
      <c r="CE9" s="68">
        <v>99</v>
      </c>
      <c r="CF9" s="6"/>
      <c r="CG9" s="68">
        <v>99</v>
      </c>
      <c r="CH9" s="68">
        <v>134</v>
      </c>
      <c r="CI9" s="68">
        <v>99</v>
      </c>
      <c r="CJ9" s="5"/>
      <c r="CK9" s="68">
        <v>99</v>
      </c>
      <c r="CL9" s="6" cm="1">
        <f t="array" ref="CL9">INDEX(변환표준점수!$I$8:$O$60,ROW(A3),_xlfn.XMATCH('표점 계산기'!$B$3,변환표준점수!$I$6:$O$6))</f>
        <v>134</v>
      </c>
      <c r="CM9" s="68">
        <v>99</v>
      </c>
      <c r="CN9" s="5"/>
      <c r="CO9" s="6">
        <v>100</v>
      </c>
      <c r="CP9" s="6">
        <v>133.4</v>
      </c>
      <c r="CQ9" s="6">
        <v>100</v>
      </c>
      <c r="CR9" s="5"/>
      <c r="CS9" s="6">
        <v>3</v>
      </c>
      <c r="CT9" s="6" cm="1">
        <f t="array" ref="CT9">INDEX(변환표준점수!$Y$8:$AM$16,ROW(A3),_xlfn.XMATCH($B$3,변환표준점수!$Y$5:$AM$5)+IF(OR($DM$4=6,$DM$4=7,$DM$4=10,$DM$4=11),IF($DN$4=1,0,1),0))</f>
        <v>92</v>
      </c>
      <c r="CU9" s="6"/>
      <c r="CV9" s="6">
        <v>3</v>
      </c>
      <c r="CW9" s="6" cm="1">
        <f t="array" ref="CW9">INDEX(변환표준점수!$AP$8:$BE$16,ROW(A3),_xlfn.XMATCH($B$3,변환표준점수!$AP$5:$BE$5)+IF(OR($DM$4=3,$DM$4=6,$DM$4=8,$DM$4=9,$DM$4=10),IF($DN$4=1,0,1),0))</f>
        <v>10</v>
      </c>
      <c r="CX9" s="5"/>
      <c r="CY9" s="6">
        <v>77</v>
      </c>
      <c r="CZ9" s="6">
        <v>-0.5</v>
      </c>
      <c r="DA9" s="5"/>
      <c r="DB9" s="6">
        <v>98</v>
      </c>
      <c r="DC9" s="5">
        <f>VLOOKUP(DB9,변환표준점수!$BH$8:$BS$62,1+'표점 계산기'!$DM$4,FALSE)</f>
        <v>65.67</v>
      </c>
      <c r="DD9" s="5">
        <f>VLOOKUP(DB9,변환표준점수!$BU$8:$CF$46,1+'표점 계산기'!$DM$4,FALSE)</f>
        <v>66.44</v>
      </c>
      <c r="DE9" s="5"/>
      <c r="DF9" s="5"/>
      <c r="DG9" s="5"/>
      <c r="DH9" s="5"/>
      <c r="DI9" s="5"/>
      <c r="DJ9" s="5"/>
      <c r="DK9" s="5"/>
      <c r="DL9" s="6" t="s">
        <v>21</v>
      </c>
      <c r="DM9" s="6">
        <v>5</v>
      </c>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row>
    <row r="10" spans="1:153" x14ac:dyDescent="0.3">
      <c r="A10" s="5"/>
      <c r="B10" s="18" t="str">
        <f t="shared" si="1"/>
        <v/>
      </c>
      <c r="C10" s="24"/>
      <c r="D10" s="24"/>
      <c r="E10" s="24"/>
      <c r="F10" s="24"/>
      <c r="G10" s="24"/>
      <c r="H10" s="25"/>
      <c r="I10" s="25"/>
      <c r="J10" s="25"/>
      <c r="K10" s="25"/>
      <c r="L10" s="25"/>
      <c r="M10" s="25"/>
      <c r="N10" s="24"/>
      <c r="O10" s="25"/>
      <c r="P10" s="6"/>
      <c r="Q10" s="6"/>
      <c r="R10" s="6" t="e">
        <f t="shared" si="13"/>
        <v>#N/A</v>
      </c>
      <c r="S10" s="6" t="e">
        <f t="shared" si="14"/>
        <v>#N/A</v>
      </c>
      <c r="T10" s="6" t="e">
        <f>ROUND(IF(AND($DM$4=6,$DN$4=1),IF(N10=1,1.03,1),1)*IF(I10=0,VLOOKUP(K10,$DB$7:$DD$61,3,FALSE),VLOOKUP(I10,$DB$7:$DC$61,2,FALSE)),2)</f>
        <v>#N/A</v>
      </c>
      <c r="U10" s="6" t="e">
        <f t="shared" si="16"/>
        <v>#N/A</v>
      </c>
      <c r="V10" s="8" cm="1">
        <f t="array" ref="V10">IF(M10=0,0,IF(OR($DM$4=3,$DM$4=4),0,IF($DM$4=1,INDEX($CZ$7:$CZ$15,SUM(IF(M10&lt;$CY$7:$CY$15=TRUE,1,0))+1),VLOOKUP(M10,$DB$7:$DC$107,2,FALSE))))</f>
        <v>0</v>
      </c>
      <c r="W10" s="6" t="e">
        <f>ROUND((C10-S10*(1-$V$3)-V10*(IF($DM$4=1,1,0))-R10*(1-$U$3))/$W$3-R10*$U$3-S10*$V$3-(SUM(T10:V10)-MIN(T10:V10))*$T$3,2)</f>
        <v>#N/A</v>
      </c>
      <c r="X10" s="6" cm="1">
        <f t="array" aca="1" ref="X10" ca="1">SUM(IF((IF(E10=0,INDIRECT(_xlfn.CONCAT($CH$1,MATCH(F10,$CG$7:$CG$100,0)+6)):INDIRECT(_xlfn.CONCAT($CH$1,MATCH(F10,$CG$7:$CG$100,0)+6+SUM(IF((F10=$CG$7:$CG$59)=TRUE,1,0))-1)),INDIRECT(_xlfn.CONCAT($CD$1,MATCH(E10,$CC$7:$CC$100,0)+6)):INDIRECT(_xlfn.CONCAT($CD$1,MATCH(E10,$CC$7:$CC$100,0)+6+SUM(IF((E10=$CC$7:$CC$59)=TRUE,1,0))-1)))*$S$3)=0,0,1))</f>
        <v>2</v>
      </c>
      <c r="Y10" s="6" t="e" cm="1">
        <f t="array" aca="1" ref="Y10" ca="1">SUM(IF((TRANSPOSE(MMULT(MMULT(_xlfn.MUNIT(X10),IF(MMULT(IF(E10=0,INDIRECT(_xlfn.CONCAT($CH$1,MATCH(F10,$CG$7:$CG$100,0)+6)):INDIRECT(_xlfn.CONCAT($CH$1,MATCH(F10,$CG$7:$CG$100,0)+6+SUM(IF((F10=$CG$7:$CG$59)=TRUE,1,0))-1)),INDIRECT(_xlfn.CONCAT($CD$1,MATCH(E10,$CC$7:$CC$100,0)+6)):INDIRECT(_xlfn.CONCAT($CD$1,MATCH(E10,$CC$7:$CC$100,0)+6+SUM(IF((E10=$CC$7:$CC$59)=TRUE,1,0))-1)))*$S$3,1/TRANSPOSE(W10-INDIRECT(_xlfn.CONCAT($BZ$1,MATCH(D10,$BY$7:$BY$100,0)+6)):INDIRECT(_xlfn.CONCAT($BZ$1,MATCH(D10,$BY$7:$BY$100,0)+6+SUM(IF((D10=$BY$7:$BY$59)=TRUE,1,0))-1))*$R$3))=1,1,0)),W10-INDIRECT(_xlfn.CONCAT($BZ$1,MATCH(D10,$BY$7:$BY$100,0)+6)):INDIRECT(_xlfn.CONCAT($BZ$1,MATCH(D10,$BY$7:$BY$100,0)+6+SUM(IF((D10=$BY$7:$BY$59)=TRUE,1,0))-1))*$R$3)))=0,0,1))</f>
        <v>#N/A</v>
      </c>
      <c r="Z10" s="6"/>
      <c r="AA10" s="30" t="str">
        <f t="shared" ca="1" si="17"/>
        <v/>
      </c>
      <c r="AB10" s="31" t="str">
        <f t="shared" si="18"/>
        <v/>
      </c>
      <c r="AC10" s="31" t="str">
        <f t="shared" si="19"/>
        <v/>
      </c>
      <c r="AD10" s="31" t="str">
        <f t="shared" si="20"/>
        <v/>
      </c>
      <c r="AE10" s="32" t="str">
        <f t="shared" si="21"/>
        <v/>
      </c>
      <c r="AF10" s="33" t="str" cm="1">
        <f t="array" aca="1" ref="AF10" ca="1">IFERROR(IF(_xlfn._xlws.SORT(TRANSPOSE(MMULT(MMULT(_xlfn.MUNIT(X10),IF(ROUND(MMULT(IF(E10=0,IF($DN$4=1,INDIRECT(_xlfn.CONCAT($CP$1,MATCH(F10,$CO$7:$CO$100,0)+6)):INDIRECT(_xlfn.CONCAT($CP$1,MATCH(F10,$CO$7:$CO$100,0)+6+SUM(IF((F10=$CO$7:$CO$59)=TRUE,1,0))-1)),INDIRECT(_xlfn.CONCAT($CH$1,MATCH(F10,$CG$7:$CG$100,0)+6)):INDIRECT(_xlfn.CONCAT($CH$1,MATCH(F10,$CG$7:$CG$100,0)+6+SUM(IF((F10=$CG$7:$CG$59)=TRUE,1,0))-1))),IF(OR($DN$4=2,$DN$4=3),INDIRECT(_xlfn.CONCAT($CL$1,MATCH(E10,$CK$7:$CK$100,0)+6)):INDIRECT(_xlfn.CONCAT($CL$1,MATCH(E10,$CK$7:$CK$100,0)+6+SUM(IF((E10=$CK$7:$CK$59)=TRUE,1,0))-1)),INDIRECT(_xlfn.CONCAT($CD$1,MATCH(E10,$CC$7:$CC$100,0)+6)):INDIRECT(_xlfn.CONCAT($CD$1,MATCH(E10,$CC$7:$CC$100,0)+6+SUM(IF((E10=$CC$7:$CC$59)=TRUE,1,0))-1))))*$S$3*IF(AND($DM$4=4,F10=0),1.1,1),1/TRANSPOSE(W10-INDIRECT(_xlfn.CONCAT($BZ$1,MATCH(D10,$BY$7:$BY$100,0)+6)):INDIRECT(_xlfn.CONCAT($BZ$1,MATCH(D10,$BY$7:$BY$100,0)+6+SUM(IF((D10=$BY$7:$BY$59)=TRUE,1,0))-1))*$R$3)),6)=1,1,0)),W10-INDIRECT(_xlfn.CONCAT($BZ$1,MATCH(D10,$BY$7:$BY$100,0)+6)):INDIRECT(_xlfn.CONCAT($BZ$1,MATCH(D10,$BY$7:$BY$100,0)+6+SUM(IF((D10=$BY$7:$BY$59)=TRUE,1,0))-1))*$R$3))/$S$3,1,-1,TRUE)=0,"",_xlfn._xlws.SORT(TRANSPOSE(MMULT(MMULT(_xlfn.MUNIT(X10),IF(ROUND(MMULT(IF(E10=0,IF($DN$4=1,INDIRECT(_xlfn.CONCAT($CP$1,MATCH(F10,$CO$7:$CO$100,0)+6)):INDIRECT(_xlfn.CONCAT($CP$1,MATCH(F10,$CO$7:$CO$100,0)+6+SUM(IF((F10=$CO$7:$CO$59)=TRUE,1,0))-1)),INDIRECT(_xlfn.CONCAT($CH$1,MATCH(F10,$CG$7:$CG$100,0)+6)):INDIRECT(_xlfn.CONCAT($CH$1,MATCH(F10,$CG$7:$CG$100,0)+6+SUM(IF((F10=$CG$7:$CG$59)=TRUE,1,0))-1))),IF(OR($DN$4=2,$DN$4=3),INDIRECT(_xlfn.CONCAT($CL$1,MATCH(E10,$CK$7:$CK$100,0)+6)):INDIRECT(_xlfn.CONCAT($CL$1,MATCH(E10,$CK$7:$CK$100,0)+6+SUM(IF((E10=$CK$7:$CK$59)=TRUE,1,0))-1)),INDIRECT(_xlfn.CONCAT($CD$1,MATCH(E10,$CC$7:$CC$100,0)+6)):INDIRECT(_xlfn.CONCAT($CD$1,MATCH(E10,$CC$7:$CC$100,0)+6+SUM(IF((E10=$CC$7:$CC$59)=TRUE,1,0))-1))))*$S$3*IF(AND($DM$4=4,F10=0),1.1,1),1/TRANSPOSE(W10-INDIRECT(_xlfn.CONCAT($BZ$1,MATCH(D10,$BY$7:$BY$100,0)+6)):INDIRECT(_xlfn.CONCAT($BZ$1,MATCH(D10,$BY$7:$BY$100,0)+6+SUM(IF((D10=$BY$7:$BY$59)=TRUE,1,0))-1))*$R$3)),6)=1,1,0)),W10-INDIRECT(_xlfn.CONCAT($BZ$1,MATCH(D10,$BY$7:$BY$100,0)+6)):INDIRECT(_xlfn.CONCAT($BZ$1,MATCH(D10,$BY$7:$BY$100,0)+6+SUM(IF((D10=$BY$7:$BY$59)=TRUE,1,0))-1))*$R$3))/$S$3,1,-1,TRUE)),"")</f>
        <v/>
      </c>
      <c r="AG10" s="31"/>
      <c r="AH10" s="31"/>
      <c r="AI10" s="31"/>
      <c r="AJ10" s="32"/>
      <c r="AK10" s="6"/>
      <c r="AL10" s="21" t="s">
        <v>75</v>
      </c>
      <c r="AM10" s="21" t="s">
        <v>63</v>
      </c>
      <c r="AN10" s="48">
        <f t="shared" si="12"/>
        <v>3</v>
      </c>
      <c r="AO10" s="39">
        <f t="shared" si="0"/>
        <v>2</v>
      </c>
      <c r="AP10" s="39" cm="1">
        <f t="array" ref="AP10">_xlfn.XMATCH(1,IF(IF((AL10=$DG$24:$EF$24)=TRUE,1,0)+IF((AM10=$DG$25:$EF$25)=TRUE,1,0)=2,1,0))</f>
        <v>6</v>
      </c>
      <c r="AQ10" s="39" t="str" cm="1">
        <f t="array" aca="1" ref="AQ10:AU10" ca="1">AA10:AE10</f>
        <v/>
      </c>
      <c r="AR10" s="39" t="str">
        <f ca="1"/>
        <v/>
      </c>
      <c r="AS10" s="39" t="str">
        <f ca="1"/>
        <v/>
      </c>
      <c r="AT10" s="39" t="str">
        <f ca="1"/>
        <v/>
      </c>
      <c r="AU10" s="39" t="str">
        <f ca="1"/>
        <v/>
      </c>
      <c r="AV10" s="39">
        <f t="shared" si="22"/>
        <v>0</v>
      </c>
      <c r="AW10" s="39" t="str" cm="1">
        <f t="array" aca="1" ref="AW10:BA10" ca="1">IF(AND(AV10=1,AO10&lt;&gt;1),VLOOKUP(E10,변환표준점수!$H$8:$O$60,_xlfn.XMATCH('표점 계산기'!$AL10,변환표준점수!$I$6:$O$6)+1,FALSE),IF(AND($E10=0,$DN$4=1),INDEX($CH$7:$CH$73,SUM(IF(AF10=$CP$7:$CP$59,ROW($A$1:$A$50),0))),IF(AND($E10&lt;&gt;0,$DN$4&lt;&gt;1),INDEX($CD$7:$CD$73,SUM(IF(AF10=$CL$7:$CL$59,ROW($A$1:$A$50),0))),AF10:AJ10)))</f>
        <v/>
      </c>
      <c r="AX10" s="39">
        <f ca="1"/>
        <v>0</v>
      </c>
      <c r="AY10" s="39">
        <f ca="1"/>
        <v>0</v>
      </c>
      <c r="AZ10" s="39">
        <f ca="1"/>
        <v>0</v>
      </c>
      <c r="BA10" s="39">
        <f ca="1"/>
        <v>0</v>
      </c>
      <c r="BB10" s="39" t="e">
        <f>VLOOKUP(G10,변환표준점수!$X$8:$AM$16,_xlfn.XMATCH(AL10,변환표준점수!$Y$5:$AM$5)+IF(OR(AN10=6,AN10=7,AN10=10,AN10=11),IF(AO10=1,0,1),0)+1,FALSE)</f>
        <v>#N/A</v>
      </c>
      <c r="BC10" s="39" t="e">
        <f>VLOOKUP(H10,변환표준점수!$AO$8:$BE$16,_xlfn.XMATCH(AL10,변환표준점수!$AP$5:$BE$5)+IF(OR(AN10=3,AN10=6,AN10=8,AN10=9,AN10=10),IF(AO10=1,0,1),0)+1,FALSE)</f>
        <v>#N/A</v>
      </c>
      <c r="BD10" s="39" t="e">
        <f>IF(I10=0,VLOOKUP(K10,변환표준점수!$BU$8:$CF$62,'표점 계산기'!$AN10+1,FALSE),VLOOKUP(I10,변환표준점수!$BH$8:$BS$62,'표점 계산기'!$AN10+1,FALSE))</f>
        <v>#N/A</v>
      </c>
      <c r="BE10" s="39" t="e">
        <f>IF(J10=0,VLOOKUP(L10,변환표준점수!$BU$8:$CF$62,'표점 계산기'!$AN10+1,FALSE),VLOOKUP(J10,변환표준점수!$BH$8:$BS$62,'표점 계산기'!$AN10+1,FALSE))</f>
        <v>#N/A</v>
      </c>
      <c r="BF10" s="39" cm="1">
        <f t="array" ref="BF10">IF(M10=0,0,IF(OR(AN10=3,AN10=4),0,IF(AN10=1,INDEX($CZ$7:$CZ$15,SUM(IF(M10&lt;$CY$7:$CY$15=TRUE,1,0))+1),VLOOKUP(M10,변환표준점수!$BH$8:$BS$62,'표점 계산기'!AN10+1,FALSE))))</f>
        <v>0</v>
      </c>
      <c r="BG10" s="39" cm="1">
        <f t="array" ref="BG10">INDEX($DG$24:$EF$31,COLUMN(C5),$AP10)</f>
        <v>1</v>
      </c>
      <c r="BH10" s="39" cm="1">
        <f t="array" ref="BH10">INDEX($DG$24:$EF$31,COLUMN(D5),$AP10)</f>
        <v>1</v>
      </c>
      <c r="BI10" s="39" cm="1">
        <f t="array" ref="BI10">INDEX($DG$24:$EF$31,COLUMN(E5),$AP10)</f>
        <v>0.8</v>
      </c>
      <c r="BJ10" s="39" cm="1">
        <f t="array" ref="BJ10">INDEX($DG$24:$EF$31,COLUMN(F5),$AP10)</f>
        <v>0</v>
      </c>
      <c r="BK10" s="39" cm="1">
        <f t="array" ref="BK10">INDEX($DG$24:$EF$31,COLUMN(G5),$AP10)</f>
        <v>0</v>
      </c>
      <c r="BL10" s="39" cm="1">
        <f t="array" ref="BL10">INDEX($DG$24:$EF$31,COLUMN(H5),$AP10)</f>
        <v>1.7857142857142858</v>
      </c>
      <c r="BM10" s="63" t="str" cm="1">
        <f t="array" aca="1" ref="BM10:BQ10" ca="1">IFERROR(ROUND(IF(IFERROR(AW10:BA10/AW10:BA10,0)=1,(IFERROR(AQ10:AU10*BG10,0)+IFERROR(AW10:BA10*BH10,0)+(SUM(BD10:BF10)-MIN(BD10:BF10))*BI10+BB10*BJ10+BC10*BK10)*BL10+BB10*(1-BJ10)+BC10*(1-BK10)+IF(AN10=1,BF10,0),""),2),"")</f>
        <v/>
      </c>
      <c r="BN10" s="52" t="str">
        <f ca="1"/>
        <v/>
      </c>
      <c r="BO10" s="52" t="str">
        <f ca="1"/>
        <v/>
      </c>
      <c r="BP10" s="52" t="str">
        <f ca="1"/>
        <v/>
      </c>
      <c r="BQ10" s="64" t="str">
        <f ca="1"/>
        <v/>
      </c>
      <c r="BR10" s="6"/>
      <c r="BS10" s="5"/>
      <c r="BT10" s="5"/>
      <c r="BU10" s="5"/>
      <c r="BV10" s="5"/>
      <c r="BW10" s="5"/>
      <c r="BX10" s="5"/>
      <c r="BY10" s="68">
        <v>100</v>
      </c>
      <c r="BZ10" s="68">
        <v>141</v>
      </c>
      <c r="CA10" s="68">
        <v>100</v>
      </c>
      <c r="CB10" s="5"/>
      <c r="CC10" s="68">
        <v>98</v>
      </c>
      <c r="CD10" s="68">
        <v>133</v>
      </c>
      <c r="CE10" s="68">
        <v>98</v>
      </c>
      <c r="CF10" s="6"/>
      <c r="CG10" s="68">
        <v>98</v>
      </c>
      <c r="CH10" s="68">
        <v>133</v>
      </c>
      <c r="CI10" s="68">
        <v>98</v>
      </c>
      <c r="CJ10" s="5"/>
      <c r="CK10" s="68">
        <v>98</v>
      </c>
      <c r="CL10" s="6" cm="1">
        <f t="array" ref="CL10">INDEX(변환표준점수!$I$8:$O$60,ROW(A4),_xlfn.XMATCH('표점 계산기'!$B$3,변환표준점수!$I$6:$O$6))</f>
        <v>133</v>
      </c>
      <c r="CM10" s="68">
        <v>98</v>
      </c>
      <c r="CN10" s="5"/>
      <c r="CO10" s="6">
        <v>100</v>
      </c>
      <c r="CP10" s="6">
        <v>133.19999999999999</v>
      </c>
      <c r="CQ10" s="6">
        <v>100</v>
      </c>
      <c r="CR10" s="5"/>
      <c r="CS10" s="6">
        <v>4</v>
      </c>
      <c r="CT10" s="6" cm="1">
        <f t="array" ref="CT10">INDEX(변환표준점수!$Y$8:$AM$16,ROW(A4),_xlfn.XMATCH($B$3,변환표준점수!$Y$5:$AM$5)+IF(OR($DM$4=6,$DM$4=7,$DM$4=10,$DM$4=11),IF($DN$4=1,0,1),0))</f>
        <v>86</v>
      </c>
      <c r="CU10" s="6"/>
      <c r="CV10" s="6">
        <v>4</v>
      </c>
      <c r="CW10" s="6" cm="1">
        <f t="array" ref="CW10">INDEX(변환표준점수!$AP$8:$BE$16,ROW(A4),_xlfn.XMATCH($B$3,변환표준점수!$AP$5:$BE$5)+IF(OR($DM$4=3,$DM$4=6,$DM$4=8,$DM$4=9,$DM$4=10),IF($DN$4=1,0,1),0))</f>
        <v>10</v>
      </c>
      <c r="CX10" s="5"/>
      <c r="CY10" s="6">
        <v>60</v>
      </c>
      <c r="CZ10" s="6">
        <v>-1</v>
      </c>
      <c r="DA10" s="5"/>
      <c r="DB10" s="6">
        <v>97</v>
      </c>
      <c r="DC10" s="5">
        <f>VLOOKUP(DB10,변환표준점수!$BH$8:$BS$62,1+'표점 계산기'!$DM$4,FALSE)</f>
        <v>65.34</v>
      </c>
      <c r="DD10" s="5">
        <f>VLOOKUP(DB10,변환표준점수!$BU$8:$CF$46,1+'표점 계산기'!$DM$4,FALSE)</f>
        <v>65.87</v>
      </c>
      <c r="DE10" s="5"/>
      <c r="DF10" s="5"/>
      <c r="DG10" s="5"/>
      <c r="DH10" s="5"/>
      <c r="DI10" s="5"/>
      <c r="DJ10" s="5"/>
      <c r="DK10" s="5"/>
      <c r="DL10" s="6" t="s">
        <v>22</v>
      </c>
      <c r="DM10" s="6">
        <v>6</v>
      </c>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row>
    <row r="11" spans="1:153" x14ac:dyDescent="0.3">
      <c r="A11" s="5"/>
      <c r="B11" s="18" t="str">
        <f>IF(C11=0,"",ROW(A6))</f>
        <v/>
      </c>
      <c r="C11" s="24"/>
      <c r="D11" s="24"/>
      <c r="E11" s="24"/>
      <c r="F11" s="24"/>
      <c r="G11" s="24"/>
      <c r="H11" s="25"/>
      <c r="I11" s="25"/>
      <c r="J11" s="25"/>
      <c r="K11" s="25"/>
      <c r="L11" s="25"/>
      <c r="M11" s="25"/>
      <c r="N11" s="24"/>
      <c r="O11" s="25"/>
      <c r="P11" s="6"/>
      <c r="Q11" s="6"/>
      <c r="R11" s="6" t="e">
        <f>VLOOKUP(G11,$CS$7:$CT$15,2,FALSE)</f>
        <v>#N/A</v>
      </c>
      <c r="S11" s="6" t="e">
        <f>VLOOKUP(H11,$CV$7:$CW$15,2,FALSE)</f>
        <v>#N/A</v>
      </c>
      <c r="T11" s="6" t="e">
        <f>ROUND(IF(AND($DM$4=6,$DN$4=1),IF(N11=1,1.03,1),1)*IF(I11=0,VLOOKUP(K11,$DB$7:$DD$61,3,FALSE),VLOOKUP(I11,$DB$7:$DC$61,2,FALSE)),2)</f>
        <v>#N/A</v>
      </c>
      <c r="U11" s="8" t="e">
        <f>ROUND(IF(AND($DM$4=6,$DN$4=1),IF(O11=1,1.03,1),1)*IF(J11=0,VLOOKUP(L11,$DB$7:$DD$61,3,FALSE),VLOOKUP(J11,$DB$7:$DC$61,2,FALSE)),2)</f>
        <v>#N/A</v>
      </c>
      <c r="V11" s="8" cm="1">
        <f t="array" ref="V11">IF(M11=0,0,IF(OR($DM$4=3,$DM$4=4),0,IF($DM$4=1,INDEX($CZ$7:$CZ$15,SUM(IF(M11&lt;$CY$7:$CY$15=TRUE,1,0))+1),VLOOKUP(M11,$DB$7:$DC$107,2,FALSE))))</f>
        <v>0</v>
      </c>
      <c r="W11" s="6" t="e">
        <f>ROUND((C11-S11*(1-$V$3)-V11*(IF($DM$4=1,1,0))-R11*(1-$U$3))/$W$3-R11*$U$3-S11*$V$3-(SUM(T11:V11)-MIN(T11:V11))*$T$3,2)</f>
        <v>#N/A</v>
      </c>
      <c r="X11" s="6" cm="1">
        <f t="array" aca="1" ref="X11" ca="1">SUM(IF((IF(E11=0,INDIRECT(_xlfn.CONCAT($CH$1,MATCH(F11,$CG$7:$CG$100,0)+6)):INDIRECT(_xlfn.CONCAT($CH$1,MATCH(F11,$CG$7:$CG$100,0)+6+SUM(IF((F11=$CG$7:$CG$59)=TRUE,1,0))-1)),INDIRECT(_xlfn.CONCAT($CD$1,MATCH(E11,$CC$7:$CC$100,0)+6)):INDIRECT(_xlfn.CONCAT($CD$1,MATCH(E11,$CC$7:$CC$100,0)+6+SUM(IF((E11=$CC$7:$CC$59)=TRUE,1,0))-1)))*$S$3)=0,0,1))</f>
        <v>2</v>
      </c>
      <c r="Y11" s="6" t="e" cm="1">
        <f t="array" aca="1" ref="Y11" ca="1">SUM(IF((TRANSPOSE(MMULT(MMULT(_xlfn.MUNIT(X11),IF(MMULT(IF(E11=0,INDIRECT(_xlfn.CONCAT($CH$1,MATCH(F11,$CG$7:$CG$100,0)+6)):INDIRECT(_xlfn.CONCAT($CH$1,MATCH(F11,$CG$7:$CG$100,0)+6+SUM(IF((F11=$CG$7:$CG$59)=TRUE,1,0))-1)),INDIRECT(_xlfn.CONCAT($CD$1,MATCH(E11,$CC$7:$CC$100,0)+6)):INDIRECT(_xlfn.CONCAT($CD$1,MATCH(E11,$CC$7:$CC$100,0)+6+SUM(IF((E11=$CC$7:$CC$59)=TRUE,1,0))-1)))*$S$3,1/TRANSPOSE(W11-INDIRECT(_xlfn.CONCAT($BZ$1,MATCH(D11,$BY$7:$BY$100,0)+6)):INDIRECT(_xlfn.CONCAT($BZ$1,MATCH(D11,$BY$7:$BY$100,0)+6+SUM(IF((D11=$BY$7:$BY$59)=TRUE,1,0))-1))*$R$3))=1,1,0)),W11-INDIRECT(_xlfn.CONCAT($BZ$1,MATCH(D11,$BY$7:$BY$100,0)+6)):INDIRECT(_xlfn.CONCAT($BZ$1,MATCH(D11,$BY$7:$BY$100,0)+6+SUM(IF((D11=$BY$7:$BY$59)=TRUE,1,0))-1))*$R$3)))=0,0,1))</f>
        <v>#N/A</v>
      </c>
      <c r="Z11" s="6"/>
      <c r="AA11" s="30" t="str">
        <f t="shared" ca="1" si="17"/>
        <v/>
      </c>
      <c r="AB11" s="31" t="str">
        <f t="shared" si="18"/>
        <v/>
      </c>
      <c r="AC11" s="31" t="str">
        <f t="shared" si="19"/>
        <v/>
      </c>
      <c r="AD11" s="31" t="str">
        <f t="shared" si="20"/>
        <v/>
      </c>
      <c r="AE11" s="32" t="str">
        <f t="shared" si="21"/>
        <v/>
      </c>
      <c r="AF11" s="33" t="str" cm="1">
        <f t="array" aca="1" ref="AF11" ca="1">IFERROR(IF(_xlfn._xlws.SORT(TRANSPOSE(MMULT(MMULT(_xlfn.MUNIT(X11),IF(ROUND(MMULT(IF(E11=0,IF($DN$4=1,INDIRECT(_xlfn.CONCAT($CP$1,MATCH(F11,$CO$7:$CO$100,0)+6)):INDIRECT(_xlfn.CONCAT($CP$1,MATCH(F11,$CO$7:$CO$100,0)+6+SUM(IF((F11=$CO$7:$CO$59)=TRUE,1,0))-1)),INDIRECT(_xlfn.CONCAT($CH$1,MATCH(F11,$CG$7:$CG$100,0)+6)):INDIRECT(_xlfn.CONCAT($CH$1,MATCH(F11,$CG$7:$CG$100,0)+6+SUM(IF((F11=$CG$7:$CG$59)=TRUE,1,0))-1))),IF(OR($DN$4=2,$DN$4=3),INDIRECT(_xlfn.CONCAT($CL$1,MATCH(E11,$CK$7:$CK$100,0)+6)):INDIRECT(_xlfn.CONCAT($CL$1,MATCH(E11,$CK$7:$CK$100,0)+6+SUM(IF((E11=$CK$7:$CK$59)=TRUE,1,0))-1)),INDIRECT(_xlfn.CONCAT($CD$1,MATCH(E11,$CC$7:$CC$100,0)+6)):INDIRECT(_xlfn.CONCAT($CD$1,MATCH(E11,$CC$7:$CC$100,0)+6+SUM(IF((E11=$CC$7:$CC$59)=TRUE,1,0))-1))))*$S$3*IF(AND($DM$4=4,F11=0),1.1,1),1/TRANSPOSE(W11-INDIRECT(_xlfn.CONCAT($BZ$1,MATCH(D11,$BY$7:$BY$100,0)+6)):INDIRECT(_xlfn.CONCAT($BZ$1,MATCH(D11,$BY$7:$BY$100,0)+6+SUM(IF((D11=$BY$7:$BY$59)=TRUE,1,0))-1))*$R$3)),6)=1,1,0)),W11-INDIRECT(_xlfn.CONCAT($BZ$1,MATCH(D11,$BY$7:$BY$100,0)+6)):INDIRECT(_xlfn.CONCAT($BZ$1,MATCH(D11,$BY$7:$BY$100,0)+6+SUM(IF((D11=$BY$7:$BY$59)=TRUE,1,0))-1))*$R$3))/$S$3,1,-1,TRUE)=0,"",_xlfn._xlws.SORT(TRANSPOSE(MMULT(MMULT(_xlfn.MUNIT(X11),IF(ROUND(MMULT(IF(E11=0,IF($DN$4=1,INDIRECT(_xlfn.CONCAT($CP$1,MATCH(F11,$CO$7:$CO$100,0)+6)):INDIRECT(_xlfn.CONCAT($CP$1,MATCH(F11,$CO$7:$CO$100,0)+6+SUM(IF((F11=$CO$7:$CO$59)=TRUE,1,0))-1)),INDIRECT(_xlfn.CONCAT($CH$1,MATCH(F11,$CG$7:$CG$100,0)+6)):INDIRECT(_xlfn.CONCAT($CH$1,MATCH(F11,$CG$7:$CG$100,0)+6+SUM(IF((F11=$CG$7:$CG$59)=TRUE,1,0))-1))),IF(OR($DN$4=2,$DN$4=3),INDIRECT(_xlfn.CONCAT($CL$1,MATCH(E11,$CK$7:$CK$100,0)+6)):INDIRECT(_xlfn.CONCAT($CL$1,MATCH(E11,$CK$7:$CK$100,0)+6+SUM(IF((E11=$CK$7:$CK$59)=TRUE,1,0))-1)),INDIRECT(_xlfn.CONCAT($CD$1,MATCH(E11,$CC$7:$CC$100,0)+6)):INDIRECT(_xlfn.CONCAT($CD$1,MATCH(E11,$CC$7:$CC$100,0)+6+SUM(IF((E11=$CC$7:$CC$59)=TRUE,1,0))-1))))*$S$3*IF(AND($DM$4=4,F11=0),1.1,1),1/TRANSPOSE(W11-INDIRECT(_xlfn.CONCAT($BZ$1,MATCH(D11,$BY$7:$BY$100,0)+6)):INDIRECT(_xlfn.CONCAT($BZ$1,MATCH(D11,$BY$7:$BY$100,0)+6+SUM(IF((D11=$BY$7:$BY$59)=TRUE,1,0))-1))*$R$3)),6)=1,1,0)),W11-INDIRECT(_xlfn.CONCAT($BZ$1,MATCH(D11,$BY$7:$BY$100,0)+6)):INDIRECT(_xlfn.CONCAT($BZ$1,MATCH(D11,$BY$7:$BY$100,0)+6+SUM(IF((D11=$BY$7:$BY$59)=TRUE,1,0))-1))*$R$3))/$S$3,1,-1,TRUE)),"")</f>
        <v/>
      </c>
      <c r="AG11" s="31"/>
      <c r="AH11" s="31"/>
      <c r="AI11" s="31"/>
      <c r="AJ11" s="32"/>
      <c r="AK11" s="6"/>
      <c r="AL11" s="21" t="s">
        <v>75</v>
      </c>
      <c r="AM11" s="21" t="s">
        <v>63</v>
      </c>
      <c r="AN11" s="48">
        <f t="shared" si="12"/>
        <v>3</v>
      </c>
      <c r="AO11" s="39">
        <f t="shared" si="0"/>
        <v>2</v>
      </c>
      <c r="AP11" s="39" cm="1">
        <f t="array" ref="AP11">_xlfn.XMATCH(1,IF(IF((AL11=$DG$24:$EF$24)=TRUE,1,0)+IF((AM11=$DG$25:$EF$25)=TRUE,1,0)=2,1,0))</f>
        <v>6</v>
      </c>
      <c r="AQ11" s="39" t="str" cm="1">
        <f t="array" aca="1" ref="AQ11:AU11" ca="1">AA11:AE11</f>
        <v/>
      </c>
      <c r="AR11" s="39" t="str">
        <f ca="1"/>
        <v/>
      </c>
      <c r="AS11" s="39" t="str">
        <f ca="1"/>
        <v/>
      </c>
      <c r="AT11" s="39" t="str">
        <f ca="1"/>
        <v/>
      </c>
      <c r="AU11" s="39" t="str">
        <f ca="1"/>
        <v/>
      </c>
      <c r="AV11" s="39">
        <f>IF(E11=0,0,1)</f>
        <v>0</v>
      </c>
      <c r="AW11" s="39" t="str" cm="1">
        <f t="array" aca="1" ref="AW11:BA11" ca="1">IF(AND(AV11=1,AO11&lt;&gt;1),VLOOKUP(E11,변환표준점수!$H$8:$O$60,_xlfn.XMATCH('표점 계산기'!$AL11,변환표준점수!$I$6:$O$6)+1,FALSE),IF(AND($E11=0,$DN$4=1),INDEX($CH$7:$CH$73,SUM(IF(AF11=$CP$7:$CP$59,ROW($A$1:$A$50),0))),IF(AND($E11&lt;&gt;0,$DN$4&lt;&gt;1),INDEX($CD$7:$CD$73,SUM(IF(AF11=$CL$7:$CL$59,ROW($A$1:$A$50),0))),AF11:AJ11)))</f>
        <v/>
      </c>
      <c r="AX11" s="39">
        <f ca="1"/>
        <v>0</v>
      </c>
      <c r="AY11" s="39">
        <f ca="1"/>
        <v>0</v>
      </c>
      <c r="AZ11" s="39">
        <f ca="1"/>
        <v>0</v>
      </c>
      <c r="BA11" s="39">
        <f ca="1"/>
        <v>0</v>
      </c>
      <c r="BB11" s="39" t="e">
        <f>VLOOKUP(G11,변환표준점수!$X$8:$AM$16,_xlfn.XMATCH(AL11,변환표준점수!$Y$5:$AM$5)+IF(OR(AN11=6,AN11=7,AN11=10,AN11=11),IF(AO11=1,0,1),0)+1,FALSE)</f>
        <v>#N/A</v>
      </c>
      <c r="BC11" s="39" t="e">
        <f>VLOOKUP(H11,변환표준점수!$AO$8:$BE$16,_xlfn.XMATCH(AL11,변환표준점수!$AP$5:$BE$5)+IF(OR(AN11=3,AN11=6,AN11=8,AN11=9,AN11=10),IF(AO11=1,0,1),0)+1,FALSE)</f>
        <v>#N/A</v>
      </c>
      <c r="BD11" s="39" t="e">
        <f>IF(I11=0,VLOOKUP(K11,변환표준점수!$BU$8:$CF$62,'표점 계산기'!$AN11+1,FALSE),VLOOKUP(I11,변환표준점수!$BH$8:$BS$62,'표점 계산기'!$AN11+1,FALSE))</f>
        <v>#N/A</v>
      </c>
      <c r="BE11" s="39" t="e">
        <f>IF(J11=0,VLOOKUP(L11,변환표준점수!$BU$8:$CF$62,'표점 계산기'!$AN11+1,FALSE),VLOOKUP(J11,변환표준점수!$BH$8:$BS$62,'표점 계산기'!$AN11+1,FALSE))</f>
        <v>#N/A</v>
      </c>
      <c r="BF11" s="39" cm="1">
        <f t="array" ref="BF11">IF(M11=0,0,IF(OR(AN11=3,AN11=4),0,IF(AN11=1,INDEX($CZ$7:$CZ$15,SUM(IF(M11&lt;$CY$7:$CY$15=TRUE,1,0))+1),VLOOKUP(M11,변환표준점수!$BH$8:$BS$62,'표점 계산기'!AN11+1,FALSE))))</f>
        <v>0</v>
      </c>
      <c r="BG11" s="39" cm="1">
        <f t="array" ref="BG11">INDEX($DG$24:$EF$31,COLUMN(C6),$AP11)</f>
        <v>1</v>
      </c>
      <c r="BH11" s="39" cm="1">
        <f t="array" ref="BH11">INDEX($DG$24:$EF$31,COLUMN(D6),$AP11)</f>
        <v>1</v>
      </c>
      <c r="BI11" s="39" cm="1">
        <f t="array" ref="BI11">INDEX($DG$24:$EF$31,COLUMN(E6),$AP11)</f>
        <v>0.8</v>
      </c>
      <c r="BJ11" s="39" cm="1">
        <f t="array" ref="BJ11">INDEX($DG$24:$EF$31,COLUMN(F6),$AP11)</f>
        <v>0</v>
      </c>
      <c r="BK11" s="39" cm="1">
        <f t="array" ref="BK11">INDEX($DG$24:$EF$31,COLUMN(G6),$AP11)</f>
        <v>0</v>
      </c>
      <c r="BL11" s="39" cm="1">
        <f t="array" ref="BL11">INDEX($DG$24:$EF$31,COLUMN(H6),$AP11)</f>
        <v>1.7857142857142858</v>
      </c>
      <c r="BM11" s="63" t="str" cm="1">
        <f t="array" aca="1" ref="BM11:BQ11" ca="1">IFERROR(ROUND(IF(IFERROR(AW11:BA11/AW11:BA11,0)=1,(IFERROR(AQ11:AU11*BG11,0)+IFERROR(AW11:BA11*BH11,0)+(SUM(BD11:BF11)-MIN(BD11:BF11))*BI11+BB11*BJ11+BC11*BK11)*BL11+BB11*(1-BJ11)+BC11*(1-BK11)+IF(AN11=1,BF11,0),""),2),"")</f>
        <v/>
      </c>
      <c r="BN11" s="52" t="str">
        <f ca="1"/>
        <v/>
      </c>
      <c r="BO11" s="52" t="str">
        <f ca="1"/>
        <v/>
      </c>
      <c r="BP11" s="52" t="str">
        <f ca="1"/>
        <v/>
      </c>
      <c r="BQ11" s="64" t="str">
        <f ca="1"/>
        <v/>
      </c>
      <c r="BR11" s="6"/>
      <c r="BS11" s="5"/>
      <c r="BT11" s="5"/>
      <c r="BU11" s="5"/>
      <c r="BV11" s="5"/>
      <c r="BW11" s="5"/>
      <c r="BX11" s="5"/>
      <c r="BY11" s="68">
        <v>100</v>
      </c>
      <c r="BZ11" s="68">
        <v>140</v>
      </c>
      <c r="CA11" s="68">
        <v>100</v>
      </c>
      <c r="CB11" s="5"/>
      <c r="CC11" s="68">
        <v>98</v>
      </c>
      <c r="CD11" s="68">
        <v>132</v>
      </c>
      <c r="CE11" s="68">
        <v>98</v>
      </c>
      <c r="CF11" s="6"/>
      <c r="CG11" s="68">
        <v>98</v>
      </c>
      <c r="CH11" s="68">
        <v>132</v>
      </c>
      <c r="CI11" s="68">
        <v>98</v>
      </c>
      <c r="CJ11" s="5"/>
      <c r="CK11" s="68">
        <v>98</v>
      </c>
      <c r="CL11" s="6" cm="1">
        <f t="array" ref="CL11">INDEX(변환표준점수!$I$8:$O$60,ROW(A5),_xlfn.XMATCH('표점 계산기'!$B$3,변환표준점수!$I$6:$O$6))</f>
        <v>132.19999999999999</v>
      </c>
      <c r="CM11" s="68">
        <v>98</v>
      </c>
      <c r="CN11" s="5"/>
      <c r="CO11" s="6">
        <v>99</v>
      </c>
      <c r="CP11" s="6">
        <v>133</v>
      </c>
      <c r="CQ11" s="6">
        <v>100</v>
      </c>
      <c r="CR11" s="5"/>
      <c r="CS11" s="6">
        <v>5</v>
      </c>
      <c r="CT11" s="6" cm="1">
        <f t="array" ref="CT11">INDEX(변환표준점수!$Y$8:$AM$16,ROW(A5),_xlfn.XMATCH($B$3,변환표준점수!$Y$5:$AM$5)+IF(OR($DM$4=6,$DM$4=7,$DM$4=10,$DM$4=11),IF($DN$4=1,0,1),0))</f>
        <v>75</v>
      </c>
      <c r="CU11" s="6"/>
      <c r="CV11" s="6">
        <v>5</v>
      </c>
      <c r="CW11" s="6" cm="1">
        <f t="array" ref="CW11">INDEX(변환표준점수!$AP$8:$BE$16,ROW(A5),_xlfn.XMATCH($B$3,변환표준점수!$AP$5:$BE$5)+IF(OR($DM$4=3,$DM$4=6,$DM$4=8,$DM$4=9,$DM$4=10),IF($DN$4=1,0,1),0))</f>
        <v>9</v>
      </c>
      <c r="CX11" s="5"/>
      <c r="CY11" s="6">
        <v>40</v>
      </c>
      <c r="CZ11" s="6">
        <v>-1.5</v>
      </c>
      <c r="DA11" s="5"/>
      <c r="DB11" s="6">
        <v>96</v>
      </c>
      <c r="DC11" s="5">
        <f>VLOOKUP(DB11,변환표준점수!$BH$8:$BS$62,1+'표점 계산기'!$DM$4,FALSE)</f>
        <v>65.069999999999993</v>
      </c>
      <c r="DD11" s="5">
        <f>VLOOKUP(DB11,변환표준점수!$BU$8:$CF$46,1+'표점 계산기'!$DM$4,FALSE)</f>
        <v>65.31</v>
      </c>
      <c r="DE11" s="5"/>
      <c r="DF11" s="5"/>
      <c r="DG11" s="5"/>
      <c r="DH11" s="5"/>
      <c r="DI11" s="5"/>
      <c r="DJ11" s="5"/>
      <c r="DK11" s="5"/>
      <c r="DL11" s="6" t="s">
        <v>23</v>
      </c>
      <c r="DM11" s="6">
        <v>7</v>
      </c>
      <c r="DN11" s="5"/>
      <c r="DO11" s="5" t="s">
        <v>41</v>
      </c>
      <c r="DP11" s="5">
        <v>1</v>
      </c>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row>
    <row r="12" spans="1:153" x14ac:dyDescent="0.3">
      <c r="A12" s="5"/>
      <c r="B12" s="18" t="str">
        <f t="shared" si="1"/>
        <v/>
      </c>
      <c r="C12" s="24"/>
      <c r="D12" s="24"/>
      <c r="E12" s="24"/>
      <c r="F12" s="24"/>
      <c r="G12" s="24"/>
      <c r="H12" s="25"/>
      <c r="I12" s="25"/>
      <c r="J12" s="25"/>
      <c r="K12" s="25"/>
      <c r="L12" s="25"/>
      <c r="M12" s="25"/>
      <c r="N12" s="24"/>
      <c r="O12" s="25"/>
      <c r="P12" s="6"/>
      <c r="Q12" s="6"/>
      <c r="R12" s="6" t="e">
        <f t="shared" si="13"/>
        <v>#N/A</v>
      </c>
      <c r="S12" s="6" t="e">
        <f t="shared" si="14"/>
        <v>#N/A</v>
      </c>
      <c r="T12" s="6" t="e">
        <f t="shared" si="15"/>
        <v>#N/A</v>
      </c>
      <c r="U12" s="8" t="e">
        <f t="shared" si="16"/>
        <v>#N/A</v>
      </c>
      <c r="V12" s="8" cm="1">
        <f t="array" ref="V12">IF(M12=0,0,IF(OR($DM$4=3,$DM$4=4),0,IF($DM$4=1,INDEX($CZ$7:$CZ$15,SUM(IF(M12&lt;$CY$7:$CY$15=TRUE,1,0))+1),VLOOKUP(M12,$DB$7:$DC$107,2,FALSE))))</f>
        <v>0</v>
      </c>
      <c r="W12" s="6" t="e">
        <f t="shared" si="6"/>
        <v>#N/A</v>
      </c>
      <c r="X12" s="6" cm="1">
        <f t="array" aca="1" ref="X12" ca="1">SUM(IF((IF(E12=0,INDIRECT(_xlfn.CONCAT($CH$1,MATCH(F12,$CG$7:$CG$100,0)+6)):INDIRECT(_xlfn.CONCAT($CH$1,MATCH(F12,$CG$7:$CG$100,0)+6+SUM(IF((F12=$CG$7:$CG$59)=TRUE,1,0))-1)),INDIRECT(_xlfn.CONCAT($CD$1,MATCH(E12,$CC$7:$CC$100,0)+6)):INDIRECT(_xlfn.CONCAT($CD$1,MATCH(E12,$CC$7:$CC$100,0)+6+SUM(IF((E12=$CC$7:$CC$59)=TRUE,1,0))-1)))*$S$3)=0,0,1))</f>
        <v>2</v>
      </c>
      <c r="Y12" s="6" t="e" cm="1">
        <f t="array" aca="1" ref="Y12" ca="1">SUM(IF((TRANSPOSE(MMULT(MMULT(_xlfn.MUNIT(X12),IF(MMULT(IF(E12=0,INDIRECT(_xlfn.CONCAT($CH$1,MATCH(F12,$CG$7:$CG$100,0)+6)):INDIRECT(_xlfn.CONCAT($CH$1,MATCH(F12,$CG$7:$CG$100,0)+6+SUM(IF((F12=$CG$7:$CG$59)=TRUE,1,0))-1)),INDIRECT(_xlfn.CONCAT($CD$1,MATCH(E12,$CC$7:$CC$100,0)+6)):INDIRECT(_xlfn.CONCAT($CD$1,MATCH(E12,$CC$7:$CC$100,0)+6+SUM(IF((E12=$CC$7:$CC$59)=TRUE,1,0))-1)))*$S$3,1/TRANSPOSE(W12-INDIRECT(_xlfn.CONCAT($BZ$1,MATCH(D12,$BY$7:$BY$100,0)+6)):INDIRECT(_xlfn.CONCAT($BZ$1,MATCH(D12,$BY$7:$BY$100,0)+6+SUM(IF((D12=$BY$7:$BY$59)=TRUE,1,0))-1))*$R$3))=1,1,0)),W12-INDIRECT(_xlfn.CONCAT($BZ$1,MATCH(D12,$BY$7:$BY$100,0)+6)):INDIRECT(_xlfn.CONCAT($BZ$1,MATCH(D12,$BY$7:$BY$100,0)+6+SUM(IF((D12=$BY$7:$BY$59)=TRUE,1,0))-1))*$R$3)))=0,0,1))</f>
        <v>#N/A</v>
      </c>
      <c r="Z12" s="6"/>
      <c r="AA12" s="30" t="str">
        <f t="shared" ca="1" si="17"/>
        <v/>
      </c>
      <c r="AB12" s="31" t="str">
        <f t="shared" si="18"/>
        <v/>
      </c>
      <c r="AC12" s="31" t="str">
        <f t="shared" si="19"/>
        <v/>
      </c>
      <c r="AD12" s="31" t="str">
        <f t="shared" si="20"/>
        <v/>
      </c>
      <c r="AE12" s="32" t="str">
        <f t="shared" si="21"/>
        <v/>
      </c>
      <c r="AF12" s="33" t="str" cm="1">
        <f t="array" aca="1" ref="AF12" ca="1">IFERROR(IF(_xlfn._xlws.SORT(TRANSPOSE(MMULT(MMULT(_xlfn.MUNIT(X12),IF(ROUND(MMULT(IF(E12=0,IF($DN$4=1,INDIRECT(_xlfn.CONCAT($CP$1,MATCH(F12,$CO$7:$CO$100,0)+6)):INDIRECT(_xlfn.CONCAT($CP$1,MATCH(F12,$CO$7:$CO$100,0)+6+SUM(IF((F12=$CO$7:$CO$59)=TRUE,1,0))-1)),INDIRECT(_xlfn.CONCAT($CH$1,MATCH(F12,$CG$7:$CG$100,0)+6)):INDIRECT(_xlfn.CONCAT($CH$1,MATCH(F12,$CG$7:$CG$100,0)+6+SUM(IF((F12=$CG$7:$CG$59)=TRUE,1,0))-1))),IF(OR($DN$4=2,$DN$4=3),INDIRECT(_xlfn.CONCAT($CL$1,MATCH(E12,$CK$7:$CK$100,0)+6)):INDIRECT(_xlfn.CONCAT($CL$1,MATCH(E12,$CK$7:$CK$100,0)+6+SUM(IF((E12=$CK$7:$CK$59)=TRUE,1,0))-1)),INDIRECT(_xlfn.CONCAT($CD$1,MATCH(E12,$CC$7:$CC$100,0)+6)):INDIRECT(_xlfn.CONCAT($CD$1,MATCH(E12,$CC$7:$CC$100,0)+6+SUM(IF((E12=$CC$7:$CC$59)=TRUE,1,0))-1))))*$S$3*IF(AND($DM$4=4,F12=0),1.1,1),1/TRANSPOSE(W12-INDIRECT(_xlfn.CONCAT($BZ$1,MATCH(D12,$BY$7:$BY$100,0)+6)):INDIRECT(_xlfn.CONCAT($BZ$1,MATCH(D12,$BY$7:$BY$100,0)+6+SUM(IF((D12=$BY$7:$BY$59)=TRUE,1,0))-1))*$R$3)),6)=1,1,0)),W12-INDIRECT(_xlfn.CONCAT($BZ$1,MATCH(D12,$BY$7:$BY$100,0)+6)):INDIRECT(_xlfn.CONCAT($BZ$1,MATCH(D12,$BY$7:$BY$100,0)+6+SUM(IF((D12=$BY$7:$BY$59)=TRUE,1,0))-1))*$R$3))/$S$3,1,-1,TRUE)=0,"",_xlfn._xlws.SORT(TRANSPOSE(MMULT(MMULT(_xlfn.MUNIT(X12),IF(ROUND(MMULT(IF(E12=0,IF($DN$4=1,INDIRECT(_xlfn.CONCAT($CP$1,MATCH(F12,$CO$7:$CO$100,0)+6)):INDIRECT(_xlfn.CONCAT($CP$1,MATCH(F12,$CO$7:$CO$100,0)+6+SUM(IF((F12=$CO$7:$CO$59)=TRUE,1,0))-1)),INDIRECT(_xlfn.CONCAT($CH$1,MATCH(F12,$CG$7:$CG$100,0)+6)):INDIRECT(_xlfn.CONCAT($CH$1,MATCH(F12,$CG$7:$CG$100,0)+6+SUM(IF((F12=$CG$7:$CG$59)=TRUE,1,0))-1))),IF(OR($DN$4=2,$DN$4=3),INDIRECT(_xlfn.CONCAT($CL$1,MATCH(E12,$CK$7:$CK$100,0)+6)):INDIRECT(_xlfn.CONCAT($CL$1,MATCH(E12,$CK$7:$CK$100,0)+6+SUM(IF((E12=$CK$7:$CK$59)=TRUE,1,0))-1)),INDIRECT(_xlfn.CONCAT($CD$1,MATCH(E12,$CC$7:$CC$100,0)+6)):INDIRECT(_xlfn.CONCAT($CD$1,MATCH(E12,$CC$7:$CC$100,0)+6+SUM(IF((E12=$CC$7:$CC$59)=TRUE,1,0))-1))))*$S$3*IF(AND($DM$4=4,F12=0),1.1,1),1/TRANSPOSE(W12-INDIRECT(_xlfn.CONCAT($BZ$1,MATCH(D12,$BY$7:$BY$100,0)+6)):INDIRECT(_xlfn.CONCAT($BZ$1,MATCH(D12,$BY$7:$BY$100,0)+6+SUM(IF((D12=$BY$7:$BY$59)=TRUE,1,0))-1))*$R$3)),6)=1,1,0)),W12-INDIRECT(_xlfn.CONCAT($BZ$1,MATCH(D12,$BY$7:$BY$100,0)+6)):INDIRECT(_xlfn.CONCAT($BZ$1,MATCH(D12,$BY$7:$BY$100,0)+6+SUM(IF((D12=$BY$7:$BY$59)=TRUE,1,0))-1))*$R$3))/$S$3,1,-1,TRUE)),"")</f>
        <v/>
      </c>
      <c r="AG12" s="31"/>
      <c r="AH12" s="31"/>
      <c r="AI12" s="31"/>
      <c r="AJ12" s="32"/>
      <c r="AK12" s="6"/>
      <c r="AL12" s="21"/>
      <c r="AM12" s="21"/>
      <c r="AN12" s="48">
        <f t="shared" si="12"/>
        <v>12</v>
      </c>
      <c r="AO12" s="39" t="e">
        <f t="shared" si="0"/>
        <v>#N/A</v>
      </c>
      <c r="AP12" s="39" t="e" cm="1">
        <f t="array" ref="AP12">_xlfn.XMATCH(1,IF(IF((AL12=$DG$24:$EF$24)=TRUE,1,0)+IF((AM12=$DG$25:$EF$25)=TRUE,1,0)=2,1,0))</f>
        <v>#N/A</v>
      </c>
      <c r="AQ12" s="39" t="str" cm="1">
        <f t="array" aca="1" ref="AQ12:AU12" ca="1">AA12:AE12</f>
        <v/>
      </c>
      <c r="AR12" s="39" t="str">
        <f ca="1"/>
        <v/>
      </c>
      <c r="AS12" s="39" t="str">
        <f ca="1"/>
        <v/>
      </c>
      <c r="AT12" s="39" t="str">
        <f ca="1"/>
        <v/>
      </c>
      <c r="AU12" s="39" t="str">
        <f ca="1"/>
        <v/>
      </c>
      <c r="AV12" s="39">
        <f t="shared" si="22"/>
        <v>0</v>
      </c>
      <c r="AW12" s="39" t="e" cm="1">
        <f t="array" ref="AW12">IF(AND(AV12=1,AO12&lt;&gt;1),VLOOKUP(E12,변환표준점수!$H$8:$O$60,_xlfn.XMATCH('표점 계산기'!$AL12,변환표준점수!$I$6:$O$6)+1,FALSE),IF(AND($E12=0,$DN$4=1),INDEX($CH$7:$CH$73,SUM(IF(AF12=$CP$7:$CP$59,ROW($A$1:$A$50),0))),IF(AND($E12&lt;&gt;0,$DN$4&lt;&gt;1),INDEX($CD$7:$CD$73,SUM(IF(AF12=$CL$7:$CL$59,ROW($A$1:$A$50),0))),AF12:AJ12)))</f>
        <v>#N/A</v>
      </c>
      <c r="AX12" s="39"/>
      <c r="AY12" s="39"/>
      <c r="AZ12" s="39"/>
      <c r="BA12" s="39"/>
      <c r="BB12" s="39" t="e">
        <f>VLOOKUP(G12,변환표준점수!$X$8:$AM$16,_xlfn.XMATCH(AL12,변환표준점수!$Y$5:$AM$5)+IF(OR(AN12=6,AN12=7,AN12=10,AN12=11),IF(AO12=1,0,1),0)+1,FALSE)</f>
        <v>#N/A</v>
      </c>
      <c r="BC12" s="39" t="e">
        <f>VLOOKUP(H12,변환표준점수!$AO$8:$BE$16,_xlfn.XMATCH(AL12,변환표준점수!$AP$5:$BE$5)+IF(OR(AN12=3,AN12=6,AN12=8,AN12=9,AN12=10),IF(AO12=1,0,1),0)+1,FALSE)</f>
        <v>#N/A</v>
      </c>
      <c r="BD12" s="39" t="e">
        <f>IF(I12=0,VLOOKUP(K12,변환표준점수!$BU$8:$CF$62,'표점 계산기'!$AN12+1,FALSE),VLOOKUP(I12,변환표준점수!$BH$8:$BS$62,'표점 계산기'!$AN12+1,FALSE))</f>
        <v>#N/A</v>
      </c>
      <c r="BE12" s="39" t="e">
        <f>IF(J12=0,VLOOKUP(L12,변환표준점수!$BU$8:$CF$62,'표점 계산기'!$AN12+1,FALSE),VLOOKUP(J12,변환표준점수!$BH$8:$BS$62,'표점 계산기'!$AN12+1,FALSE))</f>
        <v>#N/A</v>
      </c>
      <c r="BF12" s="39" cm="1">
        <f t="array" ref="BF12">IF(M12=0,0,IF(OR(AN12=3,AN12=4),0,IF(AN12=1,INDEX($CZ$7:$CZ$15,SUM(IF(M12&lt;$CY$7:$CY$15=TRUE,1,0))+1),VLOOKUP(M12,변환표준점수!$BH$8:$BS$62,'표점 계산기'!AN12+1,FALSE))))</f>
        <v>0</v>
      </c>
      <c r="BG12" s="39" t="e" cm="1">
        <f t="array" ref="BG12">INDEX($DG$24:$EF$31,COLUMN(C7),$AP12)</f>
        <v>#N/A</v>
      </c>
      <c r="BH12" s="39" t="e" cm="1">
        <f t="array" ref="BH12">INDEX($DG$24:$EF$31,COLUMN(D7),$AP12)</f>
        <v>#N/A</v>
      </c>
      <c r="BI12" s="39" t="e" cm="1">
        <f t="array" ref="BI12">INDEX($DG$24:$EF$31,COLUMN(E7),$AP12)</f>
        <v>#N/A</v>
      </c>
      <c r="BJ12" s="39" t="e" cm="1">
        <f t="array" ref="BJ12">INDEX($DG$24:$EF$31,COLUMN(F7),$AP12)</f>
        <v>#N/A</v>
      </c>
      <c r="BK12" s="39" t="e" cm="1">
        <f t="array" ref="BK12">INDEX($DG$24:$EF$31,COLUMN(G7),$AP12)</f>
        <v>#N/A</v>
      </c>
      <c r="BL12" s="39" t="e" cm="1">
        <f t="array" ref="BL12">INDEX($DG$24:$EF$31,COLUMN(H7),$AP12)</f>
        <v>#N/A</v>
      </c>
      <c r="BM12" s="63" t="str" cm="1">
        <f t="array" aca="1" ref="BM12:BQ12" ca="1">IFERROR(ROUND(IF(IFERROR(AW12:BA12/AW12:BA12,0)=1,(IFERROR(AQ12:AU12*BG12,0)+IFERROR(AW12:BA12*BH12,0)+(SUM(BD12:BF12)-MIN(BD12:BF12))*BI12+BB12*BJ12+BC12*BK12)*BL12+BB12*(1-BJ12)+BC12*(1-BK12)+IF(AN12=1,BF12,0),""),2),"")</f>
        <v/>
      </c>
      <c r="BN12" s="52" t="str">
        <f ca="1"/>
        <v/>
      </c>
      <c r="BO12" s="52" t="str">
        <f ca="1"/>
        <v/>
      </c>
      <c r="BP12" s="52" t="str">
        <f ca="1"/>
        <v/>
      </c>
      <c r="BQ12" s="64" t="str">
        <f ca="1"/>
        <v/>
      </c>
      <c r="BR12" s="6"/>
      <c r="BS12" s="5"/>
      <c r="BT12" s="5"/>
      <c r="BU12" s="5"/>
      <c r="BV12" s="5"/>
      <c r="BW12" s="5"/>
      <c r="BX12" s="5"/>
      <c r="BY12" s="68">
        <v>100</v>
      </c>
      <c r="BZ12" s="68">
        <v>139</v>
      </c>
      <c r="CA12" s="68">
        <v>100</v>
      </c>
      <c r="CB12" s="5"/>
      <c r="CC12" s="68">
        <v>98</v>
      </c>
      <c r="CD12" s="68">
        <v>131</v>
      </c>
      <c r="CE12" s="68">
        <v>98</v>
      </c>
      <c r="CF12" s="6"/>
      <c r="CG12" s="68">
        <v>96</v>
      </c>
      <c r="CH12" s="68">
        <v>131</v>
      </c>
      <c r="CI12" s="68">
        <v>96</v>
      </c>
      <c r="CJ12" s="5"/>
      <c r="CK12" s="68">
        <v>98</v>
      </c>
      <c r="CL12" s="6" cm="1">
        <f t="array" ref="CL12">INDEX(변환표준점수!$I$8:$O$60,ROW(A6),_xlfn.XMATCH('표점 계산기'!$B$3,변환표준점수!$I$6:$O$6))</f>
        <v>131.4</v>
      </c>
      <c r="CM12" s="68">
        <v>98</v>
      </c>
      <c r="CN12" s="5"/>
      <c r="CO12" s="6">
        <v>99</v>
      </c>
      <c r="CP12" s="6">
        <v>132.4</v>
      </c>
      <c r="CQ12" s="6">
        <v>99</v>
      </c>
      <c r="CR12" s="5"/>
      <c r="CS12" s="6">
        <v>6</v>
      </c>
      <c r="CT12" s="6" cm="1">
        <f t="array" ref="CT12">INDEX(변환표준점수!$Y$8:$AM$16,ROW(A6),_xlfn.XMATCH($B$3,변환표준점수!$Y$5:$AM$5)+IF(OR($DM$4=6,$DM$4=7,$DM$4=10,$DM$4=11),IF($DN$4=1,0,1),0))</f>
        <v>64</v>
      </c>
      <c r="CU12" s="6"/>
      <c r="CV12" s="6">
        <v>6</v>
      </c>
      <c r="CW12" s="6" cm="1">
        <f t="array" ref="CW12">INDEX(변환표준점수!$AP$8:$BE$16,ROW(A6),_xlfn.XMATCH($B$3,변환표준점수!$AP$5:$BE$5)+IF(OR($DM$4=3,$DM$4=6,$DM$4=8,$DM$4=9,$DM$4=10),IF($DN$4=1,0,1),0))</f>
        <v>8</v>
      </c>
      <c r="CX12" s="5"/>
      <c r="CY12" s="6">
        <v>23</v>
      </c>
      <c r="CZ12" s="6">
        <v>-2</v>
      </c>
      <c r="DA12" s="5"/>
      <c r="DB12" s="6">
        <v>95</v>
      </c>
      <c r="DC12" s="5">
        <f>VLOOKUP(DB12,변환표준점수!$BH$8:$BS$62,1+'표점 계산기'!$DM$4,FALSE)</f>
        <v>64.790000000000006</v>
      </c>
      <c r="DD12" s="5">
        <f>VLOOKUP(DB12,변환표준점수!$BU$8:$CF$46,1+'표점 계산기'!$DM$4,FALSE)</f>
        <v>64.75</v>
      </c>
      <c r="DE12" s="5"/>
      <c r="DF12" s="5"/>
      <c r="DG12" s="5"/>
      <c r="DH12" s="5"/>
      <c r="DI12" s="5"/>
      <c r="DJ12" s="5"/>
      <c r="DK12" s="5"/>
      <c r="DL12" s="6" t="s">
        <v>24</v>
      </c>
      <c r="DM12" s="6">
        <v>8</v>
      </c>
      <c r="DN12" s="5"/>
      <c r="DO12" s="5" t="s">
        <v>42</v>
      </c>
      <c r="DP12" s="5">
        <v>2</v>
      </c>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row>
    <row r="13" spans="1:153" x14ac:dyDescent="0.3">
      <c r="A13" s="5"/>
      <c r="B13" s="18" t="str">
        <f t="shared" si="1"/>
        <v/>
      </c>
      <c r="C13" s="24"/>
      <c r="D13" s="24"/>
      <c r="E13" s="24"/>
      <c r="F13" s="24"/>
      <c r="G13" s="24"/>
      <c r="H13" s="25"/>
      <c r="I13" s="25"/>
      <c r="J13" s="25"/>
      <c r="K13" s="25"/>
      <c r="L13" s="25"/>
      <c r="M13" s="25"/>
      <c r="N13" s="24"/>
      <c r="O13" s="25"/>
      <c r="P13" s="6"/>
      <c r="Q13" s="6"/>
      <c r="R13" s="6" t="e">
        <f t="shared" si="13"/>
        <v>#N/A</v>
      </c>
      <c r="S13" s="6" t="e">
        <f t="shared" si="14"/>
        <v>#N/A</v>
      </c>
      <c r="T13" s="6" t="e">
        <f t="shared" si="15"/>
        <v>#N/A</v>
      </c>
      <c r="U13" s="8" t="e">
        <f t="shared" si="16"/>
        <v>#N/A</v>
      </c>
      <c r="V13" s="8" cm="1">
        <f t="array" ref="V13">IF(M13=0,0,IF(OR($DM$4=3,$DM$4=4),0,IF($DM$4=1,INDEX($CZ$7:$CZ$15,SUM(IF(M13&lt;$CY$7:$CY$15=TRUE,1,0))+1),VLOOKUP(M13,$DB$7:$DC$107,2,FALSE))))</f>
        <v>0</v>
      </c>
      <c r="W13" s="6" t="e">
        <f t="shared" si="6"/>
        <v>#N/A</v>
      </c>
      <c r="X13" s="6" cm="1">
        <f t="array" aca="1" ref="X13" ca="1">SUM(IF((IF(E13=0,INDIRECT(_xlfn.CONCAT($CH$1,MATCH(F13,$CG$7:$CG$100,0)+6)):INDIRECT(_xlfn.CONCAT($CH$1,MATCH(F13,$CG$7:$CG$100,0)+6+SUM(IF((F13=$CG$7:$CG$59)=TRUE,1,0))-1)),INDIRECT(_xlfn.CONCAT($CD$1,MATCH(E13,$CC$7:$CC$100,0)+6)):INDIRECT(_xlfn.CONCAT($CD$1,MATCH(E13,$CC$7:$CC$100,0)+6+SUM(IF((E13=$CC$7:$CC$59)=TRUE,1,0))-1)))*$S$3)=0,0,1))</f>
        <v>2</v>
      </c>
      <c r="Y13" s="6" t="e" cm="1">
        <f t="array" aca="1" ref="Y13" ca="1">SUM(IF((TRANSPOSE(MMULT(MMULT(_xlfn.MUNIT(X13),IF(MMULT(IF(E13=0,INDIRECT(_xlfn.CONCAT($CH$1,MATCH(F13,$CG$7:$CG$100,0)+6)):INDIRECT(_xlfn.CONCAT($CH$1,MATCH(F13,$CG$7:$CG$100,0)+6+SUM(IF((F13=$CG$7:$CG$59)=TRUE,1,0))-1)),INDIRECT(_xlfn.CONCAT($CD$1,MATCH(E13,$CC$7:$CC$100,0)+6)):INDIRECT(_xlfn.CONCAT($CD$1,MATCH(E13,$CC$7:$CC$100,0)+6+SUM(IF((E13=$CC$7:$CC$59)=TRUE,1,0))-1)))*$S$3,1/TRANSPOSE(W13-INDIRECT(_xlfn.CONCAT($BZ$1,MATCH(D13,$BY$7:$BY$100,0)+6)):INDIRECT(_xlfn.CONCAT($BZ$1,MATCH(D13,$BY$7:$BY$100,0)+6+SUM(IF((D13=$BY$7:$BY$59)=TRUE,1,0))-1))*$R$3))=1,1,0)),W13-INDIRECT(_xlfn.CONCAT($BZ$1,MATCH(D13,$BY$7:$BY$100,0)+6)):INDIRECT(_xlfn.CONCAT($BZ$1,MATCH(D13,$BY$7:$BY$100,0)+6+SUM(IF((D13=$BY$7:$BY$59)=TRUE,1,0))-1))*$R$3)))=0,0,1))</f>
        <v>#N/A</v>
      </c>
      <c r="Z13" s="6"/>
      <c r="AA13" s="30" t="str">
        <f t="shared" ca="1" si="17"/>
        <v/>
      </c>
      <c r="AB13" s="31" t="str">
        <f t="shared" si="18"/>
        <v/>
      </c>
      <c r="AC13" s="31" t="str">
        <f t="shared" si="19"/>
        <v/>
      </c>
      <c r="AD13" s="31" t="str">
        <f t="shared" si="20"/>
        <v/>
      </c>
      <c r="AE13" s="32" t="str">
        <f t="shared" si="21"/>
        <v/>
      </c>
      <c r="AF13" s="33" t="str" cm="1">
        <f t="array" aca="1" ref="AF13" ca="1">IFERROR(IF(_xlfn._xlws.SORT(TRANSPOSE(MMULT(MMULT(_xlfn.MUNIT(X13),IF(ROUND(MMULT(IF(E13=0,IF($DN$4=1,INDIRECT(_xlfn.CONCAT($CP$1,MATCH(F13,$CO$7:$CO$100,0)+6)):INDIRECT(_xlfn.CONCAT($CP$1,MATCH(F13,$CO$7:$CO$100,0)+6+SUM(IF((F13=$CO$7:$CO$59)=TRUE,1,0))-1)),INDIRECT(_xlfn.CONCAT($CH$1,MATCH(F13,$CG$7:$CG$100,0)+6)):INDIRECT(_xlfn.CONCAT($CH$1,MATCH(F13,$CG$7:$CG$100,0)+6+SUM(IF((F13=$CG$7:$CG$59)=TRUE,1,0))-1))),IF(OR($DN$4=2,$DN$4=3),INDIRECT(_xlfn.CONCAT($CL$1,MATCH(E13,$CK$7:$CK$100,0)+6)):INDIRECT(_xlfn.CONCAT($CL$1,MATCH(E13,$CK$7:$CK$100,0)+6+SUM(IF((E13=$CK$7:$CK$59)=TRUE,1,0))-1)),INDIRECT(_xlfn.CONCAT($CD$1,MATCH(E13,$CC$7:$CC$100,0)+6)):INDIRECT(_xlfn.CONCAT($CD$1,MATCH(E13,$CC$7:$CC$100,0)+6+SUM(IF((E13=$CC$7:$CC$59)=TRUE,1,0))-1))))*$S$3*IF(AND($DM$4=4,F13=0),1.1,1),1/TRANSPOSE(W13-INDIRECT(_xlfn.CONCAT($BZ$1,MATCH(D13,$BY$7:$BY$100,0)+6)):INDIRECT(_xlfn.CONCAT($BZ$1,MATCH(D13,$BY$7:$BY$100,0)+6+SUM(IF((D13=$BY$7:$BY$59)=TRUE,1,0))-1))*$R$3)),6)=1,1,0)),W13-INDIRECT(_xlfn.CONCAT($BZ$1,MATCH(D13,$BY$7:$BY$100,0)+6)):INDIRECT(_xlfn.CONCAT($BZ$1,MATCH(D13,$BY$7:$BY$100,0)+6+SUM(IF((D13=$BY$7:$BY$59)=TRUE,1,0))-1))*$R$3))/$S$3,1,-1,TRUE)=0,"",_xlfn._xlws.SORT(TRANSPOSE(MMULT(MMULT(_xlfn.MUNIT(X13),IF(ROUND(MMULT(IF(E13=0,IF($DN$4=1,INDIRECT(_xlfn.CONCAT($CP$1,MATCH(F13,$CO$7:$CO$100,0)+6)):INDIRECT(_xlfn.CONCAT($CP$1,MATCH(F13,$CO$7:$CO$100,0)+6+SUM(IF((F13=$CO$7:$CO$59)=TRUE,1,0))-1)),INDIRECT(_xlfn.CONCAT($CH$1,MATCH(F13,$CG$7:$CG$100,0)+6)):INDIRECT(_xlfn.CONCAT($CH$1,MATCH(F13,$CG$7:$CG$100,0)+6+SUM(IF((F13=$CG$7:$CG$59)=TRUE,1,0))-1))),IF(OR($DN$4=2,$DN$4=3),INDIRECT(_xlfn.CONCAT($CL$1,MATCH(E13,$CK$7:$CK$100,0)+6)):INDIRECT(_xlfn.CONCAT($CL$1,MATCH(E13,$CK$7:$CK$100,0)+6+SUM(IF((E13=$CK$7:$CK$59)=TRUE,1,0))-1)),INDIRECT(_xlfn.CONCAT($CD$1,MATCH(E13,$CC$7:$CC$100,0)+6)):INDIRECT(_xlfn.CONCAT($CD$1,MATCH(E13,$CC$7:$CC$100,0)+6+SUM(IF((E13=$CC$7:$CC$59)=TRUE,1,0))-1))))*$S$3*IF(AND($DM$4=4,F13=0),1.1,1),1/TRANSPOSE(W13-INDIRECT(_xlfn.CONCAT($BZ$1,MATCH(D13,$BY$7:$BY$100,0)+6)):INDIRECT(_xlfn.CONCAT($BZ$1,MATCH(D13,$BY$7:$BY$100,0)+6+SUM(IF((D13=$BY$7:$BY$59)=TRUE,1,0))-1))*$R$3)),6)=1,1,0)),W13-INDIRECT(_xlfn.CONCAT($BZ$1,MATCH(D13,$BY$7:$BY$100,0)+6)):INDIRECT(_xlfn.CONCAT($BZ$1,MATCH(D13,$BY$7:$BY$100,0)+6+SUM(IF((D13=$BY$7:$BY$59)=TRUE,1,0))-1))*$R$3))/$S$3,1,-1,TRUE)),"")</f>
        <v/>
      </c>
      <c r="AG13" s="31"/>
      <c r="AH13" s="31"/>
      <c r="AI13" s="31"/>
      <c r="AJ13" s="32"/>
      <c r="AK13" s="6"/>
      <c r="AL13" s="21"/>
      <c r="AM13" s="21"/>
      <c r="AN13" s="48">
        <f t="shared" si="12"/>
        <v>12</v>
      </c>
      <c r="AO13" s="39" t="e">
        <f t="shared" si="0"/>
        <v>#N/A</v>
      </c>
      <c r="AP13" s="39" t="e" cm="1">
        <f t="array" ref="AP13">_xlfn.XMATCH(1,IF(IF((AL13=$DG$24:$EF$24)=TRUE,1,0)+IF((AM13=$DG$25:$EF$25)=TRUE,1,0)=2,1,0))</f>
        <v>#N/A</v>
      </c>
      <c r="AQ13" s="39" t="str" cm="1">
        <f t="array" aca="1" ref="AQ13:AU13" ca="1">AA13:AE13</f>
        <v/>
      </c>
      <c r="AR13" s="39" t="str">
        <f ca="1"/>
        <v/>
      </c>
      <c r="AS13" s="39" t="str">
        <f ca="1"/>
        <v/>
      </c>
      <c r="AT13" s="39" t="str">
        <f ca="1"/>
        <v/>
      </c>
      <c r="AU13" s="39" t="str">
        <f ca="1"/>
        <v/>
      </c>
      <c r="AV13" s="39">
        <f t="shared" si="22"/>
        <v>0</v>
      </c>
      <c r="AW13" s="39" t="e" cm="1">
        <f t="array" ref="AW13">IF(AND(AV13=1,AO13&lt;&gt;1),VLOOKUP(E13,변환표준점수!$H$8:$O$60,_xlfn.XMATCH('표점 계산기'!$AL13,변환표준점수!$I$6:$O$6)+1,FALSE),IF(AND($E13=0,$DN$4=1),INDEX($CH$7:$CH$73,SUM(IF(AF13=$CP$7:$CP$59,ROW($A$1:$A$50),0))),IF(AND($E13&lt;&gt;0,$DN$4&lt;&gt;1),INDEX($CD$7:$CD$73,SUM(IF(AF13=$CL$7:$CL$59,ROW($A$1:$A$50),0))),AF13:AJ13)))</f>
        <v>#N/A</v>
      </c>
      <c r="AX13" s="39"/>
      <c r="AY13" s="39"/>
      <c r="AZ13" s="39"/>
      <c r="BA13" s="39"/>
      <c r="BB13" s="39" t="e">
        <f>VLOOKUP(G13,변환표준점수!$X$8:$AM$16,_xlfn.XMATCH(AL13,변환표준점수!$Y$5:$AM$5)+IF(OR(AN13=6,AN13=7,AN13=10,AN13=11),IF(AO13=1,0,1),0)+1,FALSE)</f>
        <v>#N/A</v>
      </c>
      <c r="BC13" s="39" t="e">
        <f>VLOOKUP(H13,변환표준점수!$AO$8:$BE$16,_xlfn.XMATCH(AL13,변환표준점수!$AP$5:$BE$5)+IF(OR(AN13=3,AN13=6,AN13=8,AN13=9,AN13=10),IF(AO13=1,0,1),0)+1,FALSE)</f>
        <v>#N/A</v>
      </c>
      <c r="BD13" s="39" t="e">
        <f>IF(I13=0,VLOOKUP(K13,변환표준점수!$BU$8:$CF$62,'표점 계산기'!$AN13+1,FALSE),VLOOKUP(I13,변환표준점수!$BH$8:$BS$62,'표점 계산기'!$AN13+1,FALSE))</f>
        <v>#N/A</v>
      </c>
      <c r="BE13" s="39" t="e">
        <f>IF(J13=0,VLOOKUP(L13,변환표준점수!$BU$8:$CF$62,'표점 계산기'!$AN13+1,FALSE),VLOOKUP(J13,변환표준점수!$BH$8:$BS$62,'표점 계산기'!$AN13+1,FALSE))</f>
        <v>#N/A</v>
      </c>
      <c r="BF13" s="39" cm="1">
        <f t="array" ref="BF13">IF(M13=0,0,IF(OR(AN13=3,AN13=4),0,IF(AN13=1,INDEX($CZ$7:$CZ$15,SUM(IF(M13&lt;$CY$7:$CY$15=TRUE,1,0))+1),VLOOKUP(M13,변환표준점수!$BH$8:$BS$62,'표점 계산기'!AN13+1,FALSE))))</f>
        <v>0</v>
      </c>
      <c r="BG13" s="39" t="e" cm="1">
        <f t="array" ref="BG13">INDEX($DG$24:$EF$31,COLUMN(C8),$AP13)</f>
        <v>#N/A</v>
      </c>
      <c r="BH13" s="39" t="e" cm="1">
        <f t="array" ref="BH13">INDEX($DG$24:$EF$31,COLUMN(D8),$AP13)</f>
        <v>#N/A</v>
      </c>
      <c r="BI13" s="39" t="e" cm="1">
        <f t="array" ref="BI13">INDEX($DG$24:$EF$31,COLUMN(E8),$AP13)</f>
        <v>#N/A</v>
      </c>
      <c r="BJ13" s="39" t="e" cm="1">
        <f t="array" ref="BJ13">INDEX($DG$24:$EF$31,COLUMN(F8),$AP13)</f>
        <v>#N/A</v>
      </c>
      <c r="BK13" s="39" t="e" cm="1">
        <f t="array" ref="BK13">INDEX($DG$24:$EF$31,COLUMN(G8),$AP13)</f>
        <v>#N/A</v>
      </c>
      <c r="BL13" s="39" t="e" cm="1">
        <f t="array" ref="BL13">INDEX($DG$24:$EF$31,COLUMN(H8),$AP13)</f>
        <v>#N/A</v>
      </c>
      <c r="BM13" s="63" t="str" cm="1">
        <f t="array" aca="1" ref="BM13:BQ13" ca="1">IFERROR(ROUND(IF(IFERROR(AW13:BA13/AW13:BA13,0)=1,(IFERROR(AQ13:AU13*BG13,0)+IFERROR(AW13:BA13*BH13,0)+(SUM(BD13:BF13)-MIN(BD13:BF13))*BI13+BB13*BJ13+BC13*BK13)*BL13+BB13*(1-BJ13)+BC13*(1-BK13)+IF(AN13=1,BF13,0),""),2),"")</f>
        <v/>
      </c>
      <c r="BN13" s="52" t="str">
        <f ca="1"/>
        <v/>
      </c>
      <c r="BO13" s="52" t="str">
        <f ca="1"/>
        <v/>
      </c>
      <c r="BP13" s="52" t="str">
        <f ca="1"/>
        <v/>
      </c>
      <c r="BQ13" s="64" t="str">
        <f ca="1"/>
        <v/>
      </c>
      <c r="BR13" s="6"/>
      <c r="BS13" s="5"/>
      <c r="BT13" s="5"/>
      <c r="BU13" s="5"/>
      <c r="BV13" s="5"/>
      <c r="BW13" s="5"/>
      <c r="BX13" s="5"/>
      <c r="BY13" s="68">
        <v>99</v>
      </c>
      <c r="BZ13" s="68">
        <v>138</v>
      </c>
      <c r="CA13" s="68">
        <v>99</v>
      </c>
      <c r="CB13" s="5"/>
      <c r="CC13" s="68">
        <v>96</v>
      </c>
      <c r="CD13" s="68">
        <v>130</v>
      </c>
      <c r="CE13" s="68">
        <v>96</v>
      </c>
      <c r="CF13" s="6"/>
      <c r="CG13" s="68">
        <v>95</v>
      </c>
      <c r="CH13" s="68">
        <v>130</v>
      </c>
      <c r="CI13" s="68">
        <v>95</v>
      </c>
      <c r="CJ13" s="5"/>
      <c r="CK13" s="68">
        <v>96</v>
      </c>
      <c r="CL13" s="6" cm="1">
        <f t="array" ref="CL13">INDEX(변환표준점수!$I$8:$O$60,ROW(A7),_xlfn.XMATCH('표점 계산기'!$B$3,변환표준점수!$I$6:$O$6))</f>
        <v>130</v>
      </c>
      <c r="CM13" s="68">
        <v>96</v>
      </c>
      <c r="CN13" s="5"/>
      <c r="CO13" s="6">
        <v>99</v>
      </c>
      <c r="CP13" s="6">
        <v>131.80000000000001</v>
      </c>
      <c r="CQ13" s="6">
        <v>99</v>
      </c>
      <c r="CR13" s="5"/>
      <c r="CS13" s="6">
        <v>7</v>
      </c>
      <c r="CT13" s="6" cm="1">
        <f t="array" ref="CT13">INDEX(변환표준점수!$Y$8:$AM$16,ROW(A7),_xlfn.XMATCH($B$3,변환표준점수!$Y$5:$AM$5)+IF(OR($DM$4=6,$DM$4=7,$DM$4=10,$DM$4=11),IF($DN$4=1,0,1),0))</f>
        <v>58</v>
      </c>
      <c r="CU13" s="6"/>
      <c r="CV13" s="6">
        <v>7</v>
      </c>
      <c r="CW13" s="6" cm="1">
        <f t="array" ref="CW13">INDEX(변환표준점수!$AP$8:$BE$16,ROW(A7),_xlfn.XMATCH($B$3,변환표준점수!$AP$5:$BE$5)+IF(OR($DM$4=3,$DM$4=6,$DM$4=8,$DM$4=9,$DM$4=10),IF($DN$4=1,0,1),0))</f>
        <v>7</v>
      </c>
      <c r="CX13" s="5"/>
      <c r="CY13" s="6">
        <v>11</v>
      </c>
      <c r="CZ13" s="6">
        <v>-2.5</v>
      </c>
      <c r="DA13" s="5"/>
      <c r="DB13" s="6">
        <v>94</v>
      </c>
      <c r="DC13" s="5">
        <f>VLOOKUP(DB13,변환표준점수!$BH$8:$BS$62,1+'표점 계산기'!$DM$4,FALSE)</f>
        <v>64.459999999999994</v>
      </c>
      <c r="DD13" s="5">
        <f>VLOOKUP(DB13,변환표준점수!$BU$8:$CF$46,1+'표점 계산기'!$DM$4,FALSE)</f>
        <v>64.3</v>
      </c>
      <c r="DE13" s="5"/>
      <c r="DF13" s="5"/>
      <c r="DG13" s="5"/>
      <c r="DH13" s="5"/>
      <c r="DI13" s="5"/>
      <c r="DJ13" s="5"/>
      <c r="DK13" s="5"/>
      <c r="DL13" s="6" t="s">
        <v>25</v>
      </c>
      <c r="DM13" s="6">
        <v>9</v>
      </c>
      <c r="DN13" s="5"/>
      <c r="DO13" s="5" t="s">
        <v>45</v>
      </c>
      <c r="DP13" s="5">
        <v>1</v>
      </c>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row>
    <row r="14" spans="1:153" x14ac:dyDescent="0.3">
      <c r="A14" s="5"/>
      <c r="B14" s="18" t="str">
        <f t="shared" si="1"/>
        <v/>
      </c>
      <c r="C14" s="24"/>
      <c r="D14" s="24"/>
      <c r="E14" s="24"/>
      <c r="F14" s="24"/>
      <c r="G14" s="24"/>
      <c r="H14" s="25"/>
      <c r="I14" s="25"/>
      <c r="J14" s="25"/>
      <c r="K14" s="25"/>
      <c r="L14" s="25"/>
      <c r="M14" s="25"/>
      <c r="N14" s="24"/>
      <c r="O14" s="25"/>
      <c r="P14" s="6"/>
      <c r="Q14" s="6"/>
      <c r="R14" s="6" t="e">
        <f t="shared" si="13"/>
        <v>#N/A</v>
      </c>
      <c r="S14" s="6" t="e">
        <f t="shared" si="14"/>
        <v>#N/A</v>
      </c>
      <c r="T14" s="6" t="e">
        <f t="shared" si="15"/>
        <v>#N/A</v>
      </c>
      <c r="U14" s="8" t="e">
        <f t="shared" si="16"/>
        <v>#N/A</v>
      </c>
      <c r="V14" s="8" cm="1">
        <f t="array" ref="V14">IF(M14=0,0,IF(OR($DM$4=3,$DM$4=4),0,IF($DM$4=1,INDEX($CZ$7:$CZ$15,SUM(IF(M14&lt;$CY$7:$CY$15=TRUE,1,0))+1),VLOOKUP(M14,$DB$7:$DC$107,2,FALSE))))</f>
        <v>0</v>
      </c>
      <c r="W14" s="6" t="e">
        <f t="shared" si="6"/>
        <v>#N/A</v>
      </c>
      <c r="X14" s="6" cm="1">
        <f t="array" aca="1" ref="X14" ca="1">SUM(IF((IF(E14=0,INDIRECT(_xlfn.CONCAT($CH$1,MATCH(F14,$CG$7:$CG$100,0)+6)):INDIRECT(_xlfn.CONCAT($CH$1,MATCH(F14,$CG$7:$CG$100,0)+6+SUM(IF((F14=$CG$7:$CG$59)=TRUE,1,0))-1)),INDIRECT(_xlfn.CONCAT($CD$1,MATCH(E14,$CC$7:$CC$100,0)+6)):INDIRECT(_xlfn.CONCAT($CD$1,MATCH(E14,$CC$7:$CC$100,0)+6+SUM(IF((E14=$CC$7:$CC$59)=TRUE,1,0))-1)))*$S$3)=0,0,1))</f>
        <v>2</v>
      </c>
      <c r="Y14" s="6" t="e" cm="1">
        <f t="array" aca="1" ref="Y14" ca="1">SUM(IF((TRANSPOSE(MMULT(MMULT(_xlfn.MUNIT(X14),IF(MMULT(IF(E14=0,INDIRECT(_xlfn.CONCAT($CH$1,MATCH(F14,$CG$7:$CG$100,0)+6)):INDIRECT(_xlfn.CONCAT($CH$1,MATCH(F14,$CG$7:$CG$100,0)+6+SUM(IF((F14=$CG$7:$CG$59)=TRUE,1,0))-1)),INDIRECT(_xlfn.CONCAT($CD$1,MATCH(E14,$CC$7:$CC$100,0)+6)):INDIRECT(_xlfn.CONCAT($CD$1,MATCH(E14,$CC$7:$CC$100,0)+6+SUM(IF((E14=$CC$7:$CC$59)=TRUE,1,0))-1)))*$S$3,1/TRANSPOSE(W14-INDIRECT(_xlfn.CONCAT($BZ$1,MATCH(D14,$BY$7:$BY$100,0)+6)):INDIRECT(_xlfn.CONCAT($BZ$1,MATCH(D14,$BY$7:$BY$100,0)+6+SUM(IF((D14=$BY$7:$BY$59)=TRUE,1,0))-1))*$R$3))=1,1,0)),W14-INDIRECT(_xlfn.CONCAT($BZ$1,MATCH(D14,$BY$7:$BY$100,0)+6)):INDIRECT(_xlfn.CONCAT($BZ$1,MATCH(D14,$BY$7:$BY$100,0)+6+SUM(IF((D14=$BY$7:$BY$59)=TRUE,1,0))-1))*$R$3)))=0,0,1))</f>
        <v>#N/A</v>
      </c>
      <c r="Z14" s="6"/>
      <c r="AA14" s="30" t="str">
        <f t="shared" ca="1" si="17"/>
        <v/>
      </c>
      <c r="AB14" s="31" t="str">
        <f t="shared" si="18"/>
        <v/>
      </c>
      <c r="AC14" s="31" t="str">
        <f t="shared" si="19"/>
        <v/>
      </c>
      <c r="AD14" s="31" t="str">
        <f t="shared" si="20"/>
        <v/>
      </c>
      <c r="AE14" s="32" t="str">
        <f t="shared" si="21"/>
        <v/>
      </c>
      <c r="AF14" s="33" t="str" cm="1">
        <f t="array" aca="1" ref="AF14" ca="1">IFERROR(IF(_xlfn._xlws.SORT(TRANSPOSE(MMULT(MMULT(_xlfn.MUNIT(X14),IF(ROUND(MMULT(IF(E14=0,IF($DN$4=1,INDIRECT(_xlfn.CONCAT($CP$1,MATCH(F14,$CO$7:$CO$100,0)+6)):INDIRECT(_xlfn.CONCAT($CP$1,MATCH(F14,$CO$7:$CO$100,0)+6+SUM(IF((F14=$CO$7:$CO$59)=TRUE,1,0))-1)),INDIRECT(_xlfn.CONCAT($CH$1,MATCH(F14,$CG$7:$CG$100,0)+6)):INDIRECT(_xlfn.CONCAT($CH$1,MATCH(F14,$CG$7:$CG$100,0)+6+SUM(IF((F14=$CG$7:$CG$59)=TRUE,1,0))-1))),IF(OR($DN$4=2,$DN$4=3),INDIRECT(_xlfn.CONCAT($CL$1,MATCH(E14,$CK$7:$CK$100,0)+6)):INDIRECT(_xlfn.CONCAT($CL$1,MATCH(E14,$CK$7:$CK$100,0)+6+SUM(IF((E14=$CK$7:$CK$59)=TRUE,1,0))-1)),INDIRECT(_xlfn.CONCAT($CD$1,MATCH(E14,$CC$7:$CC$100,0)+6)):INDIRECT(_xlfn.CONCAT($CD$1,MATCH(E14,$CC$7:$CC$100,0)+6+SUM(IF((E14=$CC$7:$CC$59)=TRUE,1,0))-1))))*$S$3*IF(AND($DM$4=4,F14=0),1.1,1),1/TRANSPOSE(W14-INDIRECT(_xlfn.CONCAT($BZ$1,MATCH(D14,$BY$7:$BY$100,0)+6)):INDIRECT(_xlfn.CONCAT($BZ$1,MATCH(D14,$BY$7:$BY$100,0)+6+SUM(IF((D14=$BY$7:$BY$59)=TRUE,1,0))-1))*$R$3)),6)=1,1,0)),W14-INDIRECT(_xlfn.CONCAT($BZ$1,MATCH(D14,$BY$7:$BY$100,0)+6)):INDIRECT(_xlfn.CONCAT($BZ$1,MATCH(D14,$BY$7:$BY$100,0)+6+SUM(IF((D14=$BY$7:$BY$59)=TRUE,1,0))-1))*$R$3))/$S$3,1,-1,TRUE)=0,"",_xlfn._xlws.SORT(TRANSPOSE(MMULT(MMULT(_xlfn.MUNIT(X14),IF(ROUND(MMULT(IF(E14=0,IF($DN$4=1,INDIRECT(_xlfn.CONCAT($CP$1,MATCH(F14,$CO$7:$CO$100,0)+6)):INDIRECT(_xlfn.CONCAT($CP$1,MATCH(F14,$CO$7:$CO$100,0)+6+SUM(IF((F14=$CO$7:$CO$59)=TRUE,1,0))-1)),INDIRECT(_xlfn.CONCAT($CH$1,MATCH(F14,$CG$7:$CG$100,0)+6)):INDIRECT(_xlfn.CONCAT($CH$1,MATCH(F14,$CG$7:$CG$100,0)+6+SUM(IF((F14=$CG$7:$CG$59)=TRUE,1,0))-1))),IF(OR($DN$4=2,$DN$4=3),INDIRECT(_xlfn.CONCAT($CL$1,MATCH(E14,$CK$7:$CK$100,0)+6)):INDIRECT(_xlfn.CONCAT($CL$1,MATCH(E14,$CK$7:$CK$100,0)+6+SUM(IF((E14=$CK$7:$CK$59)=TRUE,1,0))-1)),INDIRECT(_xlfn.CONCAT($CD$1,MATCH(E14,$CC$7:$CC$100,0)+6)):INDIRECT(_xlfn.CONCAT($CD$1,MATCH(E14,$CC$7:$CC$100,0)+6+SUM(IF((E14=$CC$7:$CC$59)=TRUE,1,0))-1))))*$S$3*IF(AND($DM$4=4,F14=0),1.1,1),1/TRANSPOSE(W14-INDIRECT(_xlfn.CONCAT($BZ$1,MATCH(D14,$BY$7:$BY$100,0)+6)):INDIRECT(_xlfn.CONCAT($BZ$1,MATCH(D14,$BY$7:$BY$100,0)+6+SUM(IF((D14=$BY$7:$BY$59)=TRUE,1,0))-1))*$R$3)),6)=1,1,0)),W14-INDIRECT(_xlfn.CONCAT($BZ$1,MATCH(D14,$BY$7:$BY$100,0)+6)):INDIRECT(_xlfn.CONCAT($BZ$1,MATCH(D14,$BY$7:$BY$100,0)+6+SUM(IF((D14=$BY$7:$BY$59)=TRUE,1,0))-1))*$R$3))/$S$3,1,-1,TRUE)),"")</f>
        <v/>
      </c>
      <c r="AG14" s="31"/>
      <c r="AH14" s="31"/>
      <c r="AI14" s="31"/>
      <c r="AJ14" s="32"/>
      <c r="AK14" s="6"/>
      <c r="AL14" s="21"/>
      <c r="AM14" s="21"/>
      <c r="AN14" s="48">
        <f t="shared" si="12"/>
        <v>12</v>
      </c>
      <c r="AO14" s="39" t="e">
        <f t="shared" si="0"/>
        <v>#N/A</v>
      </c>
      <c r="AP14" s="39" t="e" cm="1">
        <f t="array" ref="AP14">_xlfn.XMATCH(1,IF(IF((AL14=$DG$24:$EF$24)=TRUE,1,0)+IF((AM14=$DG$25:$EF$25)=TRUE,1,0)=2,1,0))</f>
        <v>#N/A</v>
      </c>
      <c r="AQ14" s="39" t="str" cm="1">
        <f t="array" aca="1" ref="AQ14:AU14" ca="1">AA14:AE14</f>
        <v/>
      </c>
      <c r="AR14" s="39" t="str">
        <f ca="1"/>
        <v/>
      </c>
      <c r="AS14" s="39" t="str">
        <f ca="1"/>
        <v/>
      </c>
      <c r="AT14" s="39" t="str">
        <f ca="1"/>
        <v/>
      </c>
      <c r="AU14" s="39" t="str">
        <f ca="1"/>
        <v/>
      </c>
      <c r="AV14" s="39">
        <f t="shared" si="22"/>
        <v>0</v>
      </c>
      <c r="AW14" s="39" t="e" cm="1">
        <f t="array" ref="AW14">IF(AND(AV14=1,AO14&lt;&gt;1),VLOOKUP(E14,변환표준점수!$H$8:$O$60,_xlfn.XMATCH('표점 계산기'!$AL14,변환표준점수!$I$6:$O$6)+1,FALSE),IF(AND($E14=0,$DN$4=1),INDEX($CH$7:$CH$73,SUM(IF(AF14=$CP$7:$CP$59,ROW($A$1:$A$50),0))),IF(AND($E14&lt;&gt;0,$DN$4&lt;&gt;1),INDEX($CD$7:$CD$73,SUM(IF(AF14=$CL$7:$CL$59,ROW($A$1:$A$50),0))),AF14:AJ14)))</f>
        <v>#N/A</v>
      </c>
      <c r="AX14" s="39"/>
      <c r="AY14" s="39"/>
      <c r="AZ14" s="39"/>
      <c r="BA14" s="39"/>
      <c r="BB14" s="39" t="e">
        <f>VLOOKUP(G14,변환표준점수!$X$8:$AM$16,_xlfn.XMATCH(AL14,변환표준점수!$Y$5:$AM$5)+IF(OR(AN14=6,AN14=7,AN14=10,AN14=11),IF(AO14=1,0,1),0)+1,FALSE)</f>
        <v>#N/A</v>
      </c>
      <c r="BC14" s="39" t="e">
        <f>VLOOKUP(H14,변환표준점수!$AO$8:$BE$16,_xlfn.XMATCH(AL14,변환표준점수!$AP$5:$BE$5)+IF(OR(AN14=3,AN14=6,AN14=8,AN14=9,AN14=10),IF(AO14=1,0,1),0)+1,FALSE)</f>
        <v>#N/A</v>
      </c>
      <c r="BD14" s="39" t="e">
        <f>IF(I14=0,VLOOKUP(K14,변환표준점수!$BU$8:$CF$62,'표점 계산기'!$AN14+1,FALSE),VLOOKUP(I14,변환표준점수!$BH$8:$BS$62,'표점 계산기'!$AN14+1,FALSE))</f>
        <v>#N/A</v>
      </c>
      <c r="BE14" s="39" t="e">
        <f>IF(J14=0,VLOOKUP(L14,변환표준점수!$BU$8:$CF$62,'표점 계산기'!$AN14+1,FALSE),VLOOKUP(J14,변환표준점수!$BH$8:$BS$62,'표점 계산기'!$AN14+1,FALSE))</f>
        <v>#N/A</v>
      </c>
      <c r="BF14" s="39" cm="1">
        <f t="array" ref="BF14">IF(M14=0,0,IF(OR(AN14=3,AN14=4),0,IF(AN14=1,INDEX($CZ$7:$CZ$15,SUM(IF(M14&lt;$CY$7:$CY$15=TRUE,1,0))+1),VLOOKUP(M14,변환표준점수!$BH$8:$BS$62,'표점 계산기'!AN14+1,FALSE))))</f>
        <v>0</v>
      </c>
      <c r="BG14" s="39" t="e" cm="1">
        <f t="array" ref="BG14">INDEX($DG$24:$EF$31,COLUMN(C9),$AP14)</f>
        <v>#N/A</v>
      </c>
      <c r="BH14" s="39" t="e" cm="1">
        <f t="array" ref="BH14">INDEX($DG$24:$EF$31,COLUMN(D9),$AP14)</f>
        <v>#N/A</v>
      </c>
      <c r="BI14" s="39" t="e" cm="1">
        <f t="array" ref="BI14">INDEX($DG$24:$EF$31,COLUMN(E9),$AP14)</f>
        <v>#N/A</v>
      </c>
      <c r="BJ14" s="39" t="e" cm="1">
        <f t="array" ref="BJ14">INDEX($DG$24:$EF$31,COLUMN(F9),$AP14)</f>
        <v>#N/A</v>
      </c>
      <c r="BK14" s="39" t="e" cm="1">
        <f t="array" ref="BK14">INDEX($DG$24:$EF$31,COLUMN(G9),$AP14)</f>
        <v>#N/A</v>
      </c>
      <c r="BL14" s="39" t="e" cm="1">
        <f t="array" ref="BL14">INDEX($DG$24:$EF$31,COLUMN(H9),$AP14)</f>
        <v>#N/A</v>
      </c>
      <c r="BM14" s="63" t="str" cm="1">
        <f t="array" aca="1" ref="BM14:BQ14" ca="1">IFERROR(ROUND(IF(IFERROR(AW14:BA14/AW14:BA14,0)=1,(IFERROR(AQ14:AU14*BG14,0)+IFERROR(AW14:BA14*BH14,0)+(SUM(BD14:BF14)-MIN(BD14:BF14))*BI14+BB14*BJ14+BC14*BK14)*BL14+BB14*(1-BJ14)+BC14*(1-BK14)+IF(AN14=1,BF14,0),""),2),"")</f>
        <v/>
      </c>
      <c r="BN14" s="52" t="str">
        <f ca="1"/>
        <v/>
      </c>
      <c r="BO14" s="52" t="str">
        <f ca="1"/>
        <v/>
      </c>
      <c r="BP14" s="52" t="str">
        <f ca="1"/>
        <v/>
      </c>
      <c r="BQ14" s="64" t="str">
        <f ca="1"/>
        <v/>
      </c>
      <c r="BR14" s="6"/>
      <c r="BS14" s="5"/>
      <c r="BT14" s="5"/>
      <c r="BU14" s="5"/>
      <c r="BV14" s="5"/>
      <c r="BW14" s="5"/>
      <c r="BX14" s="5"/>
      <c r="BY14" s="68">
        <v>99</v>
      </c>
      <c r="BZ14" s="68">
        <v>137</v>
      </c>
      <c r="CA14" s="68">
        <v>99</v>
      </c>
      <c r="CB14" s="5"/>
      <c r="CC14" s="68">
        <v>95</v>
      </c>
      <c r="CD14" s="68">
        <v>129</v>
      </c>
      <c r="CE14" s="68">
        <v>95</v>
      </c>
      <c r="CF14" s="6"/>
      <c r="CG14" s="68">
        <v>95</v>
      </c>
      <c r="CH14" s="68">
        <v>129</v>
      </c>
      <c r="CI14" s="68">
        <v>95</v>
      </c>
      <c r="CJ14" s="5"/>
      <c r="CK14" s="68">
        <v>95</v>
      </c>
      <c r="CL14" s="6" t="str" cm="1">
        <f t="array" ref="CL14">INDEX(변환표준점수!$I$8:$O$60,ROW(A8),_xlfn.XMATCH('표점 계산기'!$B$3,변환표준점수!$I$6:$O$6))</f>
        <v>.129.29</v>
      </c>
      <c r="CM14" s="68">
        <v>95</v>
      </c>
      <c r="CN14" s="5"/>
      <c r="CO14" s="6">
        <v>99</v>
      </c>
      <c r="CP14" s="6">
        <v>131.19999999999999</v>
      </c>
      <c r="CQ14" s="6">
        <v>99</v>
      </c>
      <c r="CR14" s="5"/>
      <c r="CS14" s="6">
        <v>8</v>
      </c>
      <c r="CT14" s="6" cm="1">
        <f t="array" ref="CT14">INDEX(변환표준점수!$Y$8:$AM$16,ROW(A8),_xlfn.XMATCH($B$3,변환표준점수!$Y$5:$AM$5)+IF(OR($DM$4=6,$DM$4=7,$DM$4=10,$DM$4=11),IF($DN$4=1,0,1),0))</f>
        <v>53</v>
      </c>
      <c r="CU14" s="6"/>
      <c r="CV14" s="6">
        <v>8</v>
      </c>
      <c r="CW14" s="6" cm="1">
        <f t="array" ref="CW14">INDEX(변환표준점수!$AP$8:$BE$16,ROW(A8),_xlfn.XMATCH($B$3,변환표준점수!$AP$5:$BE$5)+IF(OR($DM$4=3,$DM$4=6,$DM$4=8,$DM$4=9,$DM$4=10),IF($DN$4=1,0,1),0))</f>
        <v>6</v>
      </c>
      <c r="CX14" s="5"/>
      <c r="CY14" s="6">
        <v>4</v>
      </c>
      <c r="CZ14" s="6">
        <v>-3</v>
      </c>
      <c r="DA14" s="5"/>
      <c r="DB14" s="6">
        <v>93</v>
      </c>
      <c r="DC14" s="5">
        <f>VLOOKUP(DB14,변환표준점수!$BH$8:$BS$62,1+'표점 계산기'!$DM$4,FALSE)</f>
        <v>64.2</v>
      </c>
      <c r="DD14" s="5">
        <f>VLOOKUP(DB14,변환표준점수!$BU$8:$CF$46,1+'표점 계산기'!$DM$4,FALSE)</f>
        <v>63.89</v>
      </c>
      <c r="DE14" s="5"/>
      <c r="DF14" s="5"/>
      <c r="DG14" s="5"/>
      <c r="DH14" s="5"/>
      <c r="DI14" s="5"/>
      <c r="DJ14" s="5"/>
      <c r="DK14" s="5"/>
      <c r="DL14" s="6" t="s">
        <v>26</v>
      </c>
      <c r="DM14" s="6">
        <v>10</v>
      </c>
      <c r="DN14" s="5"/>
      <c r="DO14" s="5" t="s">
        <v>44</v>
      </c>
      <c r="DP14" s="5">
        <v>2</v>
      </c>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row>
    <row r="15" spans="1:153" x14ac:dyDescent="0.3">
      <c r="A15" s="5"/>
      <c r="B15" s="18" t="str">
        <f t="shared" si="1"/>
        <v/>
      </c>
      <c r="C15" s="24"/>
      <c r="D15" s="24"/>
      <c r="E15" s="24"/>
      <c r="F15" s="24"/>
      <c r="G15" s="24"/>
      <c r="H15" s="25"/>
      <c r="I15" s="25"/>
      <c r="J15" s="25"/>
      <c r="K15" s="25"/>
      <c r="L15" s="25"/>
      <c r="M15" s="25"/>
      <c r="N15" s="24"/>
      <c r="O15" s="25"/>
      <c r="P15" s="6"/>
      <c r="Q15" s="6"/>
      <c r="R15" s="6" t="e">
        <f t="shared" si="13"/>
        <v>#N/A</v>
      </c>
      <c r="S15" s="6" t="e">
        <f t="shared" si="14"/>
        <v>#N/A</v>
      </c>
      <c r="T15" s="6" t="e">
        <f t="shared" si="15"/>
        <v>#N/A</v>
      </c>
      <c r="U15" s="8" t="e">
        <f t="shared" si="16"/>
        <v>#N/A</v>
      </c>
      <c r="V15" s="8" cm="1">
        <f t="array" ref="V15">IF(M15=0,0,IF(OR($DM$4=3,$DM$4=4),0,IF($DM$4=1,INDEX($CZ$7:$CZ$15,SUM(IF(M15&lt;$CY$7:$CY$15=TRUE,1,0))+1),VLOOKUP(M15,$DB$7:$DC$107,2,FALSE))))</f>
        <v>0</v>
      </c>
      <c r="W15" s="6" t="e">
        <f t="shared" si="6"/>
        <v>#N/A</v>
      </c>
      <c r="X15" s="6" cm="1">
        <f t="array" aca="1" ref="X15" ca="1">SUM(IF((IF(E15=0,INDIRECT(_xlfn.CONCAT($CH$1,MATCH(F15,$CG$7:$CG$100,0)+6)):INDIRECT(_xlfn.CONCAT($CH$1,MATCH(F15,$CG$7:$CG$100,0)+6+SUM(IF((F15=$CG$7:$CG$59)=TRUE,1,0))-1)),INDIRECT(_xlfn.CONCAT($CD$1,MATCH(E15,$CC$7:$CC$100,0)+6)):INDIRECT(_xlfn.CONCAT($CD$1,MATCH(E15,$CC$7:$CC$100,0)+6+SUM(IF((E15=$CC$7:$CC$59)=TRUE,1,0))-1)))*$S$3)=0,0,1))</f>
        <v>2</v>
      </c>
      <c r="Y15" s="6" t="e" cm="1">
        <f t="array" aca="1" ref="Y15" ca="1">SUM(IF((TRANSPOSE(MMULT(MMULT(_xlfn.MUNIT(X15),IF(MMULT(IF(E15=0,INDIRECT(_xlfn.CONCAT($CH$1,MATCH(F15,$CG$7:$CG$100,0)+6)):INDIRECT(_xlfn.CONCAT($CH$1,MATCH(F15,$CG$7:$CG$100,0)+6+SUM(IF((F15=$CG$7:$CG$59)=TRUE,1,0))-1)),INDIRECT(_xlfn.CONCAT($CD$1,MATCH(E15,$CC$7:$CC$100,0)+6)):INDIRECT(_xlfn.CONCAT($CD$1,MATCH(E15,$CC$7:$CC$100,0)+6+SUM(IF((E15=$CC$7:$CC$59)=TRUE,1,0))-1)))*$S$3,1/TRANSPOSE(W15-INDIRECT(_xlfn.CONCAT($BZ$1,MATCH(D15,$BY$7:$BY$100,0)+6)):INDIRECT(_xlfn.CONCAT($BZ$1,MATCH(D15,$BY$7:$BY$100,0)+6+SUM(IF((D15=$BY$7:$BY$59)=TRUE,1,0))-1))*$R$3))=1,1,0)),W15-INDIRECT(_xlfn.CONCAT($BZ$1,MATCH(D15,$BY$7:$BY$100,0)+6)):INDIRECT(_xlfn.CONCAT($BZ$1,MATCH(D15,$BY$7:$BY$100,0)+6+SUM(IF((D15=$BY$7:$BY$59)=TRUE,1,0))-1))*$R$3)))=0,0,1))</f>
        <v>#N/A</v>
      </c>
      <c r="Z15" s="6"/>
      <c r="AA15" s="30" t="str">
        <f t="shared" ca="1" si="17"/>
        <v/>
      </c>
      <c r="AB15" s="31" t="str">
        <f t="shared" si="18"/>
        <v/>
      </c>
      <c r="AC15" s="31" t="str">
        <f t="shared" si="19"/>
        <v/>
      </c>
      <c r="AD15" s="31" t="str">
        <f t="shared" si="20"/>
        <v/>
      </c>
      <c r="AE15" s="32" t="str">
        <f t="shared" si="21"/>
        <v/>
      </c>
      <c r="AF15" s="33" t="str" cm="1">
        <f t="array" aca="1" ref="AF15" ca="1">IFERROR(IF(_xlfn._xlws.SORT(TRANSPOSE(MMULT(MMULT(_xlfn.MUNIT(X15),IF(ROUND(MMULT(IF(E15=0,IF($DN$4=1,INDIRECT(_xlfn.CONCAT($CP$1,MATCH(F15,$CO$7:$CO$100,0)+6)):INDIRECT(_xlfn.CONCAT($CP$1,MATCH(F15,$CO$7:$CO$100,0)+6+SUM(IF((F15=$CO$7:$CO$59)=TRUE,1,0))-1)),INDIRECT(_xlfn.CONCAT($CH$1,MATCH(F15,$CG$7:$CG$100,0)+6)):INDIRECT(_xlfn.CONCAT($CH$1,MATCH(F15,$CG$7:$CG$100,0)+6+SUM(IF((F15=$CG$7:$CG$59)=TRUE,1,0))-1))),IF(OR($DN$4=2,$DN$4=3),INDIRECT(_xlfn.CONCAT($CL$1,MATCH(E15,$CK$7:$CK$100,0)+6)):INDIRECT(_xlfn.CONCAT($CL$1,MATCH(E15,$CK$7:$CK$100,0)+6+SUM(IF((E15=$CK$7:$CK$59)=TRUE,1,0))-1)),INDIRECT(_xlfn.CONCAT($CD$1,MATCH(E15,$CC$7:$CC$100,0)+6)):INDIRECT(_xlfn.CONCAT($CD$1,MATCH(E15,$CC$7:$CC$100,0)+6+SUM(IF((E15=$CC$7:$CC$59)=TRUE,1,0))-1))))*$S$3*IF(AND($DM$4=4,F15=0),1.1,1),1/TRANSPOSE(W15-INDIRECT(_xlfn.CONCAT($BZ$1,MATCH(D15,$BY$7:$BY$100,0)+6)):INDIRECT(_xlfn.CONCAT($BZ$1,MATCH(D15,$BY$7:$BY$100,0)+6+SUM(IF((D15=$BY$7:$BY$59)=TRUE,1,0))-1))*$R$3)),6)=1,1,0)),W15-INDIRECT(_xlfn.CONCAT($BZ$1,MATCH(D15,$BY$7:$BY$100,0)+6)):INDIRECT(_xlfn.CONCAT($BZ$1,MATCH(D15,$BY$7:$BY$100,0)+6+SUM(IF((D15=$BY$7:$BY$59)=TRUE,1,0))-1))*$R$3))/$S$3,1,-1,TRUE)=0,"",_xlfn._xlws.SORT(TRANSPOSE(MMULT(MMULT(_xlfn.MUNIT(X15),IF(ROUND(MMULT(IF(E15=0,IF($DN$4=1,INDIRECT(_xlfn.CONCAT($CP$1,MATCH(F15,$CO$7:$CO$100,0)+6)):INDIRECT(_xlfn.CONCAT($CP$1,MATCH(F15,$CO$7:$CO$100,0)+6+SUM(IF((F15=$CO$7:$CO$59)=TRUE,1,0))-1)),INDIRECT(_xlfn.CONCAT($CH$1,MATCH(F15,$CG$7:$CG$100,0)+6)):INDIRECT(_xlfn.CONCAT($CH$1,MATCH(F15,$CG$7:$CG$100,0)+6+SUM(IF((F15=$CG$7:$CG$59)=TRUE,1,0))-1))),IF(OR($DN$4=2,$DN$4=3),INDIRECT(_xlfn.CONCAT($CL$1,MATCH(E15,$CK$7:$CK$100,0)+6)):INDIRECT(_xlfn.CONCAT($CL$1,MATCH(E15,$CK$7:$CK$100,0)+6+SUM(IF((E15=$CK$7:$CK$59)=TRUE,1,0))-1)),INDIRECT(_xlfn.CONCAT($CD$1,MATCH(E15,$CC$7:$CC$100,0)+6)):INDIRECT(_xlfn.CONCAT($CD$1,MATCH(E15,$CC$7:$CC$100,0)+6+SUM(IF((E15=$CC$7:$CC$59)=TRUE,1,0))-1))))*$S$3*IF(AND($DM$4=4,F15=0),1.1,1),1/TRANSPOSE(W15-INDIRECT(_xlfn.CONCAT($BZ$1,MATCH(D15,$BY$7:$BY$100,0)+6)):INDIRECT(_xlfn.CONCAT($BZ$1,MATCH(D15,$BY$7:$BY$100,0)+6+SUM(IF((D15=$BY$7:$BY$59)=TRUE,1,0))-1))*$R$3)),6)=1,1,0)),W15-INDIRECT(_xlfn.CONCAT($BZ$1,MATCH(D15,$BY$7:$BY$100,0)+6)):INDIRECT(_xlfn.CONCAT($BZ$1,MATCH(D15,$BY$7:$BY$100,0)+6+SUM(IF((D15=$BY$7:$BY$59)=TRUE,1,0))-1))*$R$3))/$S$3,1,-1,TRUE)),"")</f>
        <v/>
      </c>
      <c r="AG15" s="31"/>
      <c r="AH15" s="31"/>
      <c r="AI15" s="31"/>
      <c r="AJ15" s="32"/>
      <c r="AK15" s="6"/>
      <c r="AL15" s="21"/>
      <c r="AM15" s="21"/>
      <c r="AN15" s="48">
        <f t="shared" si="12"/>
        <v>12</v>
      </c>
      <c r="AO15" s="39" t="e">
        <f t="shared" si="0"/>
        <v>#N/A</v>
      </c>
      <c r="AP15" s="39" t="e" cm="1">
        <f t="array" ref="AP15">_xlfn.XMATCH(1,IF(IF((AL15=$DG$24:$EF$24)=TRUE,1,0)+IF((AM15=$DG$25:$EF$25)=TRUE,1,0)=2,1,0))</f>
        <v>#N/A</v>
      </c>
      <c r="AQ15" s="39" t="str" cm="1">
        <f t="array" aca="1" ref="AQ15:AU15" ca="1">AA15:AE15</f>
        <v/>
      </c>
      <c r="AR15" s="39" t="str">
        <f ca="1"/>
        <v/>
      </c>
      <c r="AS15" s="39" t="str">
        <f ca="1"/>
        <v/>
      </c>
      <c r="AT15" s="39" t="str">
        <f ca="1"/>
        <v/>
      </c>
      <c r="AU15" s="39" t="str">
        <f ca="1"/>
        <v/>
      </c>
      <c r="AV15" s="39">
        <f t="shared" si="22"/>
        <v>0</v>
      </c>
      <c r="AW15" s="39" t="e" cm="1">
        <f t="array" ref="AW15">IF(AND(AV15=1,AO15&lt;&gt;1),VLOOKUP(E15,변환표준점수!$H$8:$O$60,_xlfn.XMATCH('표점 계산기'!$AL15,변환표준점수!$I$6:$O$6)+1,FALSE),IF(AND($E15=0,$DN$4=1),INDEX($CH$7:$CH$73,SUM(IF(AF15=$CP$7:$CP$59,ROW($A$1:$A$50),0))),IF(AND($E15&lt;&gt;0,$DN$4&lt;&gt;1),INDEX($CD$7:$CD$73,SUM(IF(AF15=$CL$7:$CL$59,ROW($A$1:$A$50),0))),AF15:AJ15)))</f>
        <v>#N/A</v>
      </c>
      <c r="AX15" s="39"/>
      <c r="AY15" s="39"/>
      <c r="AZ15" s="39"/>
      <c r="BA15" s="39"/>
      <c r="BB15" s="39" t="e">
        <f>VLOOKUP(G15,변환표준점수!$X$8:$AM$16,_xlfn.XMATCH(AL15,변환표준점수!$Y$5:$AM$5)+IF(OR(AN15=6,AN15=7,AN15=10,AN15=11),IF(AO15=1,0,1),0)+1,FALSE)</f>
        <v>#N/A</v>
      </c>
      <c r="BC15" s="39" t="e">
        <f>VLOOKUP(H15,변환표준점수!$AO$8:$BE$16,_xlfn.XMATCH(AL15,변환표준점수!$AP$5:$BE$5)+IF(OR(AN15=3,AN15=6,AN15=8,AN15=9,AN15=10),IF(AO15=1,0,1),0)+1,FALSE)</f>
        <v>#N/A</v>
      </c>
      <c r="BD15" s="39" t="e">
        <f>IF(I15=0,VLOOKUP(K15,변환표준점수!$BU$8:$CF$62,'표점 계산기'!$AN15+1,FALSE),VLOOKUP(I15,변환표준점수!$BH$8:$BS$62,'표점 계산기'!$AN15+1,FALSE))</f>
        <v>#N/A</v>
      </c>
      <c r="BE15" s="39" t="e">
        <f>IF(J15=0,VLOOKUP(L15,변환표준점수!$BU$8:$CF$62,'표점 계산기'!$AN15+1,FALSE),VLOOKUP(J15,변환표준점수!$BH$8:$BS$62,'표점 계산기'!$AN15+1,FALSE))</f>
        <v>#N/A</v>
      </c>
      <c r="BF15" s="39" cm="1">
        <f t="array" ref="BF15">IF(M15=0,0,IF(OR(AN15=3,AN15=4),0,IF(AN15=1,INDEX($CZ$7:$CZ$15,SUM(IF(M15&lt;$CY$7:$CY$15=TRUE,1,0))+1),VLOOKUP(M15,변환표준점수!$BH$8:$BS$62,'표점 계산기'!AN15+1,FALSE))))</f>
        <v>0</v>
      </c>
      <c r="BG15" s="39" t="e" cm="1">
        <f t="array" ref="BG15">INDEX($DG$24:$EF$31,COLUMN(C10),$AP15)</f>
        <v>#N/A</v>
      </c>
      <c r="BH15" s="39" t="e" cm="1">
        <f t="array" ref="BH15">INDEX($DG$24:$EF$31,COLUMN(D10),$AP15)</f>
        <v>#N/A</v>
      </c>
      <c r="BI15" s="39" t="e" cm="1">
        <f t="array" ref="BI15">INDEX($DG$24:$EF$31,COLUMN(E10),$AP15)</f>
        <v>#N/A</v>
      </c>
      <c r="BJ15" s="39" t="e" cm="1">
        <f t="array" ref="BJ15">INDEX($DG$24:$EF$31,COLUMN(F10),$AP15)</f>
        <v>#N/A</v>
      </c>
      <c r="BK15" s="39" t="e" cm="1">
        <f t="array" ref="BK15">INDEX($DG$24:$EF$31,COLUMN(G10),$AP15)</f>
        <v>#N/A</v>
      </c>
      <c r="BL15" s="39" t="e" cm="1">
        <f t="array" ref="BL15">INDEX($DG$24:$EF$31,COLUMN(H10),$AP15)</f>
        <v>#N/A</v>
      </c>
      <c r="BM15" s="63" t="str" cm="1">
        <f t="array" aca="1" ref="BM15:BQ15" ca="1">IFERROR(ROUND(IF(IFERROR(AW15:BA15/AW15:BA15,0)=1,(IFERROR(AQ15:AU15*BG15,0)+IFERROR(AW15:BA15*BH15,0)+(SUM(BD15:BF15)-MIN(BD15:BF15))*BI15+BB15*BJ15+BC15*BK15)*BL15+BB15*(1-BJ15)+BC15*(1-BK15)+IF(AN15=1,BF15,0),""),2),"")</f>
        <v/>
      </c>
      <c r="BN15" s="52" t="str">
        <f ca="1"/>
        <v/>
      </c>
      <c r="BO15" s="52" t="str">
        <f ca="1"/>
        <v/>
      </c>
      <c r="BP15" s="52" t="str">
        <f ca="1"/>
        <v/>
      </c>
      <c r="BQ15" s="64" t="str">
        <f ca="1"/>
        <v/>
      </c>
      <c r="BR15" s="6"/>
      <c r="BS15" s="5"/>
      <c r="BT15" s="5"/>
      <c r="BU15" s="5"/>
      <c r="BV15" s="5"/>
      <c r="BW15" s="5"/>
      <c r="BX15" s="5"/>
      <c r="BY15" s="68">
        <v>99</v>
      </c>
      <c r="BZ15" s="68">
        <v>136</v>
      </c>
      <c r="CA15" s="68">
        <v>99</v>
      </c>
      <c r="CB15" s="5"/>
      <c r="CC15" s="68">
        <v>95</v>
      </c>
      <c r="CD15" s="68">
        <v>128</v>
      </c>
      <c r="CE15" s="68">
        <v>95</v>
      </c>
      <c r="CF15" s="6"/>
      <c r="CG15" s="68">
        <v>92</v>
      </c>
      <c r="CH15" s="68">
        <v>128</v>
      </c>
      <c r="CI15" s="68">
        <v>92</v>
      </c>
      <c r="CJ15" s="5"/>
      <c r="CK15" s="68">
        <v>95</v>
      </c>
      <c r="CL15" s="6" cm="1">
        <f t="array" ref="CL15">INDEX(변환표준점수!$I$8:$O$60,ROW(A9),_xlfn.XMATCH('표점 계산기'!$B$3,변환표준점수!$I$6:$O$6))</f>
        <v>128.57</v>
      </c>
      <c r="CM15" s="68">
        <v>95</v>
      </c>
      <c r="CN15" s="5"/>
      <c r="CO15" s="6">
        <v>99</v>
      </c>
      <c r="CP15" s="6">
        <v>130.6</v>
      </c>
      <c r="CQ15" s="6">
        <v>99</v>
      </c>
      <c r="CR15" s="5"/>
      <c r="CS15" s="6">
        <v>9</v>
      </c>
      <c r="CT15" s="6" cm="1">
        <f t="array" ref="CT15">INDEX(변환표준점수!$Y$8:$AM$16,ROW(A9),_xlfn.XMATCH($B$3,변환표준점수!$Y$5:$AM$5)+IF(OR($DM$4=6,$DM$4=7,$DM$4=10,$DM$4=11),IF($DN$4=1,0,1),0))</f>
        <v>50</v>
      </c>
      <c r="CU15" s="6"/>
      <c r="CV15" s="6">
        <v>9</v>
      </c>
      <c r="CW15" s="6" cm="1">
        <f t="array" ref="CW15">INDEX(변환표준점수!$AP$8:$BE$16,ROW(A9),_xlfn.XMATCH($B$3,변환표준점수!$AP$5:$BE$5)+IF(OR($DM$4=3,$DM$4=6,$DM$4=8,$DM$4=9,$DM$4=10),IF($DN$4=1,0,1),0))</f>
        <v>5</v>
      </c>
      <c r="CX15" s="5"/>
      <c r="CY15" s="6">
        <v>0</v>
      </c>
      <c r="CZ15" s="6">
        <v>-3.5</v>
      </c>
      <c r="DA15" s="5"/>
      <c r="DB15" s="6">
        <v>92</v>
      </c>
      <c r="DC15" s="5">
        <f>VLOOKUP(DB15,변환표준점수!$BH$8:$BS$62,1+'표점 계산기'!$DM$4,FALSE)</f>
        <v>63.92</v>
      </c>
      <c r="DD15" s="5">
        <f>VLOOKUP(DB15,변환표준점수!$BU$8:$CF$46,1+'표점 계산기'!$DM$4,FALSE)</f>
        <v>63.54</v>
      </c>
      <c r="DE15" s="5"/>
      <c r="DF15" s="5"/>
      <c r="DG15" s="5"/>
      <c r="DH15" s="5"/>
      <c r="DI15" s="5"/>
      <c r="DJ15" s="5"/>
      <c r="DK15" s="5"/>
      <c r="DL15" s="6" t="s">
        <v>27</v>
      </c>
      <c r="DM15" s="6">
        <v>11</v>
      </c>
      <c r="DN15" s="5"/>
      <c r="DO15" s="5" t="s">
        <v>48</v>
      </c>
      <c r="DP15" s="5">
        <v>3</v>
      </c>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row>
    <row r="16" spans="1:153" x14ac:dyDescent="0.3">
      <c r="A16" s="5"/>
      <c r="B16" s="18" t="str">
        <f t="shared" si="1"/>
        <v/>
      </c>
      <c r="C16" s="24"/>
      <c r="D16" s="24"/>
      <c r="E16" s="24"/>
      <c r="F16" s="24"/>
      <c r="G16" s="24"/>
      <c r="H16" s="25"/>
      <c r="I16" s="25"/>
      <c r="J16" s="25"/>
      <c r="K16" s="25"/>
      <c r="L16" s="25"/>
      <c r="M16" s="25"/>
      <c r="N16" s="24"/>
      <c r="O16" s="25"/>
      <c r="P16" s="6"/>
      <c r="Q16" s="6"/>
      <c r="R16" s="6" t="e">
        <f t="shared" si="13"/>
        <v>#N/A</v>
      </c>
      <c r="S16" s="6" t="e">
        <f t="shared" si="14"/>
        <v>#N/A</v>
      </c>
      <c r="T16" s="6" t="e">
        <f t="shared" si="15"/>
        <v>#N/A</v>
      </c>
      <c r="U16" s="8" t="e">
        <f t="shared" si="16"/>
        <v>#N/A</v>
      </c>
      <c r="V16" s="8" cm="1">
        <f t="array" ref="V16">IF(M16=0,0,IF(OR($DM$4=3,$DM$4=4),0,IF($DM$4=1,INDEX($CZ$7:$CZ$15,SUM(IF(M16&lt;$CY$7:$CY$15=TRUE,1,0))+1),VLOOKUP(M16,$DB$7:$DC$107,2,FALSE))))</f>
        <v>0</v>
      </c>
      <c r="W16" s="6" t="e">
        <f t="shared" si="6"/>
        <v>#N/A</v>
      </c>
      <c r="X16" s="6" cm="1">
        <f t="array" aca="1" ref="X16" ca="1">SUM(IF((IF(E16=0,INDIRECT(_xlfn.CONCAT($CH$1,MATCH(F16,$CG$7:$CG$100,0)+6)):INDIRECT(_xlfn.CONCAT($CH$1,MATCH(F16,$CG$7:$CG$100,0)+6+SUM(IF((F16=$CG$7:$CG$59)=TRUE,1,0))-1)),INDIRECT(_xlfn.CONCAT($CD$1,MATCH(E16,$CC$7:$CC$100,0)+6)):INDIRECT(_xlfn.CONCAT($CD$1,MATCH(E16,$CC$7:$CC$100,0)+6+SUM(IF((E16=$CC$7:$CC$59)=TRUE,1,0))-1)))*$S$3)=0,0,1))</f>
        <v>2</v>
      </c>
      <c r="Y16" s="6" t="e" cm="1">
        <f t="array" aca="1" ref="Y16" ca="1">SUM(IF((TRANSPOSE(MMULT(MMULT(_xlfn.MUNIT(X16),IF(MMULT(IF(E16=0,INDIRECT(_xlfn.CONCAT($CH$1,MATCH(F16,$CG$7:$CG$100,0)+6)):INDIRECT(_xlfn.CONCAT($CH$1,MATCH(F16,$CG$7:$CG$100,0)+6+SUM(IF((F16=$CG$7:$CG$59)=TRUE,1,0))-1)),INDIRECT(_xlfn.CONCAT($CD$1,MATCH(E16,$CC$7:$CC$100,0)+6)):INDIRECT(_xlfn.CONCAT($CD$1,MATCH(E16,$CC$7:$CC$100,0)+6+SUM(IF((E16=$CC$7:$CC$59)=TRUE,1,0))-1)))*$S$3,1/TRANSPOSE(W16-INDIRECT(_xlfn.CONCAT($BZ$1,MATCH(D16,$BY$7:$BY$100,0)+6)):INDIRECT(_xlfn.CONCAT($BZ$1,MATCH(D16,$BY$7:$BY$100,0)+6+SUM(IF((D16=$BY$7:$BY$59)=TRUE,1,0))-1))*$R$3))=1,1,0)),W16-INDIRECT(_xlfn.CONCAT($BZ$1,MATCH(D16,$BY$7:$BY$100,0)+6)):INDIRECT(_xlfn.CONCAT($BZ$1,MATCH(D16,$BY$7:$BY$100,0)+6+SUM(IF((D16=$BY$7:$BY$59)=TRUE,1,0))-1))*$R$3)))=0,0,1))</f>
        <v>#N/A</v>
      </c>
      <c r="Z16" s="6"/>
      <c r="AA16" s="30" t="str">
        <f t="shared" ca="1" si="17"/>
        <v/>
      </c>
      <c r="AB16" s="31" t="str">
        <f t="shared" si="18"/>
        <v/>
      </c>
      <c r="AC16" s="31" t="str">
        <f t="shared" si="19"/>
        <v/>
      </c>
      <c r="AD16" s="31" t="str">
        <f t="shared" si="20"/>
        <v/>
      </c>
      <c r="AE16" s="32" t="str">
        <f t="shared" si="21"/>
        <v/>
      </c>
      <c r="AF16" s="33" t="str" cm="1">
        <f t="array" aca="1" ref="AF16" ca="1">IFERROR(IF(_xlfn._xlws.SORT(TRANSPOSE(MMULT(MMULT(_xlfn.MUNIT(X16),IF(ROUND(MMULT(IF(E16=0,IF($DN$4=1,INDIRECT(_xlfn.CONCAT($CP$1,MATCH(F16,$CO$7:$CO$100,0)+6)):INDIRECT(_xlfn.CONCAT($CP$1,MATCH(F16,$CO$7:$CO$100,0)+6+SUM(IF((F16=$CO$7:$CO$59)=TRUE,1,0))-1)),INDIRECT(_xlfn.CONCAT($CH$1,MATCH(F16,$CG$7:$CG$100,0)+6)):INDIRECT(_xlfn.CONCAT($CH$1,MATCH(F16,$CG$7:$CG$100,0)+6+SUM(IF((F16=$CG$7:$CG$59)=TRUE,1,0))-1))),IF(OR($DN$4=2,$DN$4=3),INDIRECT(_xlfn.CONCAT($CL$1,MATCH(E16,$CK$7:$CK$100,0)+6)):INDIRECT(_xlfn.CONCAT($CL$1,MATCH(E16,$CK$7:$CK$100,0)+6+SUM(IF((E16=$CK$7:$CK$59)=TRUE,1,0))-1)),INDIRECT(_xlfn.CONCAT($CD$1,MATCH(E16,$CC$7:$CC$100,0)+6)):INDIRECT(_xlfn.CONCAT($CD$1,MATCH(E16,$CC$7:$CC$100,0)+6+SUM(IF((E16=$CC$7:$CC$59)=TRUE,1,0))-1))))*$S$3*IF(AND($DM$4=4,F16=0),1.1,1),1/TRANSPOSE(W16-INDIRECT(_xlfn.CONCAT($BZ$1,MATCH(D16,$BY$7:$BY$100,0)+6)):INDIRECT(_xlfn.CONCAT($BZ$1,MATCH(D16,$BY$7:$BY$100,0)+6+SUM(IF((D16=$BY$7:$BY$59)=TRUE,1,0))-1))*$R$3)),6)=1,1,0)),W16-INDIRECT(_xlfn.CONCAT($BZ$1,MATCH(D16,$BY$7:$BY$100,0)+6)):INDIRECT(_xlfn.CONCAT($BZ$1,MATCH(D16,$BY$7:$BY$100,0)+6+SUM(IF((D16=$BY$7:$BY$59)=TRUE,1,0))-1))*$R$3))/$S$3,1,-1,TRUE)=0,"",_xlfn._xlws.SORT(TRANSPOSE(MMULT(MMULT(_xlfn.MUNIT(X16),IF(ROUND(MMULT(IF(E16=0,IF($DN$4=1,INDIRECT(_xlfn.CONCAT($CP$1,MATCH(F16,$CO$7:$CO$100,0)+6)):INDIRECT(_xlfn.CONCAT($CP$1,MATCH(F16,$CO$7:$CO$100,0)+6+SUM(IF((F16=$CO$7:$CO$59)=TRUE,1,0))-1)),INDIRECT(_xlfn.CONCAT($CH$1,MATCH(F16,$CG$7:$CG$100,0)+6)):INDIRECT(_xlfn.CONCAT($CH$1,MATCH(F16,$CG$7:$CG$100,0)+6+SUM(IF((F16=$CG$7:$CG$59)=TRUE,1,0))-1))),IF(OR($DN$4=2,$DN$4=3),INDIRECT(_xlfn.CONCAT($CL$1,MATCH(E16,$CK$7:$CK$100,0)+6)):INDIRECT(_xlfn.CONCAT($CL$1,MATCH(E16,$CK$7:$CK$100,0)+6+SUM(IF((E16=$CK$7:$CK$59)=TRUE,1,0))-1)),INDIRECT(_xlfn.CONCAT($CD$1,MATCH(E16,$CC$7:$CC$100,0)+6)):INDIRECT(_xlfn.CONCAT($CD$1,MATCH(E16,$CC$7:$CC$100,0)+6+SUM(IF((E16=$CC$7:$CC$59)=TRUE,1,0))-1))))*$S$3*IF(AND($DM$4=4,F16=0),1.1,1),1/TRANSPOSE(W16-INDIRECT(_xlfn.CONCAT($BZ$1,MATCH(D16,$BY$7:$BY$100,0)+6)):INDIRECT(_xlfn.CONCAT($BZ$1,MATCH(D16,$BY$7:$BY$100,0)+6+SUM(IF((D16=$BY$7:$BY$59)=TRUE,1,0))-1))*$R$3)),6)=1,1,0)),W16-INDIRECT(_xlfn.CONCAT($BZ$1,MATCH(D16,$BY$7:$BY$100,0)+6)):INDIRECT(_xlfn.CONCAT($BZ$1,MATCH(D16,$BY$7:$BY$100,0)+6+SUM(IF((D16=$BY$7:$BY$59)=TRUE,1,0))-1))*$R$3))/$S$3,1,-1,TRUE)),"")</f>
        <v/>
      </c>
      <c r="AG16" s="31"/>
      <c r="AH16" s="31"/>
      <c r="AI16" s="31"/>
      <c r="AJ16" s="32"/>
      <c r="AK16" s="6"/>
      <c r="AL16" s="21"/>
      <c r="AM16" s="21"/>
      <c r="AN16" s="48">
        <f t="shared" si="12"/>
        <v>12</v>
      </c>
      <c r="AO16" s="39" t="e">
        <f t="shared" si="0"/>
        <v>#N/A</v>
      </c>
      <c r="AP16" s="39" t="e" cm="1">
        <f t="array" ref="AP16">_xlfn.XMATCH(1,IF(IF((AL16=$DG$24:$EF$24)=TRUE,1,0)+IF((AM16=$DG$25:$EF$25)=TRUE,1,0)=2,1,0))</f>
        <v>#N/A</v>
      </c>
      <c r="AQ16" s="39" t="str" cm="1">
        <f t="array" aca="1" ref="AQ16:AU16" ca="1">AA16:AE16</f>
        <v/>
      </c>
      <c r="AR16" s="39" t="str">
        <f ca="1"/>
        <v/>
      </c>
      <c r="AS16" s="39" t="str">
        <f ca="1"/>
        <v/>
      </c>
      <c r="AT16" s="39" t="str">
        <f ca="1"/>
        <v/>
      </c>
      <c r="AU16" s="39" t="str">
        <f ca="1"/>
        <v/>
      </c>
      <c r="AV16" s="39">
        <f t="shared" si="22"/>
        <v>0</v>
      </c>
      <c r="AW16" s="39" t="e" cm="1">
        <f t="array" ref="AW16">IF(AND(AV16=1,AO16&lt;&gt;1),VLOOKUP(E16,변환표준점수!$H$8:$O$60,_xlfn.XMATCH('표점 계산기'!$AL16,변환표준점수!$I$6:$O$6)+1,FALSE),IF(AND($E16=0,$DN$4=1),INDEX($CH$7:$CH$73,SUM(IF(AF16=$CP$7:$CP$59,ROW($A$1:$A$50),0))),IF(AND($E16&lt;&gt;0,$DN$4&lt;&gt;1),INDEX($CD$7:$CD$73,SUM(IF(AF16=$CL$7:$CL$59,ROW($A$1:$A$50),0))),AF16:AJ16)))</f>
        <v>#N/A</v>
      </c>
      <c r="AX16" s="39"/>
      <c r="AY16" s="39"/>
      <c r="AZ16" s="39"/>
      <c r="BA16" s="39"/>
      <c r="BB16" s="39" t="e">
        <f>VLOOKUP(G16,변환표준점수!$X$8:$AM$16,_xlfn.XMATCH(AL16,변환표준점수!$Y$5:$AM$5)+IF(OR(AN16=6,AN16=7,AN16=10,AN16=11),IF(AO16=1,0,1),0)+1,FALSE)</f>
        <v>#N/A</v>
      </c>
      <c r="BC16" s="39" t="e">
        <f>VLOOKUP(H16,변환표준점수!$AO$8:$BE$16,_xlfn.XMATCH(AL16,변환표준점수!$AP$5:$BE$5)+IF(OR(AN16=3,AN16=6,AN16=8,AN16=9,AN16=10),IF(AO16=1,0,1),0)+1,FALSE)</f>
        <v>#N/A</v>
      </c>
      <c r="BD16" s="39" t="e">
        <f>IF(I16=0,VLOOKUP(K16,변환표준점수!$BU$8:$CF$62,'표점 계산기'!$AN16+1,FALSE),VLOOKUP(I16,변환표준점수!$BH$8:$BS$62,'표점 계산기'!$AN16+1,FALSE))</f>
        <v>#N/A</v>
      </c>
      <c r="BE16" s="39" t="e">
        <f>IF(J16=0,VLOOKUP(L16,변환표준점수!$BU$8:$CF$62,'표점 계산기'!$AN16+1,FALSE),VLOOKUP(J16,변환표준점수!$BH$8:$BS$62,'표점 계산기'!$AN16+1,FALSE))</f>
        <v>#N/A</v>
      </c>
      <c r="BF16" s="39" cm="1">
        <f t="array" ref="BF16">IF(M16=0,0,IF(OR(AN16=3,AN16=4),0,IF(AN16=1,INDEX($CZ$7:$CZ$15,SUM(IF(M16&lt;$CY$7:$CY$15=TRUE,1,0))+1),VLOOKUP(M16,변환표준점수!$BH$8:$BS$62,'표점 계산기'!AN16+1,FALSE))))</f>
        <v>0</v>
      </c>
      <c r="BG16" s="39" t="e" cm="1">
        <f t="array" ref="BG16">INDEX($DG$24:$EF$31,COLUMN(C11),$AP16)</f>
        <v>#N/A</v>
      </c>
      <c r="BH16" s="39" t="e" cm="1">
        <f t="array" ref="BH16">INDEX($DG$24:$EF$31,COLUMN(D11),$AP16)</f>
        <v>#N/A</v>
      </c>
      <c r="BI16" s="39" t="e" cm="1">
        <f t="array" ref="BI16">INDEX($DG$24:$EF$31,COLUMN(E11),$AP16)</f>
        <v>#N/A</v>
      </c>
      <c r="BJ16" s="39" t="e" cm="1">
        <f t="array" ref="BJ16">INDEX($DG$24:$EF$31,COLUMN(F11),$AP16)</f>
        <v>#N/A</v>
      </c>
      <c r="BK16" s="39" t="e" cm="1">
        <f t="array" ref="BK16">INDEX($DG$24:$EF$31,COLUMN(G11),$AP16)</f>
        <v>#N/A</v>
      </c>
      <c r="BL16" s="39" t="e" cm="1">
        <f t="array" ref="BL16">INDEX($DG$24:$EF$31,COLUMN(H11),$AP16)</f>
        <v>#N/A</v>
      </c>
      <c r="BM16" s="63" t="str" cm="1">
        <f t="array" aca="1" ref="BM16:BQ16" ca="1">IFERROR(ROUND(IF(IFERROR(AW16:BA16/AW16:BA16,0)=1,(IFERROR(AQ16:AU16*BG16,0)+IFERROR(AW16:BA16*BH16,0)+(SUM(BD16:BF16)-MIN(BD16:BF16))*BI16+BB16*BJ16+BC16*BK16)*BL16+BB16*(1-BJ16)+BC16*(1-BK16)+IF(AN16=1,BF16,0),""),2),"")</f>
        <v/>
      </c>
      <c r="BN16" s="52" t="str">
        <f ca="1"/>
        <v/>
      </c>
      <c r="BO16" s="52" t="str">
        <f ca="1"/>
        <v/>
      </c>
      <c r="BP16" s="52" t="str">
        <f ca="1"/>
        <v/>
      </c>
      <c r="BQ16" s="64" t="str">
        <f ca="1"/>
        <v/>
      </c>
      <c r="BR16" s="6"/>
      <c r="BS16" s="5"/>
      <c r="BT16" s="5"/>
      <c r="BU16" s="5"/>
      <c r="BV16" s="5"/>
      <c r="BW16" s="5"/>
      <c r="BX16" s="5"/>
      <c r="BY16" s="68">
        <v>98</v>
      </c>
      <c r="BZ16" s="68">
        <v>134</v>
      </c>
      <c r="CA16" s="68">
        <v>98</v>
      </c>
      <c r="CB16" s="5"/>
      <c r="CC16" s="68">
        <v>94</v>
      </c>
      <c r="CD16" s="68">
        <v>127</v>
      </c>
      <c r="CE16" s="68">
        <v>94</v>
      </c>
      <c r="CF16" s="6"/>
      <c r="CG16" s="68">
        <v>89</v>
      </c>
      <c r="CH16" s="68">
        <v>127</v>
      </c>
      <c r="CI16" s="68">
        <v>89</v>
      </c>
      <c r="CJ16" s="5"/>
      <c r="CK16" s="68">
        <v>94</v>
      </c>
      <c r="CL16" s="6" cm="1">
        <f t="array" ref="CL16">INDEX(변환표준점수!$I$8:$O$60,ROW(A10),_xlfn.XMATCH('표점 계산기'!$B$3,변환표준점수!$I$6:$O$6))</f>
        <v>127.86</v>
      </c>
      <c r="CM16" s="68">
        <v>94</v>
      </c>
      <c r="CN16" s="5"/>
      <c r="CO16" s="6">
        <v>98</v>
      </c>
      <c r="CP16" s="6">
        <v>130</v>
      </c>
      <c r="CQ16" s="6">
        <v>99</v>
      </c>
      <c r="CR16" s="5"/>
      <c r="CS16" s="5"/>
      <c r="CT16" s="5"/>
      <c r="CU16" s="5"/>
      <c r="CV16" s="5"/>
      <c r="CW16" s="5"/>
      <c r="CX16" s="5"/>
      <c r="CY16" s="5"/>
      <c r="CZ16" s="5"/>
      <c r="DA16" s="5"/>
      <c r="DB16" s="6">
        <v>91</v>
      </c>
      <c r="DC16" s="5">
        <f>VLOOKUP(DB16,변환표준점수!$BH$8:$BS$62,1+'표점 계산기'!$DM$4,FALSE)</f>
        <v>63.65</v>
      </c>
      <c r="DD16" s="5">
        <f>VLOOKUP(DB16,변환표준점수!$BU$8:$CF$46,1+'표점 계산기'!$DM$4,FALSE)</f>
        <v>63.23</v>
      </c>
      <c r="DE16" s="5"/>
      <c r="DF16" s="5"/>
      <c r="DG16" s="5"/>
      <c r="DH16" s="5"/>
      <c r="DI16" s="5"/>
      <c r="DJ16" s="5"/>
      <c r="DK16" s="5"/>
      <c r="DL16" s="6"/>
      <c r="DM16" s="6">
        <v>12</v>
      </c>
      <c r="DN16" s="5"/>
      <c r="DO16" s="5" t="s">
        <v>47</v>
      </c>
      <c r="DP16" s="5">
        <v>3</v>
      </c>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row>
    <row r="17" spans="1:153" x14ac:dyDescent="0.3">
      <c r="A17" s="5"/>
      <c r="B17" s="18" t="str">
        <f t="shared" si="1"/>
        <v/>
      </c>
      <c r="C17" s="24"/>
      <c r="D17" s="24"/>
      <c r="E17" s="24"/>
      <c r="F17" s="24"/>
      <c r="G17" s="24"/>
      <c r="H17" s="25"/>
      <c r="I17" s="25"/>
      <c r="J17" s="25"/>
      <c r="K17" s="25"/>
      <c r="L17" s="25"/>
      <c r="M17" s="25"/>
      <c r="N17" s="24"/>
      <c r="O17" s="25"/>
      <c r="P17" s="6"/>
      <c r="Q17" s="6"/>
      <c r="R17" s="6" t="e">
        <f t="shared" si="13"/>
        <v>#N/A</v>
      </c>
      <c r="S17" s="6" t="e">
        <f t="shared" si="14"/>
        <v>#N/A</v>
      </c>
      <c r="T17" s="6" t="e">
        <f t="shared" si="15"/>
        <v>#N/A</v>
      </c>
      <c r="U17" s="8" t="e">
        <f t="shared" si="16"/>
        <v>#N/A</v>
      </c>
      <c r="V17" s="8" cm="1">
        <f t="array" ref="V17">IF(M17=0,0,IF(OR($DM$4=3,$DM$4=4),0,IF($DM$4=1,INDEX($CZ$7:$CZ$15,SUM(IF(M17&lt;$CY$7:$CY$15=TRUE,1,0))+1),VLOOKUP(M17,$DB$7:$DC$107,2,FALSE))))</f>
        <v>0</v>
      </c>
      <c r="W17" s="6" t="e">
        <f t="shared" si="6"/>
        <v>#N/A</v>
      </c>
      <c r="X17" s="6" cm="1">
        <f t="array" aca="1" ref="X17" ca="1">SUM(IF((IF(E17=0,INDIRECT(_xlfn.CONCAT($CH$1,MATCH(F17,$CG$7:$CG$100,0)+6)):INDIRECT(_xlfn.CONCAT($CH$1,MATCH(F17,$CG$7:$CG$100,0)+6+SUM(IF((F17=$CG$7:$CG$59)=TRUE,1,0))-1)),INDIRECT(_xlfn.CONCAT($CD$1,MATCH(E17,$CC$7:$CC$100,0)+6)):INDIRECT(_xlfn.CONCAT($CD$1,MATCH(E17,$CC$7:$CC$100,0)+6+SUM(IF((E17=$CC$7:$CC$59)=TRUE,1,0))-1)))*$S$3)=0,0,1))</f>
        <v>2</v>
      </c>
      <c r="Y17" s="6" t="e" cm="1">
        <f t="array" aca="1" ref="Y17" ca="1">SUM(IF((TRANSPOSE(MMULT(MMULT(_xlfn.MUNIT(X17),IF(MMULT(IF(E17=0,INDIRECT(_xlfn.CONCAT($CH$1,MATCH(F17,$CG$7:$CG$100,0)+6)):INDIRECT(_xlfn.CONCAT($CH$1,MATCH(F17,$CG$7:$CG$100,0)+6+SUM(IF((F17=$CG$7:$CG$59)=TRUE,1,0))-1)),INDIRECT(_xlfn.CONCAT($CD$1,MATCH(E17,$CC$7:$CC$100,0)+6)):INDIRECT(_xlfn.CONCAT($CD$1,MATCH(E17,$CC$7:$CC$100,0)+6+SUM(IF((E17=$CC$7:$CC$59)=TRUE,1,0))-1)))*$S$3,1/TRANSPOSE(W17-INDIRECT(_xlfn.CONCAT($BZ$1,MATCH(D17,$BY$7:$BY$100,0)+6)):INDIRECT(_xlfn.CONCAT($BZ$1,MATCH(D17,$BY$7:$BY$100,0)+6+SUM(IF((D17=$BY$7:$BY$59)=TRUE,1,0))-1))*$R$3))=1,1,0)),W17-INDIRECT(_xlfn.CONCAT($BZ$1,MATCH(D17,$BY$7:$BY$100,0)+6)):INDIRECT(_xlfn.CONCAT($BZ$1,MATCH(D17,$BY$7:$BY$100,0)+6+SUM(IF((D17=$BY$7:$BY$59)=TRUE,1,0))-1))*$R$3)))=0,0,1))</f>
        <v>#N/A</v>
      </c>
      <c r="Z17" s="6"/>
      <c r="AA17" s="30" t="str">
        <f t="shared" ca="1" si="17"/>
        <v/>
      </c>
      <c r="AB17" s="31" t="str">
        <f t="shared" si="18"/>
        <v/>
      </c>
      <c r="AC17" s="31" t="str">
        <f t="shared" si="19"/>
        <v/>
      </c>
      <c r="AD17" s="31" t="str">
        <f t="shared" si="20"/>
        <v/>
      </c>
      <c r="AE17" s="32" t="str">
        <f t="shared" si="21"/>
        <v/>
      </c>
      <c r="AF17" s="33" t="str" cm="1">
        <f t="array" aca="1" ref="AF17" ca="1">IFERROR(IF(_xlfn._xlws.SORT(TRANSPOSE(MMULT(MMULT(_xlfn.MUNIT(X17),IF(ROUND(MMULT(IF(E17=0,IF($DN$4=1,INDIRECT(_xlfn.CONCAT($CP$1,MATCH(F17,$CO$7:$CO$100,0)+6)):INDIRECT(_xlfn.CONCAT($CP$1,MATCH(F17,$CO$7:$CO$100,0)+6+SUM(IF((F17=$CO$7:$CO$59)=TRUE,1,0))-1)),INDIRECT(_xlfn.CONCAT($CH$1,MATCH(F17,$CG$7:$CG$100,0)+6)):INDIRECT(_xlfn.CONCAT($CH$1,MATCH(F17,$CG$7:$CG$100,0)+6+SUM(IF((F17=$CG$7:$CG$59)=TRUE,1,0))-1))),IF(OR($DN$4=2,$DN$4=3),INDIRECT(_xlfn.CONCAT($CL$1,MATCH(E17,$CK$7:$CK$100,0)+6)):INDIRECT(_xlfn.CONCAT($CL$1,MATCH(E17,$CK$7:$CK$100,0)+6+SUM(IF((E17=$CK$7:$CK$59)=TRUE,1,0))-1)),INDIRECT(_xlfn.CONCAT($CD$1,MATCH(E17,$CC$7:$CC$100,0)+6)):INDIRECT(_xlfn.CONCAT($CD$1,MATCH(E17,$CC$7:$CC$100,0)+6+SUM(IF((E17=$CC$7:$CC$59)=TRUE,1,0))-1))))*$S$3*IF(AND($DM$4=4,F17=0),1.1,1),1/TRANSPOSE(W17-INDIRECT(_xlfn.CONCAT($BZ$1,MATCH(D17,$BY$7:$BY$100,0)+6)):INDIRECT(_xlfn.CONCAT($BZ$1,MATCH(D17,$BY$7:$BY$100,0)+6+SUM(IF((D17=$BY$7:$BY$59)=TRUE,1,0))-1))*$R$3)),6)=1,1,0)),W17-INDIRECT(_xlfn.CONCAT($BZ$1,MATCH(D17,$BY$7:$BY$100,0)+6)):INDIRECT(_xlfn.CONCAT($BZ$1,MATCH(D17,$BY$7:$BY$100,0)+6+SUM(IF((D17=$BY$7:$BY$59)=TRUE,1,0))-1))*$R$3))/$S$3,1,-1,TRUE)=0,"",_xlfn._xlws.SORT(TRANSPOSE(MMULT(MMULT(_xlfn.MUNIT(X17),IF(ROUND(MMULT(IF(E17=0,IF($DN$4=1,INDIRECT(_xlfn.CONCAT($CP$1,MATCH(F17,$CO$7:$CO$100,0)+6)):INDIRECT(_xlfn.CONCAT($CP$1,MATCH(F17,$CO$7:$CO$100,0)+6+SUM(IF((F17=$CO$7:$CO$59)=TRUE,1,0))-1)),INDIRECT(_xlfn.CONCAT($CH$1,MATCH(F17,$CG$7:$CG$100,0)+6)):INDIRECT(_xlfn.CONCAT($CH$1,MATCH(F17,$CG$7:$CG$100,0)+6+SUM(IF((F17=$CG$7:$CG$59)=TRUE,1,0))-1))),IF(OR($DN$4=2,$DN$4=3),INDIRECT(_xlfn.CONCAT($CL$1,MATCH(E17,$CK$7:$CK$100,0)+6)):INDIRECT(_xlfn.CONCAT($CL$1,MATCH(E17,$CK$7:$CK$100,0)+6+SUM(IF((E17=$CK$7:$CK$59)=TRUE,1,0))-1)),INDIRECT(_xlfn.CONCAT($CD$1,MATCH(E17,$CC$7:$CC$100,0)+6)):INDIRECT(_xlfn.CONCAT($CD$1,MATCH(E17,$CC$7:$CC$100,0)+6+SUM(IF((E17=$CC$7:$CC$59)=TRUE,1,0))-1))))*$S$3*IF(AND($DM$4=4,F17=0),1.1,1),1/TRANSPOSE(W17-INDIRECT(_xlfn.CONCAT($BZ$1,MATCH(D17,$BY$7:$BY$100,0)+6)):INDIRECT(_xlfn.CONCAT($BZ$1,MATCH(D17,$BY$7:$BY$100,0)+6+SUM(IF((D17=$BY$7:$BY$59)=TRUE,1,0))-1))*$R$3)),6)=1,1,0)),W17-INDIRECT(_xlfn.CONCAT($BZ$1,MATCH(D17,$BY$7:$BY$100,0)+6)):INDIRECT(_xlfn.CONCAT($BZ$1,MATCH(D17,$BY$7:$BY$100,0)+6+SUM(IF((D17=$BY$7:$BY$59)=TRUE,1,0))-1))*$R$3))/$S$3,1,-1,TRUE)),"")</f>
        <v/>
      </c>
      <c r="AG17" s="31"/>
      <c r="AH17" s="31"/>
      <c r="AI17" s="31"/>
      <c r="AJ17" s="32"/>
      <c r="AK17" s="6"/>
      <c r="AL17" s="21"/>
      <c r="AM17" s="21"/>
      <c r="AN17" s="48">
        <f t="shared" si="12"/>
        <v>12</v>
      </c>
      <c r="AO17" s="39" t="e">
        <f t="shared" si="0"/>
        <v>#N/A</v>
      </c>
      <c r="AP17" s="39" t="e" cm="1">
        <f t="array" ref="AP17">_xlfn.XMATCH(1,IF(IF((AL17=$DG$24:$EF$24)=TRUE,1,0)+IF((AM17=$DG$25:$EF$25)=TRUE,1,0)=2,1,0))</f>
        <v>#N/A</v>
      </c>
      <c r="AQ17" s="39" t="str" cm="1">
        <f t="array" aca="1" ref="AQ17:AU17" ca="1">AA17:AE17</f>
        <v/>
      </c>
      <c r="AR17" s="39" t="str">
        <f ca="1"/>
        <v/>
      </c>
      <c r="AS17" s="39" t="str">
        <f ca="1"/>
        <v/>
      </c>
      <c r="AT17" s="39" t="str">
        <f ca="1"/>
        <v/>
      </c>
      <c r="AU17" s="39" t="str">
        <f ca="1"/>
        <v/>
      </c>
      <c r="AV17" s="39">
        <f t="shared" si="22"/>
        <v>0</v>
      </c>
      <c r="AW17" s="39" t="e" cm="1">
        <f t="array" ref="AW17">IF(AND(AV17=1,AO17&lt;&gt;1),VLOOKUP(E17,변환표준점수!$H$8:$O$60,_xlfn.XMATCH('표점 계산기'!$AL17,변환표준점수!$I$6:$O$6)+1,FALSE),IF(AND($E17=0,$DN$4=1),INDEX($CH$7:$CH$73,SUM(IF(AF17=$CP$7:$CP$59,ROW($A$1:$A$50),0))),IF(AND($E17&lt;&gt;0,$DN$4&lt;&gt;1),INDEX($CD$7:$CD$73,SUM(IF(AF17=$CL$7:$CL$59,ROW($A$1:$A$50),0))),AF17:AJ17)))</f>
        <v>#N/A</v>
      </c>
      <c r="AX17" s="39"/>
      <c r="AY17" s="39"/>
      <c r="AZ17" s="39"/>
      <c r="BA17" s="39"/>
      <c r="BB17" s="39" t="e">
        <f>VLOOKUP(G17,변환표준점수!$X$8:$AM$16,_xlfn.XMATCH(AL17,변환표준점수!$Y$5:$AM$5)+IF(OR(AN17=6,AN17=7,AN17=10,AN17=11),IF(AO17=1,0,1),0)+1,FALSE)</f>
        <v>#N/A</v>
      </c>
      <c r="BC17" s="39" t="e">
        <f>VLOOKUP(H17,변환표준점수!$AO$8:$BE$16,_xlfn.XMATCH(AL17,변환표준점수!$AP$5:$BE$5)+IF(OR(AN17=3,AN17=6,AN17=8,AN17=9,AN17=10),IF(AO17=1,0,1),0)+1,FALSE)</f>
        <v>#N/A</v>
      </c>
      <c r="BD17" s="39" t="e">
        <f>IF(I17=0,VLOOKUP(K17,변환표준점수!$BU$8:$CF$62,'표점 계산기'!$AN17+1,FALSE),VLOOKUP(I17,변환표준점수!$BH$8:$BS$62,'표점 계산기'!$AN17+1,FALSE))</f>
        <v>#N/A</v>
      </c>
      <c r="BE17" s="39" t="e">
        <f>IF(J17=0,VLOOKUP(L17,변환표준점수!$BU$8:$CF$62,'표점 계산기'!$AN17+1,FALSE),VLOOKUP(J17,변환표준점수!$BH$8:$BS$62,'표점 계산기'!$AN17+1,FALSE))</f>
        <v>#N/A</v>
      </c>
      <c r="BF17" s="39" cm="1">
        <f t="array" ref="BF17">IF(M17=0,0,IF(OR(AN17=3,AN17=4),0,IF(AN17=1,INDEX($CZ$7:$CZ$15,SUM(IF(M17&lt;$CY$7:$CY$15=TRUE,1,0))+1),VLOOKUP(M17,변환표준점수!$BH$8:$BS$62,'표점 계산기'!AN17+1,FALSE))))</f>
        <v>0</v>
      </c>
      <c r="BG17" s="39" t="e" cm="1">
        <f t="array" ref="BG17">INDEX($DG$24:$EF$31,COLUMN(C12),$AP17)</f>
        <v>#N/A</v>
      </c>
      <c r="BH17" s="39" t="e" cm="1">
        <f t="array" ref="BH17">INDEX($DG$24:$EF$31,COLUMN(D12),$AP17)</f>
        <v>#N/A</v>
      </c>
      <c r="BI17" s="39" t="e" cm="1">
        <f t="array" ref="BI17">INDEX($DG$24:$EF$31,COLUMN(E12),$AP17)</f>
        <v>#N/A</v>
      </c>
      <c r="BJ17" s="39" t="e" cm="1">
        <f t="array" ref="BJ17">INDEX($DG$24:$EF$31,COLUMN(F12),$AP17)</f>
        <v>#N/A</v>
      </c>
      <c r="BK17" s="39" t="e" cm="1">
        <f t="array" ref="BK17">INDEX($DG$24:$EF$31,COLUMN(G12),$AP17)</f>
        <v>#N/A</v>
      </c>
      <c r="BL17" s="39" t="e" cm="1">
        <f t="array" ref="BL17">INDEX($DG$24:$EF$31,COLUMN(H12),$AP17)</f>
        <v>#N/A</v>
      </c>
      <c r="BM17" s="63" t="str" cm="1">
        <f t="array" aca="1" ref="BM17:BQ17" ca="1">IFERROR(ROUND(IF(IFERROR(AW17:BA17/AW17:BA17,0)=1,(IFERROR(AQ17:AU17*BG17,0)+IFERROR(AW17:BA17*BH17,0)+(SUM(BD17:BF17)-MIN(BD17:BF17))*BI17+BB17*BJ17+BC17*BK17)*BL17+BB17*(1-BJ17)+BC17*(1-BK17)+IF(AN17=1,BF17,0),""),2),"")</f>
        <v/>
      </c>
      <c r="BN17" s="52" t="str">
        <f ca="1"/>
        <v/>
      </c>
      <c r="BO17" s="52" t="str">
        <f ca="1"/>
        <v/>
      </c>
      <c r="BP17" s="52" t="str">
        <f ca="1"/>
        <v/>
      </c>
      <c r="BQ17" s="64" t="str">
        <f ca="1"/>
        <v/>
      </c>
      <c r="BR17" s="6"/>
      <c r="BS17" s="5"/>
      <c r="BT17" s="5"/>
      <c r="BU17" s="5"/>
      <c r="BV17" s="5"/>
      <c r="BW17" s="5"/>
      <c r="BX17" s="5"/>
      <c r="BY17" s="68">
        <v>97</v>
      </c>
      <c r="BZ17" s="68">
        <v>133</v>
      </c>
      <c r="CA17" s="68">
        <v>97</v>
      </c>
      <c r="CB17" s="5"/>
      <c r="CC17" s="68">
        <v>93</v>
      </c>
      <c r="CD17" s="68">
        <v>126</v>
      </c>
      <c r="CE17" s="68">
        <v>93</v>
      </c>
      <c r="CF17" s="6"/>
      <c r="CG17" s="68">
        <v>89</v>
      </c>
      <c r="CH17" s="68">
        <v>126</v>
      </c>
      <c r="CI17" s="68">
        <v>89</v>
      </c>
      <c r="CJ17" s="5"/>
      <c r="CK17" s="68">
        <v>93</v>
      </c>
      <c r="CL17" s="6" cm="1">
        <f t="array" ref="CL17">INDEX(변환표준점수!$I$8:$O$60,ROW(A11),_xlfn.XMATCH('표점 계산기'!$B$3,변환표준점수!$I$6:$O$6))</f>
        <v>127.14</v>
      </c>
      <c r="CM17" s="68">
        <v>93</v>
      </c>
      <c r="CN17" s="5"/>
      <c r="CO17" s="6">
        <v>98</v>
      </c>
      <c r="CP17" s="6">
        <v>129.5</v>
      </c>
      <c r="CQ17" s="6">
        <v>99</v>
      </c>
      <c r="CR17" s="5"/>
      <c r="CS17" s="5"/>
      <c r="CT17" s="5"/>
      <c r="CU17" s="5"/>
      <c r="CV17" s="5"/>
      <c r="CW17" s="5"/>
      <c r="CX17" s="5"/>
      <c r="CY17" s="5"/>
      <c r="CZ17" s="5"/>
      <c r="DA17" s="5"/>
      <c r="DB17" s="6">
        <v>90</v>
      </c>
      <c r="DC17" s="5">
        <f>VLOOKUP(DB17,변환표준점수!$BH$8:$BS$62,1+'표점 계산기'!$DM$4,FALSE)</f>
        <v>63.39</v>
      </c>
      <c r="DD17" s="5">
        <f>VLOOKUP(DB17,변환표준점수!$BU$8:$CF$46,1+'표점 계산기'!$DM$4,FALSE)</f>
        <v>62.93</v>
      </c>
      <c r="DE17" s="5"/>
      <c r="DF17" s="5"/>
      <c r="DG17" s="5"/>
      <c r="DH17" s="5"/>
      <c r="DI17" s="5"/>
      <c r="DJ17" s="5"/>
      <c r="DK17" s="5"/>
      <c r="DL17" s="6"/>
      <c r="DM17" s="6"/>
      <c r="DN17" s="5"/>
      <c r="DO17" s="5" t="s">
        <v>49</v>
      </c>
      <c r="DP17" s="5">
        <v>2</v>
      </c>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row>
    <row r="18" spans="1:153" x14ac:dyDescent="0.3">
      <c r="A18" s="5"/>
      <c r="B18" s="18" t="str">
        <f t="shared" si="1"/>
        <v/>
      </c>
      <c r="C18" s="24"/>
      <c r="D18" s="24"/>
      <c r="E18" s="24"/>
      <c r="F18" s="24"/>
      <c r="G18" s="24"/>
      <c r="H18" s="25"/>
      <c r="I18" s="25"/>
      <c r="J18" s="25"/>
      <c r="K18" s="25"/>
      <c r="L18" s="25"/>
      <c r="M18" s="25"/>
      <c r="N18" s="24"/>
      <c r="O18" s="25"/>
      <c r="P18" s="6"/>
      <c r="Q18" s="6"/>
      <c r="R18" s="6" t="e">
        <f t="shared" si="13"/>
        <v>#N/A</v>
      </c>
      <c r="S18" s="6" t="e">
        <f t="shared" si="14"/>
        <v>#N/A</v>
      </c>
      <c r="T18" s="6" t="e">
        <f t="shared" si="15"/>
        <v>#N/A</v>
      </c>
      <c r="U18" s="8" t="e">
        <f t="shared" si="16"/>
        <v>#N/A</v>
      </c>
      <c r="V18" s="8" cm="1">
        <f t="array" ref="V18">IF(M18=0,0,IF(OR($DM$4=3,$DM$4=4),0,IF($DM$4=1,INDEX($CZ$7:$CZ$15,SUM(IF(M18&lt;$CY$7:$CY$15=TRUE,1,0))+1),VLOOKUP(M18,$DB$7:$DC$107,2,FALSE))))</f>
        <v>0</v>
      </c>
      <c r="W18" s="6" t="e">
        <f t="shared" si="6"/>
        <v>#N/A</v>
      </c>
      <c r="X18" s="6" cm="1">
        <f t="array" aca="1" ref="X18" ca="1">SUM(IF((IF(E18=0,INDIRECT(_xlfn.CONCAT($CH$1,MATCH(F18,$CG$7:$CG$100,0)+6)):INDIRECT(_xlfn.CONCAT($CH$1,MATCH(F18,$CG$7:$CG$100,0)+6+SUM(IF((F18=$CG$7:$CG$59)=TRUE,1,0))-1)),INDIRECT(_xlfn.CONCAT($CD$1,MATCH(E18,$CC$7:$CC$100,0)+6)):INDIRECT(_xlfn.CONCAT($CD$1,MATCH(E18,$CC$7:$CC$100,0)+6+SUM(IF((E18=$CC$7:$CC$59)=TRUE,1,0))-1)))*$S$3)=0,0,1))</f>
        <v>2</v>
      </c>
      <c r="Y18" s="6" t="e" cm="1">
        <f t="array" aca="1" ref="Y18" ca="1">SUM(IF((TRANSPOSE(MMULT(MMULT(_xlfn.MUNIT(X18),IF(MMULT(IF(E18=0,INDIRECT(_xlfn.CONCAT($CH$1,MATCH(F18,$CG$7:$CG$100,0)+6)):INDIRECT(_xlfn.CONCAT($CH$1,MATCH(F18,$CG$7:$CG$100,0)+6+SUM(IF((F18=$CG$7:$CG$59)=TRUE,1,0))-1)),INDIRECT(_xlfn.CONCAT($CD$1,MATCH(E18,$CC$7:$CC$100,0)+6)):INDIRECT(_xlfn.CONCAT($CD$1,MATCH(E18,$CC$7:$CC$100,0)+6+SUM(IF((E18=$CC$7:$CC$59)=TRUE,1,0))-1)))*$S$3,1/TRANSPOSE(W18-INDIRECT(_xlfn.CONCAT($BZ$1,MATCH(D18,$BY$7:$BY$100,0)+6)):INDIRECT(_xlfn.CONCAT($BZ$1,MATCH(D18,$BY$7:$BY$100,0)+6+SUM(IF((D18=$BY$7:$BY$59)=TRUE,1,0))-1))*$R$3))=1,1,0)),W18-INDIRECT(_xlfn.CONCAT($BZ$1,MATCH(D18,$BY$7:$BY$100,0)+6)):INDIRECT(_xlfn.CONCAT($BZ$1,MATCH(D18,$BY$7:$BY$100,0)+6+SUM(IF((D18=$BY$7:$BY$59)=TRUE,1,0))-1))*$R$3)))=0,0,1))</f>
        <v>#N/A</v>
      </c>
      <c r="Z18" s="6"/>
      <c r="AA18" s="30" t="str">
        <f t="shared" ca="1" si="17"/>
        <v/>
      </c>
      <c r="AB18" s="31" t="str">
        <f t="shared" si="18"/>
        <v/>
      </c>
      <c r="AC18" s="31" t="str">
        <f t="shared" si="19"/>
        <v/>
      </c>
      <c r="AD18" s="31" t="str">
        <f t="shared" si="20"/>
        <v/>
      </c>
      <c r="AE18" s="32" t="str">
        <f t="shared" si="21"/>
        <v/>
      </c>
      <c r="AF18" s="33" t="str" cm="1">
        <f t="array" aca="1" ref="AF18" ca="1">IFERROR(IF(_xlfn._xlws.SORT(TRANSPOSE(MMULT(MMULT(_xlfn.MUNIT(X18),IF(ROUND(MMULT(IF(E18=0,IF($DN$4=1,INDIRECT(_xlfn.CONCAT($CP$1,MATCH(F18,$CO$7:$CO$100,0)+6)):INDIRECT(_xlfn.CONCAT($CP$1,MATCH(F18,$CO$7:$CO$100,0)+6+SUM(IF((F18=$CO$7:$CO$59)=TRUE,1,0))-1)),INDIRECT(_xlfn.CONCAT($CH$1,MATCH(F18,$CG$7:$CG$100,0)+6)):INDIRECT(_xlfn.CONCAT($CH$1,MATCH(F18,$CG$7:$CG$100,0)+6+SUM(IF((F18=$CG$7:$CG$59)=TRUE,1,0))-1))),IF(OR($DN$4=2,$DN$4=3),INDIRECT(_xlfn.CONCAT($CL$1,MATCH(E18,$CK$7:$CK$100,0)+6)):INDIRECT(_xlfn.CONCAT($CL$1,MATCH(E18,$CK$7:$CK$100,0)+6+SUM(IF((E18=$CK$7:$CK$59)=TRUE,1,0))-1)),INDIRECT(_xlfn.CONCAT($CD$1,MATCH(E18,$CC$7:$CC$100,0)+6)):INDIRECT(_xlfn.CONCAT($CD$1,MATCH(E18,$CC$7:$CC$100,0)+6+SUM(IF((E18=$CC$7:$CC$59)=TRUE,1,0))-1))))*$S$3*IF(AND($DM$4=4,F18=0),1.1,1),1/TRANSPOSE(W18-INDIRECT(_xlfn.CONCAT($BZ$1,MATCH(D18,$BY$7:$BY$100,0)+6)):INDIRECT(_xlfn.CONCAT($BZ$1,MATCH(D18,$BY$7:$BY$100,0)+6+SUM(IF((D18=$BY$7:$BY$59)=TRUE,1,0))-1))*$R$3)),6)=1,1,0)),W18-INDIRECT(_xlfn.CONCAT($BZ$1,MATCH(D18,$BY$7:$BY$100,0)+6)):INDIRECT(_xlfn.CONCAT($BZ$1,MATCH(D18,$BY$7:$BY$100,0)+6+SUM(IF((D18=$BY$7:$BY$59)=TRUE,1,0))-1))*$R$3))/$S$3,1,-1,TRUE)=0,"",_xlfn._xlws.SORT(TRANSPOSE(MMULT(MMULT(_xlfn.MUNIT(X18),IF(ROUND(MMULT(IF(E18=0,IF($DN$4=1,INDIRECT(_xlfn.CONCAT($CP$1,MATCH(F18,$CO$7:$CO$100,0)+6)):INDIRECT(_xlfn.CONCAT($CP$1,MATCH(F18,$CO$7:$CO$100,0)+6+SUM(IF((F18=$CO$7:$CO$59)=TRUE,1,0))-1)),INDIRECT(_xlfn.CONCAT($CH$1,MATCH(F18,$CG$7:$CG$100,0)+6)):INDIRECT(_xlfn.CONCAT($CH$1,MATCH(F18,$CG$7:$CG$100,0)+6+SUM(IF((F18=$CG$7:$CG$59)=TRUE,1,0))-1))),IF(OR($DN$4=2,$DN$4=3),INDIRECT(_xlfn.CONCAT($CL$1,MATCH(E18,$CK$7:$CK$100,0)+6)):INDIRECT(_xlfn.CONCAT($CL$1,MATCH(E18,$CK$7:$CK$100,0)+6+SUM(IF((E18=$CK$7:$CK$59)=TRUE,1,0))-1)),INDIRECT(_xlfn.CONCAT($CD$1,MATCH(E18,$CC$7:$CC$100,0)+6)):INDIRECT(_xlfn.CONCAT($CD$1,MATCH(E18,$CC$7:$CC$100,0)+6+SUM(IF((E18=$CC$7:$CC$59)=TRUE,1,0))-1))))*$S$3*IF(AND($DM$4=4,F18=0),1.1,1),1/TRANSPOSE(W18-INDIRECT(_xlfn.CONCAT($BZ$1,MATCH(D18,$BY$7:$BY$100,0)+6)):INDIRECT(_xlfn.CONCAT($BZ$1,MATCH(D18,$BY$7:$BY$100,0)+6+SUM(IF((D18=$BY$7:$BY$59)=TRUE,1,0))-1))*$R$3)),6)=1,1,0)),W18-INDIRECT(_xlfn.CONCAT($BZ$1,MATCH(D18,$BY$7:$BY$100,0)+6)):INDIRECT(_xlfn.CONCAT($BZ$1,MATCH(D18,$BY$7:$BY$100,0)+6+SUM(IF((D18=$BY$7:$BY$59)=TRUE,1,0))-1))*$R$3))/$S$3,1,-1,TRUE)),"")</f>
        <v/>
      </c>
      <c r="AG18" s="31"/>
      <c r="AH18" s="31"/>
      <c r="AI18" s="31"/>
      <c r="AJ18" s="32"/>
      <c r="AK18" s="6"/>
      <c r="AL18" s="21"/>
      <c r="AM18" s="21"/>
      <c r="AN18" s="48">
        <f t="shared" si="12"/>
        <v>12</v>
      </c>
      <c r="AO18" s="39" t="e">
        <f t="shared" si="0"/>
        <v>#N/A</v>
      </c>
      <c r="AP18" s="39" t="e" cm="1">
        <f t="array" ref="AP18">_xlfn.XMATCH(1,IF(IF((AL18=$DG$24:$EF$24)=TRUE,1,0)+IF((AM18=$DG$25:$EF$25)=TRUE,1,0)=2,1,0))</f>
        <v>#N/A</v>
      </c>
      <c r="AQ18" s="39" t="str" cm="1">
        <f t="array" aca="1" ref="AQ18:AU18" ca="1">AA18:AE18</f>
        <v/>
      </c>
      <c r="AR18" s="39" t="str">
        <f ca="1"/>
        <v/>
      </c>
      <c r="AS18" s="39" t="str">
        <f ca="1"/>
        <v/>
      </c>
      <c r="AT18" s="39" t="str">
        <f ca="1"/>
        <v/>
      </c>
      <c r="AU18" s="39" t="str">
        <f ca="1"/>
        <v/>
      </c>
      <c r="AV18" s="39">
        <f t="shared" si="22"/>
        <v>0</v>
      </c>
      <c r="AW18" s="39" t="e" cm="1">
        <f t="array" ref="AW18">IF(AND(AV18=1,AO18&lt;&gt;1),VLOOKUP(E18,변환표준점수!$H$8:$O$60,_xlfn.XMATCH('표점 계산기'!$AL18,변환표준점수!$I$6:$O$6)+1,FALSE),IF(AND($E18=0,$DN$4=1),INDEX($CH$7:$CH$73,SUM(IF(AF18=$CP$7:$CP$59,ROW($A$1:$A$50),0))),IF(AND($E18&lt;&gt;0,$DN$4&lt;&gt;1),INDEX($CD$7:$CD$73,SUM(IF(AF18=$CL$7:$CL$59,ROW($A$1:$A$50),0))),AF18:AJ18)))</f>
        <v>#N/A</v>
      </c>
      <c r="AX18" s="39"/>
      <c r="AY18" s="39"/>
      <c r="AZ18" s="39"/>
      <c r="BA18" s="39"/>
      <c r="BB18" s="39" t="e">
        <f>VLOOKUP(G18,변환표준점수!$X$8:$AM$16,_xlfn.XMATCH(AL18,변환표준점수!$Y$5:$AM$5)+IF(OR(AN18=6,AN18=7,AN18=10,AN18=11),IF(AO18=1,0,1),0)+1,FALSE)</f>
        <v>#N/A</v>
      </c>
      <c r="BC18" s="39" t="e">
        <f>VLOOKUP(H18,변환표준점수!$AO$8:$BE$16,_xlfn.XMATCH(AL18,변환표준점수!$AP$5:$BE$5)+IF(OR(AN18=3,AN18=6,AN18=8,AN18=9,AN18=10),IF(AO18=1,0,1),0)+1,FALSE)</f>
        <v>#N/A</v>
      </c>
      <c r="BD18" s="39" t="e">
        <f>IF(I18=0,VLOOKUP(K18,변환표준점수!$BU$8:$CF$62,'표점 계산기'!$AN18+1,FALSE),VLOOKUP(I18,변환표준점수!$BH$8:$BS$62,'표점 계산기'!$AN18+1,FALSE))</f>
        <v>#N/A</v>
      </c>
      <c r="BE18" s="39" t="e">
        <f>IF(J18=0,VLOOKUP(L18,변환표준점수!$BU$8:$CF$62,'표점 계산기'!$AN18+1,FALSE),VLOOKUP(J18,변환표준점수!$BH$8:$BS$62,'표점 계산기'!$AN18+1,FALSE))</f>
        <v>#N/A</v>
      </c>
      <c r="BF18" s="39" cm="1">
        <f t="array" ref="BF18">IF(M18=0,0,IF(OR(AN18=3,AN18=4),0,IF(AN18=1,INDEX($CZ$7:$CZ$15,SUM(IF(M18&lt;$CY$7:$CY$15=TRUE,1,0))+1),VLOOKUP(M18,변환표준점수!$BH$8:$BS$62,'표점 계산기'!AN18+1,FALSE))))</f>
        <v>0</v>
      </c>
      <c r="BG18" s="39" t="e" cm="1">
        <f t="array" ref="BG18">INDEX($DG$24:$EF$31,COLUMN(C13),$AP18)</f>
        <v>#N/A</v>
      </c>
      <c r="BH18" s="39" t="e" cm="1">
        <f t="array" ref="BH18">INDEX($DG$24:$EF$31,COLUMN(D13),$AP18)</f>
        <v>#N/A</v>
      </c>
      <c r="BI18" s="39" t="e" cm="1">
        <f t="array" ref="BI18">INDEX($DG$24:$EF$31,COLUMN(E13),$AP18)</f>
        <v>#N/A</v>
      </c>
      <c r="BJ18" s="39" t="e" cm="1">
        <f t="array" ref="BJ18">INDEX($DG$24:$EF$31,COLUMN(F13),$AP18)</f>
        <v>#N/A</v>
      </c>
      <c r="BK18" s="39" t="e" cm="1">
        <f t="array" ref="BK18">INDEX($DG$24:$EF$31,COLUMN(G13),$AP18)</f>
        <v>#N/A</v>
      </c>
      <c r="BL18" s="39" t="e" cm="1">
        <f t="array" ref="BL18">INDEX($DG$24:$EF$31,COLUMN(H13),$AP18)</f>
        <v>#N/A</v>
      </c>
      <c r="BM18" s="63" t="str" cm="1">
        <f t="array" aca="1" ref="BM18:BQ18" ca="1">IFERROR(ROUND(IF(IFERROR(AW18:BA18/AW18:BA18,0)=1,(IFERROR(AQ18:AU18*BG18,0)+IFERROR(AW18:BA18*BH18,0)+(SUM(BD18:BF18)-MIN(BD18:BF18))*BI18+BB18*BJ18+BC18*BK18)*BL18+BB18*(1-BJ18)+BC18*(1-BK18)+IF(AN18=1,BF18,0),""),2),"")</f>
        <v/>
      </c>
      <c r="BN18" s="52" t="str">
        <f ca="1"/>
        <v/>
      </c>
      <c r="BO18" s="52" t="str">
        <f ca="1"/>
        <v/>
      </c>
      <c r="BP18" s="52" t="str">
        <f ca="1"/>
        <v/>
      </c>
      <c r="BQ18" s="64" t="str">
        <f ca="1"/>
        <v/>
      </c>
      <c r="BR18" s="6"/>
      <c r="BS18" s="5"/>
      <c r="BT18" s="5"/>
      <c r="BU18" s="5"/>
      <c r="BV18" s="5"/>
      <c r="BW18" s="5"/>
      <c r="BX18" s="5"/>
      <c r="BY18" s="68">
        <v>97</v>
      </c>
      <c r="BZ18" s="68">
        <v>132</v>
      </c>
      <c r="CA18" s="68">
        <v>97</v>
      </c>
      <c r="CB18" s="5"/>
      <c r="CC18" s="68">
        <v>91</v>
      </c>
      <c r="CD18" s="68">
        <v>125</v>
      </c>
      <c r="CE18" s="68">
        <v>91</v>
      </c>
      <c r="CF18" s="6"/>
      <c r="CG18" s="68">
        <v>86</v>
      </c>
      <c r="CH18" s="68">
        <v>125</v>
      </c>
      <c r="CI18" s="68">
        <v>86</v>
      </c>
      <c r="CJ18" s="5"/>
      <c r="CK18" s="68">
        <v>91</v>
      </c>
      <c r="CL18" s="6" cm="1">
        <f t="array" ref="CL18">INDEX(변환표준점수!$I$8:$O$60,ROW(A12),_xlfn.XMATCH('표점 계산기'!$B$3,변환표준점수!$I$6:$O$6))</f>
        <v>127.14</v>
      </c>
      <c r="CM18" s="68">
        <v>91</v>
      </c>
      <c r="CN18" s="5"/>
      <c r="CO18" s="6">
        <v>97</v>
      </c>
      <c r="CP18" s="6">
        <v>129</v>
      </c>
      <c r="CQ18" s="6">
        <v>98</v>
      </c>
      <c r="CR18" s="5"/>
      <c r="CS18" s="5"/>
      <c r="CT18" s="5"/>
      <c r="CU18" s="5"/>
      <c r="CV18" s="5"/>
      <c r="CW18" s="5"/>
      <c r="CX18" s="5"/>
      <c r="CY18" s="5"/>
      <c r="CZ18" s="5"/>
      <c r="DA18" s="5"/>
      <c r="DB18" s="6">
        <v>89</v>
      </c>
      <c r="DC18" s="5">
        <f>VLOOKUP(DB18,변환표준점수!$BH$8:$BS$62,1+'표점 계산기'!$DM$4,FALSE)</f>
        <v>63.13</v>
      </c>
      <c r="DD18" s="5">
        <f>VLOOKUP(DB18,변환표준점수!$BU$8:$CF$46,1+'표점 계산기'!$DM$4,FALSE)</f>
        <v>62.66</v>
      </c>
      <c r="DE18" s="5"/>
      <c r="DF18" s="5"/>
      <c r="DG18" s="5"/>
      <c r="DH18" s="5"/>
      <c r="DI18" s="5"/>
      <c r="DJ18" s="5"/>
      <c r="DK18" s="5"/>
      <c r="DL18" s="6"/>
      <c r="DM18" s="6"/>
      <c r="DN18" s="5"/>
      <c r="DO18" s="5" t="s">
        <v>50</v>
      </c>
      <c r="DP18" s="5">
        <v>3</v>
      </c>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row>
    <row r="19" spans="1:153" x14ac:dyDescent="0.3">
      <c r="A19" s="5"/>
      <c r="B19" s="18" t="str">
        <f t="shared" si="1"/>
        <v/>
      </c>
      <c r="C19" s="24"/>
      <c r="D19" s="24"/>
      <c r="E19" s="24"/>
      <c r="F19" s="24"/>
      <c r="G19" s="24"/>
      <c r="H19" s="25"/>
      <c r="I19" s="25"/>
      <c r="J19" s="25"/>
      <c r="K19" s="25"/>
      <c r="L19" s="25"/>
      <c r="M19" s="25"/>
      <c r="N19" s="24"/>
      <c r="O19" s="25"/>
      <c r="P19" s="6"/>
      <c r="Q19" s="6"/>
      <c r="R19" s="6" t="e">
        <f t="shared" si="13"/>
        <v>#N/A</v>
      </c>
      <c r="S19" s="6" t="e">
        <f t="shared" si="14"/>
        <v>#N/A</v>
      </c>
      <c r="T19" s="6" t="e">
        <f t="shared" si="15"/>
        <v>#N/A</v>
      </c>
      <c r="U19" s="8" t="e">
        <f t="shared" si="16"/>
        <v>#N/A</v>
      </c>
      <c r="V19" s="8" cm="1">
        <f t="array" ref="V19">IF(M19=0,0,IF(OR($DM$4=3,$DM$4=4),0,IF($DM$4=1,INDEX($CZ$7:$CZ$15,SUM(IF(M19&lt;$CY$7:$CY$15=TRUE,1,0))+1),VLOOKUP(M19,$DB$7:$DC$107,2,FALSE))))</f>
        <v>0</v>
      </c>
      <c r="W19" s="6" t="e">
        <f t="shared" si="6"/>
        <v>#N/A</v>
      </c>
      <c r="X19" s="6" cm="1">
        <f t="array" aca="1" ref="X19" ca="1">SUM(IF((IF(E19=0,INDIRECT(_xlfn.CONCAT($CH$1,MATCH(F19,$CG$7:$CG$100,0)+6)):INDIRECT(_xlfn.CONCAT($CH$1,MATCH(F19,$CG$7:$CG$100,0)+6+SUM(IF((F19=$CG$7:$CG$59)=TRUE,1,0))-1)),INDIRECT(_xlfn.CONCAT($CD$1,MATCH(E19,$CC$7:$CC$100,0)+6)):INDIRECT(_xlfn.CONCAT($CD$1,MATCH(E19,$CC$7:$CC$100,0)+6+SUM(IF((E19=$CC$7:$CC$59)=TRUE,1,0))-1)))*$S$3)=0,0,1))</f>
        <v>2</v>
      </c>
      <c r="Y19" s="6" t="e" cm="1">
        <f t="array" aca="1" ref="Y19" ca="1">SUM(IF((TRANSPOSE(MMULT(MMULT(_xlfn.MUNIT(X19),IF(MMULT(IF(E19=0,INDIRECT(_xlfn.CONCAT($CH$1,MATCH(F19,$CG$7:$CG$100,0)+6)):INDIRECT(_xlfn.CONCAT($CH$1,MATCH(F19,$CG$7:$CG$100,0)+6+SUM(IF((F19=$CG$7:$CG$59)=TRUE,1,0))-1)),INDIRECT(_xlfn.CONCAT($CD$1,MATCH(E19,$CC$7:$CC$100,0)+6)):INDIRECT(_xlfn.CONCAT($CD$1,MATCH(E19,$CC$7:$CC$100,0)+6+SUM(IF((E19=$CC$7:$CC$59)=TRUE,1,0))-1)))*$S$3,1/TRANSPOSE(W19-INDIRECT(_xlfn.CONCAT($BZ$1,MATCH(D19,$BY$7:$BY$100,0)+6)):INDIRECT(_xlfn.CONCAT($BZ$1,MATCH(D19,$BY$7:$BY$100,0)+6+SUM(IF((D19=$BY$7:$BY$59)=TRUE,1,0))-1))*$R$3))=1,1,0)),W19-INDIRECT(_xlfn.CONCAT($BZ$1,MATCH(D19,$BY$7:$BY$100,0)+6)):INDIRECT(_xlfn.CONCAT($BZ$1,MATCH(D19,$BY$7:$BY$100,0)+6+SUM(IF((D19=$BY$7:$BY$59)=TRUE,1,0))-1))*$R$3)))=0,0,1))</f>
        <v>#N/A</v>
      </c>
      <c r="Z19" s="6"/>
      <c r="AA19" s="30" t="str">
        <f t="shared" ca="1" si="17"/>
        <v/>
      </c>
      <c r="AB19" s="31" t="str">
        <f t="shared" si="18"/>
        <v/>
      </c>
      <c r="AC19" s="31" t="str">
        <f t="shared" si="19"/>
        <v/>
      </c>
      <c r="AD19" s="31" t="str">
        <f t="shared" si="20"/>
        <v/>
      </c>
      <c r="AE19" s="32" t="str">
        <f t="shared" si="21"/>
        <v/>
      </c>
      <c r="AF19" s="33" t="str" cm="1">
        <f t="array" aca="1" ref="AF19" ca="1">IFERROR(IF(_xlfn._xlws.SORT(TRANSPOSE(MMULT(MMULT(_xlfn.MUNIT(X19),IF(ROUND(MMULT(IF(E19=0,IF($DN$4=1,INDIRECT(_xlfn.CONCAT($CP$1,MATCH(F19,$CO$7:$CO$100,0)+6)):INDIRECT(_xlfn.CONCAT($CP$1,MATCH(F19,$CO$7:$CO$100,0)+6+SUM(IF((F19=$CO$7:$CO$59)=TRUE,1,0))-1)),INDIRECT(_xlfn.CONCAT($CH$1,MATCH(F19,$CG$7:$CG$100,0)+6)):INDIRECT(_xlfn.CONCAT($CH$1,MATCH(F19,$CG$7:$CG$100,0)+6+SUM(IF((F19=$CG$7:$CG$59)=TRUE,1,0))-1))),IF(OR($DN$4=2,$DN$4=3),INDIRECT(_xlfn.CONCAT($CL$1,MATCH(E19,$CK$7:$CK$100,0)+6)):INDIRECT(_xlfn.CONCAT($CL$1,MATCH(E19,$CK$7:$CK$100,0)+6+SUM(IF((E19=$CK$7:$CK$59)=TRUE,1,0))-1)),INDIRECT(_xlfn.CONCAT($CD$1,MATCH(E19,$CC$7:$CC$100,0)+6)):INDIRECT(_xlfn.CONCAT($CD$1,MATCH(E19,$CC$7:$CC$100,0)+6+SUM(IF((E19=$CC$7:$CC$59)=TRUE,1,0))-1))))*$S$3*IF(AND($DM$4=4,F19=0),1.1,1),1/TRANSPOSE(W19-INDIRECT(_xlfn.CONCAT($BZ$1,MATCH(D19,$BY$7:$BY$100,0)+6)):INDIRECT(_xlfn.CONCAT($BZ$1,MATCH(D19,$BY$7:$BY$100,0)+6+SUM(IF((D19=$BY$7:$BY$59)=TRUE,1,0))-1))*$R$3)),6)=1,1,0)),W19-INDIRECT(_xlfn.CONCAT($BZ$1,MATCH(D19,$BY$7:$BY$100,0)+6)):INDIRECT(_xlfn.CONCAT($BZ$1,MATCH(D19,$BY$7:$BY$100,0)+6+SUM(IF((D19=$BY$7:$BY$59)=TRUE,1,0))-1))*$R$3))/$S$3,1,-1,TRUE)=0,"",_xlfn._xlws.SORT(TRANSPOSE(MMULT(MMULT(_xlfn.MUNIT(X19),IF(ROUND(MMULT(IF(E19=0,IF($DN$4=1,INDIRECT(_xlfn.CONCAT($CP$1,MATCH(F19,$CO$7:$CO$100,0)+6)):INDIRECT(_xlfn.CONCAT($CP$1,MATCH(F19,$CO$7:$CO$100,0)+6+SUM(IF((F19=$CO$7:$CO$59)=TRUE,1,0))-1)),INDIRECT(_xlfn.CONCAT($CH$1,MATCH(F19,$CG$7:$CG$100,0)+6)):INDIRECT(_xlfn.CONCAT($CH$1,MATCH(F19,$CG$7:$CG$100,0)+6+SUM(IF((F19=$CG$7:$CG$59)=TRUE,1,0))-1))),IF(OR($DN$4=2,$DN$4=3),INDIRECT(_xlfn.CONCAT($CL$1,MATCH(E19,$CK$7:$CK$100,0)+6)):INDIRECT(_xlfn.CONCAT($CL$1,MATCH(E19,$CK$7:$CK$100,0)+6+SUM(IF((E19=$CK$7:$CK$59)=TRUE,1,0))-1)),INDIRECT(_xlfn.CONCAT($CD$1,MATCH(E19,$CC$7:$CC$100,0)+6)):INDIRECT(_xlfn.CONCAT($CD$1,MATCH(E19,$CC$7:$CC$100,0)+6+SUM(IF((E19=$CC$7:$CC$59)=TRUE,1,0))-1))))*$S$3*IF(AND($DM$4=4,F19=0),1.1,1),1/TRANSPOSE(W19-INDIRECT(_xlfn.CONCAT($BZ$1,MATCH(D19,$BY$7:$BY$100,0)+6)):INDIRECT(_xlfn.CONCAT($BZ$1,MATCH(D19,$BY$7:$BY$100,0)+6+SUM(IF((D19=$BY$7:$BY$59)=TRUE,1,0))-1))*$R$3)),6)=1,1,0)),W19-INDIRECT(_xlfn.CONCAT($BZ$1,MATCH(D19,$BY$7:$BY$100,0)+6)):INDIRECT(_xlfn.CONCAT($BZ$1,MATCH(D19,$BY$7:$BY$100,0)+6+SUM(IF((D19=$BY$7:$BY$59)=TRUE,1,0))-1))*$R$3))/$S$3,1,-1,TRUE)),"")</f>
        <v/>
      </c>
      <c r="AG19" s="31"/>
      <c r="AH19" s="31"/>
      <c r="AI19" s="31"/>
      <c r="AJ19" s="32"/>
      <c r="AK19" s="6"/>
      <c r="AL19" s="21"/>
      <c r="AM19" s="21"/>
      <c r="AN19" s="48">
        <f t="shared" si="12"/>
        <v>12</v>
      </c>
      <c r="AO19" s="39" t="e">
        <f t="shared" si="0"/>
        <v>#N/A</v>
      </c>
      <c r="AP19" s="39" t="e" cm="1">
        <f t="array" ref="AP19">_xlfn.XMATCH(1,IF(IF((AL19=$DG$24:$EF$24)=TRUE,1,0)+IF((AM19=$DG$25:$EF$25)=TRUE,1,0)=2,1,0))</f>
        <v>#N/A</v>
      </c>
      <c r="AQ19" s="39" t="str" cm="1">
        <f t="array" aca="1" ref="AQ19:AU19" ca="1">AA19:AE19</f>
        <v/>
      </c>
      <c r="AR19" s="39" t="str">
        <f ca="1"/>
        <v/>
      </c>
      <c r="AS19" s="39" t="str">
        <f ca="1"/>
        <v/>
      </c>
      <c r="AT19" s="39" t="str">
        <f ca="1"/>
        <v/>
      </c>
      <c r="AU19" s="39" t="str">
        <f ca="1"/>
        <v/>
      </c>
      <c r="AV19" s="39">
        <f t="shared" si="22"/>
        <v>0</v>
      </c>
      <c r="AW19" s="39" t="e" cm="1">
        <f t="array" ref="AW19">IF(AND(AV19=1,AO19&lt;&gt;1),VLOOKUP(E19,변환표준점수!$H$8:$O$60,_xlfn.XMATCH('표점 계산기'!$AL19,변환표준점수!$I$6:$O$6)+1,FALSE),IF(AND($E19=0,$DN$4=1),INDEX($CH$7:$CH$73,SUM(IF(AF19=$CP$7:$CP$59,ROW($A$1:$A$50),0))),IF(AND($E19&lt;&gt;0,$DN$4&lt;&gt;1),INDEX($CD$7:$CD$73,SUM(IF(AF19=$CL$7:$CL$59,ROW($A$1:$A$50),0))),AF19:AJ19)))</f>
        <v>#N/A</v>
      </c>
      <c r="AX19" s="39"/>
      <c r="AY19" s="39"/>
      <c r="AZ19" s="39"/>
      <c r="BA19" s="39"/>
      <c r="BB19" s="39" t="e">
        <f>VLOOKUP(G19,변환표준점수!$X$8:$AM$16,_xlfn.XMATCH(AL19,변환표준점수!$Y$5:$AM$5)+IF(OR(AN19=6,AN19=7,AN19=10,AN19=11),IF(AO19=1,0,1),0)+1,FALSE)</f>
        <v>#N/A</v>
      </c>
      <c r="BC19" s="39" t="e">
        <f>VLOOKUP(H19,변환표준점수!$AO$8:$BE$16,_xlfn.XMATCH(AL19,변환표준점수!$AP$5:$BE$5)+IF(OR(AN19=3,AN19=6,AN19=8,AN19=9,AN19=10),IF(AO19=1,0,1),0)+1,FALSE)</f>
        <v>#N/A</v>
      </c>
      <c r="BD19" s="39" t="e">
        <f>IF(I19=0,VLOOKUP(K19,변환표준점수!$BU$8:$CF$62,'표점 계산기'!$AN19+1,FALSE),VLOOKUP(I19,변환표준점수!$BH$8:$BS$62,'표점 계산기'!$AN19+1,FALSE))</f>
        <v>#N/A</v>
      </c>
      <c r="BE19" s="39" t="e">
        <f>IF(J19=0,VLOOKUP(L19,변환표준점수!$BU$8:$CF$62,'표점 계산기'!$AN19+1,FALSE),VLOOKUP(J19,변환표준점수!$BH$8:$BS$62,'표점 계산기'!$AN19+1,FALSE))</f>
        <v>#N/A</v>
      </c>
      <c r="BF19" s="39" cm="1">
        <f t="array" ref="BF19">IF(M19=0,0,IF(OR(AN19=3,AN19=4),0,IF(AN19=1,INDEX($CZ$7:$CZ$15,SUM(IF(M19&lt;$CY$7:$CY$15=TRUE,1,0))+1),VLOOKUP(M19,변환표준점수!$BH$8:$BS$62,'표점 계산기'!AN19+1,FALSE))))</f>
        <v>0</v>
      </c>
      <c r="BG19" s="39" t="e" cm="1">
        <f t="array" ref="BG19">INDEX($DG$24:$EF$31,COLUMN(C14),$AP19)</f>
        <v>#N/A</v>
      </c>
      <c r="BH19" s="39" t="e" cm="1">
        <f t="array" ref="BH19">INDEX($DG$24:$EF$31,COLUMN(D14),$AP19)</f>
        <v>#N/A</v>
      </c>
      <c r="BI19" s="39" t="e" cm="1">
        <f t="array" ref="BI19">INDEX($DG$24:$EF$31,COLUMN(E14),$AP19)</f>
        <v>#N/A</v>
      </c>
      <c r="BJ19" s="39" t="e" cm="1">
        <f t="array" ref="BJ19">INDEX($DG$24:$EF$31,COLUMN(F14),$AP19)</f>
        <v>#N/A</v>
      </c>
      <c r="BK19" s="39" t="e" cm="1">
        <f t="array" ref="BK19">INDEX($DG$24:$EF$31,COLUMN(G14),$AP19)</f>
        <v>#N/A</v>
      </c>
      <c r="BL19" s="39" t="e" cm="1">
        <f t="array" ref="BL19">INDEX($DG$24:$EF$31,COLUMN(H14),$AP19)</f>
        <v>#N/A</v>
      </c>
      <c r="BM19" s="63" t="str" cm="1">
        <f t="array" aca="1" ref="BM19:BQ19" ca="1">IFERROR(ROUND(IF(IFERROR(AW19:BA19/AW19:BA19,0)=1,(IFERROR(AQ19:AU19*BG19,0)+IFERROR(AW19:BA19*BH19,0)+(SUM(BD19:BF19)-MIN(BD19:BF19))*BI19+BB19*BJ19+BC19*BK19)*BL19+BB19*(1-BJ19)+BC19*(1-BK19)+IF(AN19=1,BF19,0),""),2),"")</f>
        <v/>
      </c>
      <c r="BN19" s="52" t="str">
        <f ca="1"/>
        <v/>
      </c>
      <c r="BO19" s="52" t="str">
        <f ca="1"/>
        <v/>
      </c>
      <c r="BP19" s="52" t="str">
        <f ca="1"/>
        <v/>
      </c>
      <c r="BQ19" s="64" t="str">
        <f ca="1"/>
        <v/>
      </c>
      <c r="BR19" s="6"/>
      <c r="BS19" s="5"/>
      <c r="BT19" s="5"/>
      <c r="BU19" s="5"/>
      <c r="BV19" s="5"/>
      <c r="BW19" s="5"/>
      <c r="BX19" s="5"/>
      <c r="BY19" s="68">
        <v>96</v>
      </c>
      <c r="BZ19" s="68">
        <v>131</v>
      </c>
      <c r="CA19" s="68">
        <v>96</v>
      </c>
      <c r="CB19" s="5"/>
      <c r="CC19" s="68">
        <v>90</v>
      </c>
      <c r="CD19" s="68">
        <v>124</v>
      </c>
      <c r="CE19" s="68">
        <v>90</v>
      </c>
      <c r="CF19" s="6"/>
      <c r="CG19" s="68">
        <v>83</v>
      </c>
      <c r="CH19" s="68">
        <v>124</v>
      </c>
      <c r="CI19" s="68">
        <v>83</v>
      </c>
      <c r="CJ19" s="5"/>
      <c r="CK19" s="68">
        <v>90</v>
      </c>
      <c r="CL19" s="6" cm="1">
        <f t="array" ref="CL19">INDEX(변환표준점수!$I$8:$O$60,ROW(A13),_xlfn.XMATCH('표점 계산기'!$B$3,변환표준점수!$I$6:$O$6))</f>
        <v>126.43</v>
      </c>
      <c r="CM19" s="68">
        <v>90</v>
      </c>
      <c r="CN19" s="5"/>
      <c r="CO19" s="6">
        <v>97</v>
      </c>
      <c r="CP19" s="6">
        <v>128.5</v>
      </c>
      <c r="CQ19" s="6">
        <v>98</v>
      </c>
      <c r="CR19" s="5"/>
      <c r="CS19" s="5"/>
      <c r="CT19" s="5"/>
      <c r="CU19" s="5"/>
      <c r="CV19" s="5"/>
      <c r="CW19" s="5"/>
      <c r="CX19" s="5"/>
      <c r="CY19" s="5"/>
      <c r="CZ19" s="5"/>
      <c r="DA19" s="5"/>
      <c r="DB19" s="6">
        <v>88</v>
      </c>
      <c r="DC19" s="5">
        <f>VLOOKUP(DB19,변환표준점수!$BH$8:$BS$62,1+'표점 계산기'!$DM$4,FALSE)</f>
        <v>62.85</v>
      </c>
      <c r="DD19" s="5">
        <f>VLOOKUP(DB19,변환표준점수!$BU$8:$CF$46,1+'표점 계산기'!$DM$4,FALSE)</f>
        <v>62.39</v>
      </c>
      <c r="DE19" s="5"/>
      <c r="DF19" s="5"/>
      <c r="DG19" s="5"/>
      <c r="DH19" s="5"/>
      <c r="DI19" s="5"/>
      <c r="DJ19" s="5"/>
      <c r="DK19" s="5"/>
      <c r="DL19" s="6"/>
      <c r="DM19" s="6"/>
      <c r="DN19" s="5"/>
      <c r="DO19" s="5" t="s">
        <v>46</v>
      </c>
      <c r="DP19" s="5">
        <v>4</v>
      </c>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row>
    <row r="20" spans="1:153" x14ac:dyDescent="0.3">
      <c r="A20" s="5"/>
      <c r="B20" s="18" t="str">
        <f t="shared" si="1"/>
        <v/>
      </c>
      <c r="C20" s="24"/>
      <c r="D20" s="24"/>
      <c r="E20" s="24"/>
      <c r="F20" s="24"/>
      <c r="G20" s="24"/>
      <c r="H20" s="25"/>
      <c r="I20" s="25"/>
      <c r="J20" s="25"/>
      <c r="K20" s="25"/>
      <c r="L20" s="25"/>
      <c r="M20" s="25"/>
      <c r="N20" s="24"/>
      <c r="O20" s="25"/>
      <c r="P20" s="6"/>
      <c r="Q20" s="6"/>
      <c r="R20" s="6" t="e">
        <f t="shared" si="13"/>
        <v>#N/A</v>
      </c>
      <c r="S20" s="6" t="e">
        <f t="shared" si="14"/>
        <v>#N/A</v>
      </c>
      <c r="T20" s="6" t="e">
        <f t="shared" si="15"/>
        <v>#N/A</v>
      </c>
      <c r="U20" s="8" t="e">
        <f t="shared" si="16"/>
        <v>#N/A</v>
      </c>
      <c r="V20" s="8" cm="1">
        <f t="array" ref="V20">IF(M20=0,0,IF(OR($DM$4=3,$DM$4=4),0,IF($DM$4=1,INDEX($CZ$7:$CZ$15,SUM(IF(M20&lt;$CY$7:$CY$15=TRUE,1,0))+1),VLOOKUP(M20,$DB$7:$DC$107,2,FALSE))))</f>
        <v>0</v>
      </c>
      <c r="W20" s="6" t="e">
        <f t="shared" si="6"/>
        <v>#N/A</v>
      </c>
      <c r="X20" s="6" cm="1">
        <f t="array" aca="1" ref="X20" ca="1">SUM(IF((IF(E20=0,INDIRECT(_xlfn.CONCAT($CH$1,MATCH(F20,$CG$7:$CG$100,0)+6)):INDIRECT(_xlfn.CONCAT($CH$1,MATCH(F20,$CG$7:$CG$100,0)+6+SUM(IF((F20=$CG$7:$CG$59)=TRUE,1,0))-1)),INDIRECT(_xlfn.CONCAT($CD$1,MATCH(E20,$CC$7:$CC$100,0)+6)):INDIRECT(_xlfn.CONCAT($CD$1,MATCH(E20,$CC$7:$CC$100,0)+6+SUM(IF((E20=$CC$7:$CC$59)=TRUE,1,0))-1)))*$S$3)=0,0,1))</f>
        <v>2</v>
      </c>
      <c r="Y20" s="6" t="e" cm="1">
        <f t="array" aca="1" ref="Y20" ca="1">SUM(IF((TRANSPOSE(MMULT(MMULT(_xlfn.MUNIT(X20),IF(MMULT(IF(E20=0,INDIRECT(_xlfn.CONCAT($CH$1,MATCH(F20,$CG$7:$CG$100,0)+6)):INDIRECT(_xlfn.CONCAT($CH$1,MATCH(F20,$CG$7:$CG$100,0)+6+SUM(IF((F20=$CG$7:$CG$59)=TRUE,1,0))-1)),INDIRECT(_xlfn.CONCAT($CD$1,MATCH(E20,$CC$7:$CC$100,0)+6)):INDIRECT(_xlfn.CONCAT($CD$1,MATCH(E20,$CC$7:$CC$100,0)+6+SUM(IF((E20=$CC$7:$CC$59)=TRUE,1,0))-1)))*$S$3,1/TRANSPOSE(W20-INDIRECT(_xlfn.CONCAT($BZ$1,MATCH(D20,$BY$7:$BY$100,0)+6)):INDIRECT(_xlfn.CONCAT($BZ$1,MATCH(D20,$BY$7:$BY$100,0)+6+SUM(IF((D20=$BY$7:$BY$59)=TRUE,1,0))-1))*$R$3))=1,1,0)),W20-INDIRECT(_xlfn.CONCAT($BZ$1,MATCH(D20,$BY$7:$BY$100,0)+6)):INDIRECT(_xlfn.CONCAT($BZ$1,MATCH(D20,$BY$7:$BY$100,0)+6+SUM(IF((D20=$BY$7:$BY$59)=TRUE,1,0))-1))*$R$3)))=0,0,1))</f>
        <v>#N/A</v>
      </c>
      <c r="Z20" s="6"/>
      <c r="AA20" s="30" t="str">
        <f t="shared" ca="1" si="17"/>
        <v/>
      </c>
      <c r="AB20" s="31" t="str">
        <f t="shared" si="18"/>
        <v/>
      </c>
      <c r="AC20" s="31" t="str">
        <f t="shared" si="19"/>
        <v/>
      </c>
      <c r="AD20" s="31" t="str">
        <f t="shared" si="20"/>
        <v/>
      </c>
      <c r="AE20" s="32" t="str">
        <f t="shared" si="21"/>
        <v/>
      </c>
      <c r="AF20" s="33" t="str" cm="1">
        <f t="array" aca="1" ref="AF20" ca="1">IFERROR(IF(_xlfn._xlws.SORT(TRANSPOSE(MMULT(MMULT(_xlfn.MUNIT(X20),IF(ROUND(MMULT(IF(E20=0,IF($DN$4=1,INDIRECT(_xlfn.CONCAT($CP$1,MATCH(F20,$CO$7:$CO$100,0)+6)):INDIRECT(_xlfn.CONCAT($CP$1,MATCH(F20,$CO$7:$CO$100,0)+6+SUM(IF((F20=$CO$7:$CO$59)=TRUE,1,0))-1)),INDIRECT(_xlfn.CONCAT($CH$1,MATCH(F20,$CG$7:$CG$100,0)+6)):INDIRECT(_xlfn.CONCAT($CH$1,MATCH(F20,$CG$7:$CG$100,0)+6+SUM(IF((F20=$CG$7:$CG$59)=TRUE,1,0))-1))),IF(OR($DN$4=2,$DN$4=3),INDIRECT(_xlfn.CONCAT($CL$1,MATCH(E20,$CK$7:$CK$100,0)+6)):INDIRECT(_xlfn.CONCAT($CL$1,MATCH(E20,$CK$7:$CK$100,0)+6+SUM(IF((E20=$CK$7:$CK$59)=TRUE,1,0))-1)),INDIRECT(_xlfn.CONCAT($CD$1,MATCH(E20,$CC$7:$CC$100,0)+6)):INDIRECT(_xlfn.CONCAT($CD$1,MATCH(E20,$CC$7:$CC$100,0)+6+SUM(IF((E20=$CC$7:$CC$59)=TRUE,1,0))-1))))*$S$3*IF(AND($DM$4=4,F20=0),1.1,1),1/TRANSPOSE(W20-INDIRECT(_xlfn.CONCAT($BZ$1,MATCH(D20,$BY$7:$BY$100,0)+6)):INDIRECT(_xlfn.CONCAT($BZ$1,MATCH(D20,$BY$7:$BY$100,0)+6+SUM(IF((D20=$BY$7:$BY$59)=TRUE,1,0))-1))*$R$3)),6)=1,1,0)),W20-INDIRECT(_xlfn.CONCAT($BZ$1,MATCH(D20,$BY$7:$BY$100,0)+6)):INDIRECT(_xlfn.CONCAT($BZ$1,MATCH(D20,$BY$7:$BY$100,0)+6+SUM(IF((D20=$BY$7:$BY$59)=TRUE,1,0))-1))*$R$3))/$S$3,1,-1,TRUE)=0,"",_xlfn._xlws.SORT(TRANSPOSE(MMULT(MMULT(_xlfn.MUNIT(X20),IF(ROUND(MMULT(IF(E20=0,IF($DN$4=1,INDIRECT(_xlfn.CONCAT($CP$1,MATCH(F20,$CO$7:$CO$100,0)+6)):INDIRECT(_xlfn.CONCAT($CP$1,MATCH(F20,$CO$7:$CO$100,0)+6+SUM(IF((F20=$CO$7:$CO$59)=TRUE,1,0))-1)),INDIRECT(_xlfn.CONCAT($CH$1,MATCH(F20,$CG$7:$CG$100,0)+6)):INDIRECT(_xlfn.CONCAT($CH$1,MATCH(F20,$CG$7:$CG$100,0)+6+SUM(IF((F20=$CG$7:$CG$59)=TRUE,1,0))-1))),IF(OR($DN$4=2,$DN$4=3),INDIRECT(_xlfn.CONCAT($CL$1,MATCH(E20,$CK$7:$CK$100,0)+6)):INDIRECT(_xlfn.CONCAT($CL$1,MATCH(E20,$CK$7:$CK$100,0)+6+SUM(IF((E20=$CK$7:$CK$59)=TRUE,1,0))-1)),INDIRECT(_xlfn.CONCAT($CD$1,MATCH(E20,$CC$7:$CC$100,0)+6)):INDIRECT(_xlfn.CONCAT($CD$1,MATCH(E20,$CC$7:$CC$100,0)+6+SUM(IF((E20=$CC$7:$CC$59)=TRUE,1,0))-1))))*$S$3*IF(AND($DM$4=4,F20=0),1.1,1),1/TRANSPOSE(W20-INDIRECT(_xlfn.CONCAT($BZ$1,MATCH(D20,$BY$7:$BY$100,0)+6)):INDIRECT(_xlfn.CONCAT($BZ$1,MATCH(D20,$BY$7:$BY$100,0)+6+SUM(IF((D20=$BY$7:$BY$59)=TRUE,1,0))-1))*$R$3)),6)=1,1,0)),W20-INDIRECT(_xlfn.CONCAT($BZ$1,MATCH(D20,$BY$7:$BY$100,0)+6)):INDIRECT(_xlfn.CONCAT($BZ$1,MATCH(D20,$BY$7:$BY$100,0)+6+SUM(IF((D20=$BY$7:$BY$59)=TRUE,1,0))-1))*$R$3))/$S$3,1,-1,TRUE)),"")</f>
        <v/>
      </c>
      <c r="AG20" s="31"/>
      <c r="AH20" s="31"/>
      <c r="AI20" s="31"/>
      <c r="AJ20" s="32"/>
      <c r="AK20" s="6"/>
      <c r="AL20" s="21"/>
      <c r="AM20" s="21"/>
      <c r="AN20" s="48">
        <f t="shared" si="12"/>
        <v>12</v>
      </c>
      <c r="AO20" s="39" t="e">
        <f t="shared" si="0"/>
        <v>#N/A</v>
      </c>
      <c r="AP20" s="39" t="e" cm="1">
        <f t="array" ref="AP20">_xlfn.XMATCH(1,IF(IF((AL20=$DG$24:$EF$24)=TRUE,1,0)+IF((AM20=$DG$25:$EF$25)=TRUE,1,0)=2,1,0))</f>
        <v>#N/A</v>
      </c>
      <c r="AQ20" s="39" t="str" cm="1">
        <f t="array" aca="1" ref="AQ20:AU20" ca="1">AA20:AE20</f>
        <v/>
      </c>
      <c r="AR20" s="39" t="str">
        <f ca="1"/>
        <v/>
      </c>
      <c r="AS20" s="39" t="str">
        <f ca="1"/>
        <v/>
      </c>
      <c r="AT20" s="39" t="str">
        <f ca="1"/>
        <v/>
      </c>
      <c r="AU20" s="39" t="str">
        <f ca="1"/>
        <v/>
      </c>
      <c r="AV20" s="39">
        <f t="shared" si="22"/>
        <v>0</v>
      </c>
      <c r="AW20" s="39" t="e" cm="1">
        <f t="array" ref="AW20">IF(AND(AV20=1,AO20&lt;&gt;1),VLOOKUP(E20,변환표준점수!$H$8:$O$60,_xlfn.XMATCH('표점 계산기'!$AL20,변환표준점수!$I$6:$O$6)+1,FALSE),IF(AND($E20=0,$DN$4=1),INDEX($CH$7:$CH$73,SUM(IF(AF20=$CP$7:$CP$59,ROW($A$1:$A$50),0))),IF(AND($E20&lt;&gt;0,$DN$4&lt;&gt;1),INDEX($CD$7:$CD$73,SUM(IF(AF20=$CL$7:$CL$59,ROW($A$1:$A$50),0))),AF20:AJ20)))</f>
        <v>#N/A</v>
      </c>
      <c r="AX20" s="39"/>
      <c r="AY20" s="39"/>
      <c r="AZ20" s="39"/>
      <c r="BA20" s="39"/>
      <c r="BB20" s="39" t="e">
        <f>VLOOKUP(G20,변환표준점수!$X$8:$AM$16,_xlfn.XMATCH(AL20,변환표준점수!$Y$5:$AM$5)+IF(OR(AN20=6,AN20=7,AN20=10,AN20=11),IF(AO20=1,0,1),0)+1,FALSE)</f>
        <v>#N/A</v>
      </c>
      <c r="BC20" s="39" t="e">
        <f>VLOOKUP(H20,변환표준점수!$AO$8:$BE$16,_xlfn.XMATCH(AL20,변환표준점수!$AP$5:$BE$5)+IF(OR(AN20=3,AN20=6,AN20=8,AN20=9,AN20=10),IF(AO20=1,0,1),0)+1,FALSE)</f>
        <v>#N/A</v>
      </c>
      <c r="BD20" s="39" t="e">
        <f>IF(I20=0,VLOOKUP(K20,변환표준점수!$BU$8:$CF$62,'표점 계산기'!$AN20+1,FALSE),VLOOKUP(I20,변환표준점수!$BH$8:$BS$62,'표점 계산기'!$AN20+1,FALSE))</f>
        <v>#N/A</v>
      </c>
      <c r="BE20" s="39" t="e">
        <f>IF(J20=0,VLOOKUP(L20,변환표준점수!$BU$8:$CF$62,'표점 계산기'!$AN20+1,FALSE),VLOOKUP(J20,변환표준점수!$BH$8:$BS$62,'표점 계산기'!$AN20+1,FALSE))</f>
        <v>#N/A</v>
      </c>
      <c r="BF20" s="39" cm="1">
        <f t="array" ref="BF20">IF(M20=0,0,IF(OR(AN20=3,AN20=4),0,IF(AN20=1,INDEX($CZ$7:$CZ$15,SUM(IF(M20&lt;$CY$7:$CY$15=TRUE,1,0))+1),VLOOKUP(M20,변환표준점수!$BH$8:$BS$62,'표점 계산기'!AN20+1,FALSE))))</f>
        <v>0</v>
      </c>
      <c r="BG20" s="39" t="e" cm="1">
        <f t="array" ref="BG20">INDEX($DG$24:$EF$31,COLUMN(C15),$AP20)</f>
        <v>#N/A</v>
      </c>
      <c r="BH20" s="39" t="e" cm="1">
        <f t="array" ref="BH20">INDEX($DG$24:$EF$31,COLUMN(D15),$AP20)</f>
        <v>#N/A</v>
      </c>
      <c r="BI20" s="39" t="e" cm="1">
        <f t="array" ref="BI20">INDEX($DG$24:$EF$31,COLUMN(E15),$AP20)</f>
        <v>#N/A</v>
      </c>
      <c r="BJ20" s="39" t="e" cm="1">
        <f t="array" ref="BJ20">INDEX($DG$24:$EF$31,COLUMN(F15),$AP20)</f>
        <v>#N/A</v>
      </c>
      <c r="BK20" s="39" t="e" cm="1">
        <f t="array" ref="BK20">INDEX($DG$24:$EF$31,COLUMN(G15),$AP20)</f>
        <v>#N/A</v>
      </c>
      <c r="BL20" s="39" t="e" cm="1">
        <f t="array" ref="BL20">INDEX($DG$24:$EF$31,COLUMN(H15),$AP20)</f>
        <v>#N/A</v>
      </c>
      <c r="BM20" s="63" t="str" cm="1">
        <f t="array" aca="1" ref="BM20:BQ20" ca="1">IFERROR(ROUND(IF(IFERROR(AW20:BA20/AW20:BA20,0)=1,(IFERROR(AQ20:AU20*BG20,0)+IFERROR(AW20:BA20*BH20,0)+(SUM(BD20:BF20)-MIN(BD20:BF20))*BI20+BB20*BJ20+BC20*BK20)*BL20+BB20*(1-BJ20)+BC20*(1-BK20)+IF(AN20=1,BF20,0),""),2),"")</f>
        <v/>
      </c>
      <c r="BN20" s="52" t="str">
        <f ca="1"/>
        <v/>
      </c>
      <c r="BO20" s="52" t="str">
        <f ca="1"/>
        <v/>
      </c>
      <c r="BP20" s="52" t="str">
        <f ca="1"/>
        <v/>
      </c>
      <c r="BQ20" s="64" t="str">
        <f ca="1"/>
        <v/>
      </c>
      <c r="BR20" s="6"/>
      <c r="BS20" s="5"/>
      <c r="BT20" s="5"/>
      <c r="BU20" s="5"/>
      <c r="BV20" s="5"/>
      <c r="BW20" s="5"/>
      <c r="BX20" s="5"/>
      <c r="BY20" s="68">
        <v>95</v>
      </c>
      <c r="BZ20" s="68">
        <v>130</v>
      </c>
      <c r="CA20" s="68">
        <v>95</v>
      </c>
      <c r="CB20" s="5"/>
      <c r="CC20" s="68">
        <v>88</v>
      </c>
      <c r="CD20" s="68">
        <v>123</v>
      </c>
      <c r="CE20" s="68">
        <v>88</v>
      </c>
      <c r="CF20" s="6"/>
      <c r="CG20" s="68">
        <v>82</v>
      </c>
      <c r="CH20" s="68">
        <v>123</v>
      </c>
      <c r="CI20" s="68">
        <v>82</v>
      </c>
      <c r="CJ20" s="5"/>
      <c r="CK20" s="68">
        <v>88</v>
      </c>
      <c r="CL20" s="6" cm="1">
        <f t="array" ref="CL20">INDEX(변환표준점수!$I$8:$O$60,ROW(A14),_xlfn.XMATCH('표점 계산기'!$B$3,변환표준점수!$I$6:$O$6))</f>
        <v>125.71</v>
      </c>
      <c r="CM20" s="68">
        <v>88</v>
      </c>
      <c r="CN20" s="5"/>
      <c r="CO20" s="6">
        <v>96</v>
      </c>
      <c r="CP20" s="6">
        <v>128</v>
      </c>
      <c r="CQ20" s="6">
        <v>97</v>
      </c>
      <c r="CR20" s="5"/>
      <c r="CS20" s="5"/>
      <c r="CT20" s="5"/>
      <c r="CU20" s="5"/>
      <c r="CV20" s="5"/>
      <c r="CW20" s="5"/>
      <c r="CX20" s="5"/>
      <c r="CY20" s="5"/>
      <c r="CZ20" s="5"/>
      <c r="DA20" s="5"/>
      <c r="DB20" s="6">
        <v>87</v>
      </c>
      <c r="DC20" s="5">
        <f>VLOOKUP(DB20,변환표준점수!$BH$8:$BS$62,1+'표점 계산기'!$DM$4,FALSE)</f>
        <v>62.52</v>
      </c>
      <c r="DD20" s="5">
        <f>VLOOKUP(DB20,변환표준점수!$BU$8:$CF$46,1+'표점 계산기'!$DM$4,FALSE)</f>
        <v>62.11</v>
      </c>
      <c r="DE20" s="5"/>
      <c r="DF20" s="5"/>
      <c r="DG20" s="5"/>
      <c r="DH20" s="5"/>
      <c r="DI20" s="5"/>
      <c r="DJ20" s="5"/>
      <c r="DK20" s="5"/>
      <c r="DL20" s="6"/>
      <c r="DM20" s="6"/>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row>
    <row r="21" spans="1:153" x14ac:dyDescent="0.3">
      <c r="A21" s="5"/>
      <c r="B21" s="18" t="str">
        <f t="shared" si="1"/>
        <v/>
      </c>
      <c r="C21" s="24"/>
      <c r="D21" s="24"/>
      <c r="E21" s="24"/>
      <c r="F21" s="24"/>
      <c r="G21" s="24"/>
      <c r="H21" s="25"/>
      <c r="I21" s="25"/>
      <c r="J21" s="25"/>
      <c r="K21" s="25"/>
      <c r="L21" s="25"/>
      <c r="M21" s="25"/>
      <c r="N21" s="24"/>
      <c r="O21" s="25"/>
      <c r="P21" s="6"/>
      <c r="Q21" s="6"/>
      <c r="R21" s="6" t="e">
        <f t="shared" si="13"/>
        <v>#N/A</v>
      </c>
      <c r="S21" s="6" t="e">
        <f t="shared" si="14"/>
        <v>#N/A</v>
      </c>
      <c r="T21" s="6" t="e">
        <f t="shared" si="15"/>
        <v>#N/A</v>
      </c>
      <c r="U21" s="8" t="e">
        <f t="shared" si="16"/>
        <v>#N/A</v>
      </c>
      <c r="V21" s="8" cm="1">
        <f t="array" ref="V21">IF(M21=0,0,IF(OR($DM$4=3,$DM$4=4),0,IF($DM$4=1,INDEX($CZ$7:$CZ$15,SUM(IF(M21&lt;$CY$7:$CY$15=TRUE,1,0))+1),VLOOKUP(M21,$DB$7:$DC$107,2,FALSE))))</f>
        <v>0</v>
      </c>
      <c r="W21" s="6" t="e">
        <f t="shared" si="6"/>
        <v>#N/A</v>
      </c>
      <c r="X21" s="6" cm="1">
        <f t="array" aca="1" ref="X21" ca="1">SUM(IF((IF(E21=0,INDIRECT(_xlfn.CONCAT($CH$1,MATCH(F21,$CG$7:$CG$100,0)+6)):INDIRECT(_xlfn.CONCAT($CH$1,MATCH(F21,$CG$7:$CG$100,0)+6+SUM(IF((F21=$CG$7:$CG$59)=TRUE,1,0))-1)),INDIRECT(_xlfn.CONCAT($CD$1,MATCH(E21,$CC$7:$CC$100,0)+6)):INDIRECT(_xlfn.CONCAT($CD$1,MATCH(E21,$CC$7:$CC$100,0)+6+SUM(IF((E21=$CC$7:$CC$59)=TRUE,1,0))-1)))*$S$3)=0,0,1))</f>
        <v>2</v>
      </c>
      <c r="Y21" s="6" t="e" cm="1">
        <f t="array" aca="1" ref="Y21" ca="1">SUM(IF((TRANSPOSE(MMULT(MMULT(_xlfn.MUNIT(X21),IF(MMULT(IF(E21=0,INDIRECT(_xlfn.CONCAT($CH$1,MATCH(F21,$CG$7:$CG$100,0)+6)):INDIRECT(_xlfn.CONCAT($CH$1,MATCH(F21,$CG$7:$CG$100,0)+6+SUM(IF((F21=$CG$7:$CG$59)=TRUE,1,0))-1)),INDIRECT(_xlfn.CONCAT($CD$1,MATCH(E21,$CC$7:$CC$100,0)+6)):INDIRECT(_xlfn.CONCAT($CD$1,MATCH(E21,$CC$7:$CC$100,0)+6+SUM(IF((E21=$CC$7:$CC$59)=TRUE,1,0))-1)))*$S$3,1/TRANSPOSE(W21-INDIRECT(_xlfn.CONCAT($BZ$1,MATCH(D21,$BY$7:$BY$100,0)+6)):INDIRECT(_xlfn.CONCAT($BZ$1,MATCH(D21,$BY$7:$BY$100,0)+6+SUM(IF((D21=$BY$7:$BY$59)=TRUE,1,0))-1))*$R$3))=1,1,0)),W21-INDIRECT(_xlfn.CONCAT($BZ$1,MATCH(D21,$BY$7:$BY$100,0)+6)):INDIRECT(_xlfn.CONCAT($BZ$1,MATCH(D21,$BY$7:$BY$100,0)+6+SUM(IF((D21=$BY$7:$BY$59)=TRUE,1,0))-1))*$R$3)))=0,0,1))</f>
        <v>#N/A</v>
      </c>
      <c r="Z21" s="6"/>
      <c r="AA21" s="30" t="str">
        <f t="shared" ca="1" si="17"/>
        <v/>
      </c>
      <c r="AB21" s="31" t="str">
        <f t="shared" si="18"/>
        <v/>
      </c>
      <c r="AC21" s="31" t="str">
        <f t="shared" si="19"/>
        <v/>
      </c>
      <c r="AD21" s="31" t="str">
        <f t="shared" si="20"/>
        <v/>
      </c>
      <c r="AE21" s="32" t="str">
        <f t="shared" si="21"/>
        <v/>
      </c>
      <c r="AF21" s="33" t="str" cm="1">
        <f t="array" aca="1" ref="AF21" ca="1">IFERROR(IF(_xlfn._xlws.SORT(TRANSPOSE(MMULT(MMULT(_xlfn.MUNIT(X21),IF(ROUND(MMULT(IF(E21=0,IF($DN$4=1,INDIRECT(_xlfn.CONCAT($CP$1,MATCH(F21,$CO$7:$CO$100,0)+6)):INDIRECT(_xlfn.CONCAT($CP$1,MATCH(F21,$CO$7:$CO$100,0)+6+SUM(IF((F21=$CO$7:$CO$59)=TRUE,1,0))-1)),INDIRECT(_xlfn.CONCAT($CH$1,MATCH(F21,$CG$7:$CG$100,0)+6)):INDIRECT(_xlfn.CONCAT($CH$1,MATCH(F21,$CG$7:$CG$100,0)+6+SUM(IF((F21=$CG$7:$CG$59)=TRUE,1,0))-1))),IF(OR($DN$4=2,$DN$4=3),INDIRECT(_xlfn.CONCAT($CL$1,MATCH(E21,$CK$7:$CK$100,0)+6)):INDIRECT(_xlfn.CONCAT($CL$1,MATCH(E21,$CK$7:$CK$100,0)+6+SUM(IF((E21=$CK$7:$CK$59)=TRUE,1,0))-1)),INDIRECT(_xlfn.CONCAT($CD$1,MATCH(E21,$CC$7:$CC$100,0)+6)):INDIRECT(_xlfn.CONCAT($CD$1,MATCH(E21,$CC$7:$CC$100,0)+6+SUM(IF((E21=$CC$7:$CC$59)=TRUE,1,0))-1))))*$S$3*IF(AND($DM$4=4,F21=0),1.1,1),1/TRANSPOSE(W21-INDIRECT(_xlfn.CONCAT($BZ$1,MATCH(D21,$BY$7:$BY$100,0)+6)):INDIRECT(_xlfn.CONCAT($BZ$1,MATCH(D21,$BY$7:$BY$100,0)+6+SUM(IF((D21=$BY$7:$BY$59)=TRUE,1,0))-1))*$R$3)),6)=1,1,0)),W21-INDIRECT(_xlfn.CONCAT($BZ$1,MATCH(D21,$BY$7:$BY$100,0)+6)):INDIRECT(_xlfn.CONCAT($BZ$1,MATCH(D21,$BY$7:$BY$100,0)+6+SUM(IF((D21=$BY$7:$BY$59)=TRUE,1,0))-1))*$R$3))/$S$3,1,-1,TRUE)=0,"",_xlfn._xlws.SORT(TRANSPOSE(MMULT(MMULT(_xlfn.MUNIT(X21),IF(ROUND(MMULT(IF(E21=0,IF($DN$4=1,INDIRECT(_xlfn.CONCAT($CP$1,MATCH(F21,$CO$7:$CO$100,0)+6)):INDIRECT(_xlfn.CONCAT($CP$1,MATCH(F21,$CO$7:$CO$100,0)+6+SUM(IF((F21=$CO$7:$CO$59)=TRUE,1,0))-1)),INDIRECT(_xlfn.CONCAT($CH$1,MATCH(F21,$CG$7:$CG$100,0)+6)):INDIRECT(_xlfn.CONCAT($CH$1,MATCH(F21,$CG$7:$CG$100,0)+6+SUM(IF((F21=$CG$7:$CG$59)=TRUE,1,0))-1))),IF(OR($DN$4=2,$DN$4=3),INDIRECT(_xlfn.CONCAT($CL$1,MATCH(E21,$CK$7:$CK$100,0)+6)):INDIRECT(_xlfn.CONCAT($CL$1,MATCH(E21,$CK$7:$CK$100,0)+6+SUM(IF((E21=$CK$7:$CK$59)=TRUE,1,0))-1)),INDIRECT(_xlfn.CONCAT($CD$1,MATCH(E21,$CC$7:$CC$100,0)+6)):INDIRECT(_xlfn.CONCAT($CD$1,MATCH(E21,$CC$7:$CC$100,0)+6+SUM(IF((E21=$CC$7:$CC$59)=TRUE,1,0))-1))))*$S$3*IF(AND($DM$4=4,F21=0),1.1,1),1/TRANSPOSE(W21-INDIRECT(_xlfn.CONCAT($BZ$1,MATCH(D21,$BY$7:$BY$100,0)+6)):INDIRECT(_xlfn.CONCAT($BZ$1,MATCH(D21,$BY$7:$BY$100,0)+6+SUM(IF((D21=$BY$7:$BY$59)=TRUE,1,0))-1))*$R$3)),6)=1,1,0)),W21-INDIRECT(_xlfn.CONCAT($BZ$1,MATCH(D21,$BY$7:$BY$100,0)+6)):INDIRECT(_xlfn.CONCAT($BZ$1,MATCH(D21,$BY$7:$BY$100,0)+6+SUM(IF((D21=$BY$7:$BY$59)=TRUE,1,0))-1))*$R$3))/$S$3,1,-1,TRUE)),"")</f>
        <v/>
      </c>
      <c r="AG21" s="31"/>
      <c r="AH21" s="31"/>
      <c r="AI21" s="31"/>
      <c r="AJ21" s="32"/>
      <c r="AK21" s="6"/>
      <c r="AL21" s="21"/>
      <c r="AM21" s="21"/>
      <c r="AN21" s="48">
        <f t="shared" si="12"/>
        <v>12</v>
      </c>
      <c r="AO21" s="39" t="e">
        <f t="shared" si="0"/>
        <v>#N/A</v>
      </c>
      <c r="AP21" s="39" t="e" cm="1">
        <f t="array" ref="AP21">_xlfn.XMATCH(1,IF(IF((AL21=$DG$24:$EF$24)=TRUE,1,0)+IF((AM21=$DG$25:$EF$25)=TRUE,1,0)=2,1,0))</f>
        <v>#N/A</v>
      </c>
      <c r="AQ21" s="39" t="str" cm="1">
        <f t="array" aca="1" ref="AQ21:AU21" ca="1">AA21:AE21</f>
        <v/>
      </c>
      <c r="AR21" s="39" t="str">
        <f ca="1"/>
        <v/>
      </c>
      <c r="AS21" s="39" t="str">
        <f ca="1"/>
        <v/>
      </c>
      <c r="AT21" s="39" t="str">
        <f ca="1"/>
        <v/>
      </c>
      <c r="AU21" s="39" t="str">
        <f ca="1"/>
        <v/>
      </c>
      <c r="AV21" s="39">
        <f t="shared" si="22"/>
        <v>0</v>
      </c>
      <c r="AW21" s="39" t="e" cm="1">
        <f t="array" ref="AW21">IF(AND(AV21=1,AO21&lt;&gt;1),VLOOKUP(E21,변환표준점수!$H$8:$O$60,_xlfn.XMATCH('표점 계산기'!$AL21,변환표준점수!$I$6:$O$6)+1,FALSE),IF(AND($E21=0,$DN$4=1),INDEX($CH$7:$CH$73,SUM(IF(AF21=$CP$7:$CP$59,ROW($A$1:$A$50),0))),IF(AND($E21&lt;&gt;0,$DN$4&lt;&gt;1),INDEX($CD$7:$CD$73,SUM(IF(AF21=$CL$7:$CL$59,ROW($A$1:$A$50),0))),AF21:AJ21)))</f>
        <v>#N/A</v>
      </c>
      <c r="AX21" s="39"/>
      <c r="AY21" s="39"/>
      <c r="AZ21" s="39"/>
      <c r="BA21" s="39"/>
      <c r="BB21" s="39" t="e">
        <f>VLOOKUP(G21,변환표준점수!$X$8:$AM$16,_xlfn.XMATCH(AL21,변환표준점수!$Y$5:$AM$5)+IF(OR(AN21=6,AN21=7,AN21=10,AN21=11),IF(AO21=1,0,1),0)+1,FALSE)</f>
        <v>#N/A</v>
      </c>
      <c r="BC21" s="39" t="e">
        <f>VLOOKUP(H21,변환표준점수!$AO$8:$BE$16,_xlfn.XMATCH(AL21,변환표준점수!$AP$5:$BE$5)+IF(OR(AN21=3,AN21=6,AN21=8,AN21=9,AN21=10),IF(AO21=1,0,1),0)+1,FALSE)</f>
        <v>#N/A</v>
      </c>
      <c r="BD21" s="39" t="e">
        <f>IF(I21=0,VLOOKUP(K21,변환표준점수!$BU$8:$CF$62,'표점 계산기'!$AN21+1,FALSE),VLOOKUP(I21,변환표준점수!$BH$8:$BS$62,'표점 계산기'!$AN21+1,FALSE))</f>
        <v>#N/A</v>
      </c>
      <c r="BE21" s="39" t="e">
        <f>IF(J21=0,VLOOKUP(L21,변환표준점수!$BU$8:$CF$62,'표점 계산기'!$AN21+1,FALSE),VLOOKUP(J21,변환표준점수!$BH$8:$BS$62,'표점 계산기'!$AN21+1,FALSE))</f>
        <v>#N/A</v>
      </c>
      <c r="BF21" s="39" cm="1">
        <f t="array" ref="BF21">IF(M21=0,0,IF(OR(AN21=3,AN21=4),0,IF(AN21=1,INDEX($CZ$7:$CZ$15,SUM(IF(M21&lt;$CY$7:$CY$15=TRUE,1,0))+1),VLOOKUP(M21,변환표준점수!$BH$8:$BS$62,'표점 계산기'!AN21+1,FALSE))))</f>
        <v>0</v>
      </c>
      <c r="BG21" s="39" t="e" cm="1">
        <f t="array" ref="BG21">INDEX($DG$24:$EF$31,COLUMN(C16),$AP21)</f>
        <v>#N/A</v>
      </c>
      <c r="BH21" s="39" t="e" cm="1">
        <f t="array" ref="BH21">INDEX($DG$24:$EF$31,COLUMN(D16),$AP21)</f>
        <v>#N/A</v>
      </c>
      <c r="BI21" s="39" t="e" cm="1">
        <f t="array" ref="BI21">INDEX($DG$24:$EF$31,COLUMN(E16),$AP21)</f>
        <v>#N/A</v>
      </c>
      <c r="BJ21" s="39" t="e" cm="1">
        <f t="array" ref="BJ21">INDEX($DG$24:$EF$31,COLUMN(F16),$AP21)</f>
        <v>#N/A</v>
      </c>
      <c r="BK21" s="39" t="e" cm="1">
        <f t="array" ref="BK21">INDEX($DG$24:$EF$31,COLUMN(G16),$AP21)</f>
        <v>#N/A</v>
      </c>
      <c r="BL21" s="39" t="e" cm="1">
        <f t="array" ref="BL21">INDEX($DG$24:$EF$31,COLUMN(H16),$AP21)</f>
        <v>#N/A</v>
      </c>
      <c r="BM21" s="63" t="str" cm="1">
        <f t="array" aca="1" ref="BM21:BQ21" ca="1">IFERROR(ROUND(IF(IFERROR(AW21:BA21/AW21:BA21,0)=1,(IFERROR(AQ21:AU21*BG21,0)+IFERROR(AW21:BA21*BH21,0)+(SUM(BD21:BF21)-MIN(BD21:BF21))*BI21+BB21*BJ21+BC21*BK21)*BL21+BB21*(1-BJ21)+BC21*(1-BK21)+IF(AN21=1,BF21,0),""),2),"")</f>
        <v/>
      </c>
      <c r="BN21" s="52" t="str">
        <f ca="1"/>
        <v/>
      </c>
      <c r="BO21" s="52" t="str">
        <f ca="1"/>
        <v/>
      </c>
      <c r="BP21" s="52" t="str">
        <f ca="1"/>
        <v/>
      </c>
      <c r="BQ21" s="64" t="str">
        <f ca="1"/>
        <v/>
      </c>
      <c r="BR21" s="6"/>
      <c r="BS21" s="5"/>
      <c r="BT21" s="5"/>
      <c r="BU21" s="5"/>
      <c r="BV21" s="5"/>
      <c r="BW21" s="5"/>
      <c r="BX21" s="5"/>
      <c r="BY21" s="68">
        <v>94</v>
      </c>
      <c r="BZ21" s="68">
        <v>129</v>
      </c>
      <c r="CA21" s="68">
        <v>94</v>
      </c>
      <c r="CB21" s="5"/>
      <c r="CC21" s="68">
        <v>86</v>
      </c>
      <c r="CD21" s="68">
        <v>122</v>
      </c>
      <c r="CE21" s="68">
        <v>86</v>
      </c>
      <c r="CF21" s="6"/>
      <c r="CG21" s="68">
        <v>80</v>
      </c>
      <c r="CH21" s="68">
        <v>122</v>
      </c>
      <c r="CI21" s="68">
        <v>80</v>
      </c>
      <c r="CJ21" s="5"/>
      <c r="CK21" s="68">
        <v>86</v>
      </c>
      <c r="CL21" s="6" cm="1">
        <f t="array" ref="CL21">INDEX(변환표준점수!$I$8:$O$60,ROW(A15),_xlfn.XMATCH('표점 계산기'!$B$3,변환표준점수!$I$6:$O$6))</f>
        <v>125</v>
      </c>
      <c r="CM21" s="68">
        <v>86</v>
      </c>
      <c r="CN21" s="5"/>
      <c r="CO21" s="6">
        <v>95</v>
      </c>
      <c r="CP21" s="6">
        <v>127.5</v>
      </c>
      <c r="CQ21" s="6">
        <v>97</v>
      </c>
      <c r="CR21" s="5"/>
      <c r="CS21" s="5"/>
      <c r="CT21" s="5"/>
      <c r="CU21" s="5"/>
      <c r="CV21" s="5"/>
      <c r="CW21" s="5"/>
      <c r="CX21" s="5"/>
      <c r="CY21" s="5"/>
      <c r="CZ21" s="5"/>
      <c r="DA21" s="5"/>
      <c r="DB21" s="6">
        <v>86</v>
      </c>
      <c r="DC21" s="5">
        <f>VLOOKUP(DB21,변환표준점수!$BH$8:$BS$62,1+'표점 계산기'!$DM$4,FALSE)</f>
        <v>62.25</v>
      </c>
      <c r="DD21" s="5">
        <f>VLOOKUP(DB21,변환표준점수!$BU$8:$CF$46,1+'표점 계산기'!$DM$4,FALSE)</f>
        <v>61.78</v>
      </c>
      <c r="DE21" s="5"/>
      <c r="DF21" s="5"/>
      <c r="DG21" s="5" t="s">
        <v>60</v>
      </c>
      <c r="DH21" s="5"/>
      <c r="DI21" s="5"/>
      <c r="DJ21" s="5"/>
      <c r="DK21" s="5"/>
      <c r="DL21" s="6"/>
      <c r="DM21" s="6"/>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row>
    <row r="22" spans="1:153" x14ac:dyDescent="0.3">
      <c r="A22" s="5"/>
      <c r="B22" s="18" t="str">
        <f t="shared" si="1"/>
        <v/>
      </c>
      <c r="C22" s="24"/>
      <c r="D22" s="24"/>
      <c r="E22" s="24"/>
      <c r="F22" s="24"/>
      <c r="G22" s="24"/>
      <c r="H22" s="25"/>
      <c r="I22" s="25"/>
      <c r="J22" s="25"/>
      <c r="K22" s="25"/>
      <c r="L22" s="25"/>
      <c r="M22" s="25"/>
      <c r="N22" s="24"/>
      <c r="O22" s="25"/>
      <c r="P22" s="6"/>
      <c r="Q22" s="6"/>
      <c r="R22" s="6" t="e">
        <f t="shared" si="13"/>
        <v>#N/A</v>
      </c>
      <c r="S22" s="6" t="e">
        <f t="shared" si="14"/>
        <v>#N/A</v>
      </c>
      <c r="T22" s="6" t="e">
        <f t="shared" si="15"/>
        <v>#N/A</v>
      </c>
      <c r="U22" s="6" t="e">
        <f t="shared" si="16"/>
        <v>#N/A</v>
      </c>
      <c r="V22" s="8" cm="1">
        <f t="array" ref="V22">IF(M22=0,0,IF(OR($DM$4=3,$DM$4=4),0,IF($DM$4=1,INDEX($CZ$7:$CZ$15,SUM(IF(M22&lt;$CY$7:$CY$15=TRUE,1,0))+1),VLOOKUP(M22,$DB$7:$DC$107,2,FALSE))))</f>
        <v>0</v>
      </c>
      <c r="W22" s="6" t="e">
        <f t="shared" si="6"/>
        <v>#N/A</v>
      </c>
      <c r="X22" s="6" cm="1">
        <f t="array" aca="1" ref="X22" ca="1">SUM(IF((IF(E22=0,INDIRECT(_xlfn.CONCAT($CH$1,MATCH(F22,$CG$7:$CG$100,0)+6)):INDIRECT(_xlfn.CONCAT($CH$1,MATCH(F22,$CG$7:$CG$100,0)+6+SUM(IF((F22=$CG$7:$CG$59)=TRUE,1,0))-1)),INDIRECT(_xlfn.CONCAT($CD$1,MATCH(E22,$CC$7:$CC$100,0)+6)):INDIRECT(_xlfn.CONCAT($CD$1,MATCH(E22,$CC$7:$CC$100,0)+6+SUM(IF((E22=$CC$7:$CC$59)=TRUE,1,0))-1)))*$S$3)=0,0,1))</f>
        <v>2</v>
      </c>
      <c r="Y22" s="6" t="e" cm="1">
        <f t="array" aca="1" ref="Y22" ca="1">SUM(IF((TRANSPOSE(MMULT(MMULT(_xlfn.MUNIT(X22),IF(MMULT(IF(E22=0,INDIRECT(_xlfn.CONCAT($CH$1,MATCH(F22,$CG$7:$CG$100,0)+6)):INDIRECT(_xlfn.CONCAT($CH$1,MATCH(F22,$CG$7:$CG$100,0)+6+SUM(IF((F22=$CG$7:$CG$59)=TRUE,1,0))-1)),INDIRECT(_xlfn.CONCAT($CD$1,MATCH(E22,$CC$7:$CC$100,0)+6)):INDIRECT(_xlfn.CONCAT($CD$1,MATCH(E22,$CC$7:$CC$100,0)+6+SUM(IF((E22=$CC$7:$CC$59)=TRUE,1,0))-1)))*$S$3,1/TRANSPOSE(W22-INDIRECT(_xlfn.CONCAT($BZ$1,MATCH(D22,$BY$7:$BY$100,0)+6)):INDIRECT(_xlfn.CONCAT($BZ$1,MATCH(D22,$BY$7:$BY$100,0)+6+SUM(IF((D22=$BY$7:$BY$59)=TRUE,1,0))-1))*$R$3))=1,1,0)),W22-INDIRECT(_xlfn.CONCAT($BZ$1,MATCH(D22,$BY$7:$BY$100,0)+6)):INDIRECT(_xlfn.CONCAT($BZ$1,MATCH(D22,$BY$7:$BY$100,0)+6+SUM(IF((D22=$BY$7:$BY$59)=TRUE,1,0))-1))*$R$3)))=0,0,1))</f>
        <v>#N/A</v>
      </c>
      <c r="Z22" s="6"/>
      <c r="AA22" s="30" t="str">
        <f t="shared" ca="1" si="17"/>
        <v/>
      </c>
      <c r="AB22" s="31" t="str">
        <f t="shared" si="18"/>
        <v/>
      </c>
      <c r="AC22" s="31" t="str">
        <f t="shared" si="19"/>
        <v/>
      </c>
      <c r="AD22" s="31" t="str">
        <f t="shared" si="20"/>
        <v/>
      </c>
      <c r="AE22" s="32" t="str">
        <f t="shared" si="21"/>
        <v/>
      </c>
      <c r="AF22" s="33" t="str" cm="1">
        <f t="array" aca="1" ref="AF22" ca="1">IFERROR(IF(_xlfn._xlws.SORT(TRANSPOSE(MMULT(MMULT(_xlfn.MUNIT(X22),IF(ROUND(MMULT(IF(E22=0,IF($DN$4=1,INDIRECT(_xlfn.CONCAT($CP$1,MATCH(F22,$CO$7:$CO$100,0)+6)):INDIRECT(_xlfn.CONCAT($CP$1,MATCH(F22,$CO$7:$CO$100,0)+6+SUM(IF((F22=$CO$7:$CO$59)=TRUE,1,0))-1)),INDIRECT(_xlfn.CONCAT($CH$1,MATCH(F22,$CG$7:$CG$100,0)+6)):INDIRECT(_xlfn.CONCAT($CH$1,MATCH(F22,$CG$7:$CG$100,0)+6+SUM(IF((F22=$CG$7:$CG$59)=TRUE,1,0))-1))),IF(OR($DN$4=2,$DN$4=3),INDIRECT(_xlfn.CONCAT($CL$1,MATCH(E22,$CK$7:$CK$100,0)+6)):INDIRECT(_xlfn.CONCAT($CL$1,MATCH(E22,$CK$7:$CK$100,0)+6+SUM(IF((E22=$CK$7:$CK$59)=TRUE,1,0))-1)),INDIRECT(_xlfn.CONCAT($CD$1,MATCH(E22,$CC$7:$CC$100,0)+6)):INDIRECT(_xlfn.CONCAT($CD$1,MATCH(E22,$CC$7:$CC$100,0)+6+SUM(IF((E22=$CC$7:$CC$59)=TRUE,1,0))-1))))*$S$3*IF(AND($DM$4=4,F22=0),1.1,1),1/TRANSPOSE(W22-INDIRECT(_xlfn.CONCAT($BZ$1,MATCH(D22,$BY$7:$BY$100,0)+6)):INDIRECT(_xlfn.CONCAT($BZ$1,MATCH(D22,$BY$7:$BY$100,0)+6+SUM(IF((D22=$BY$7:$BY$59)=TRUE,1,0))-1))*$R$3)),6)=1,1,0)),W22-INDIRECT(_xlfn.CONCAT($BZ$1,MATCH(D22,$BY$7:$BY$100,0)+6)):INDIRECT(_xlfn.CONCAT($BZ$1,MATCH(D22,$BY$7:$BY$100,0)+6+SUM(IF((D22=$BY$7:$BY$59)=TRUE,1,0))-1))*$R$3))/$S$3,1,-1,TRUE)=0,"",_xlfn._xlws.SORT(TRANSPOSE(MMULT(MMULT(_xlfn.MUNIT(X22),IF(ROUND(MMULT(IF(E22=0,IF($DN$4=1,INDIRECT(_xlfn.CONCAT($CP$1,MATCH(F22,$CO$7:$CO$100,0)+6)):INDIRECT(_xlfn.CONCAT($CP$1,MATCH(F22,$CO$7:$CO$100,0)+6+SUM(IF((F22=$CO$7:$CO$59)=TRUE,1,0))-1)),INDIRECT(_xlfn.CONCAT($CH$1,MATCH(F22,$CG$7:$CG$100,0)+6)):INDIRECT(_xlfn.CONCAT($CH$1,MATCH(F22,$CG$7:$CG$100,0)+6+SUM(IF((F22=$CG$7:$CG$59)=TRUE,1,0))-1))),IF(OR($DN$4=2,$DN$4=3),INDIRECT(_xlfn.CONCAT($CL$1,MATCH(E22,$CK$7:$CK$100,0)+6)):INDIRECT(_xlfn.CONCAT($CL$1,MATCH(E22,$CK$7:$CK$100,0)+6+SUM(IF((E22=$CK$7:$CK$59)=TRUE,1,0))-1)),INDIRECT(_xlfn.CONCAT($CD$1,MATCH(E22,$CC$7:$CC$100,0)+6)):INDIRECT(_xlfn.CONCAT($CD$1,MATCH(E22,$CC$7:$CC$100,0)+6+SUM(IF((E22=$CC$7:$CC$59)=TRUE,1,0))-1))))*$S$3*IF(AND($DM$4=4,F22=0),1.1,1),1/TRANSPOSE(W22-INDIRECT(_xlfn.CONCAT($BZ$1,MATCH(D22,$BY$7:$BY$100,0)+6)):INDIRECT(_xlfn.CONCAT($BZ$1,MATCH(D22,$BY$7:$BY$100,0)+6+SUM(IF((D22=$BY$7:$BY$59)=TRUE,1,0))-1))*$R$3)),6)=1,1,0)),W22-INDIRECT(_xlfn.CONCAT($BZ$1,MATCH(D22,$BY$7:$BY$100,0)+6)):INDIRECT(_xlfn.CONCAT($BZ$1,MATCH(D22,$BY$7:$BY$100,0)+6+SUM(IF((D22=$BY$7:$BY$59)=TRUE,1,0))-1))*$R$3))/$S$3,1,-1,TRUE)),"")</f>
        <v/>
      </c>
      <c r="AG22" s="31"/>
      <c r="AH22" s="31"/>
      <c r="AI22" s="31"/>
      <c r="AJ22" s="32"/>
      <c r="AK22" s="6"/>
      <c r="AL22" s="21"/>
      <c r="AM22" s="21"/>
      <c r="AN22" s="48">
        <f t="shared" si="12"/>
        <v>12</v>
      </c>
      <c r="AO22" s="39" t="e">
        <f t="shared" si="0"/>
        <v>#N/A</v>
      </c>
      <c r="AP22" s="39" t="e" cm="1">
        <f t="array" ref="AP22">_xlfn.XMATCH(1,IF(IF((AL22=$DG$24:$EF$24)=TRUE,1,0)+IF((AM22=$DG$25:$EF$25)=TRUE,1,0)=2,1,0))</f>
        <v>#N/A</v>
      </c>
      <c r="AQ22" s="39" t="str" cm="1">
        <f t="array" aca="1" ref="AQ22:AU22" ca="1">AA22:AE22</f>
        <v/>
      </c>
      <c r="AR22" s="39" t="str">
        <f ca="1"/>
        <v/>
      </c>
      <c r="AS22" s="39" t="str">
        <f ca="1"/>
        <v/>
      </c>
      <c r="AT22" s="39" t="str">
        <f ca="1"/>
        <v/>
      </c>
      <c r="AU22" s="39" t="str">
        <f ca="1"/>
        <v/>
      </c>
      <c r="AV22" s="39">
        <f t="shared" si="22"/>
        <v>0</v>
      </c>
      <c r="AW22" s="39" t="e" cm="1">
        <f t="array" ref="AW22">IF(AND(AV22=1,AO22&lt;&gt;1),VLOOKUP(E22,변환표준점수!$H$8:$O$60,_xlfn.XMATCH('표점 계산기'!$AL22,변환표준점수!$I$6:$O$6)+1,FALSE),IF(AND($E22=0,$DN$4=1),INDEX($CH$7:$CH$73,SUM(IF(AF22=$CP$7:$CP$59,ROW($A$1:$A$50),0))),IF(AND($E22&lt;&gt;0,$DN$4&lt;&gt;1),INDEX($CD$7:$CD$73,SUM(IF(AF22=$CL$7:$CL$59,ROW($A$1:$A$50),0))),AF22:AJ22)))</f>
        <v>#N/A</v>
      </c>
      <c r="AX22" s="39"/>
      <c r="AY22" s="39"/>
      <c r="AZ22" s="39"/>
      <c r="BA22" s="39"/>
      <c r="BB22" s="39" t="e">
        <f>VLOOKUP(G22,변환표준점수!$X$8:$AM$16,_xlfn.XMATCH(AL22,변환표준점수!$Y$5:$AM$5)+IF(OR(AN22=6,AN22=7,AN22=10,AN22=11),IF(AO22=1,0,1),0)+1,FALSE)</f>
        <v>#N/A</v>
      </c>
      <c r="BC22" s="39" t="e">
        <f>VLOOKUP(H22,변환표준점수!$AO$8:$BE$16,_xlfn.XMATCH(AL22,변환표준점수!$AP$5:$BE$5)+IF(OR(AN22=3,AN22=6,AN22=8,AN22=9,AN22=10),IF(AO22=1,0,1),0)+1,FALSE)</f>
        <v>#N/A</v>
      </c>
      <c r="BD22" s="39" t="e">
        <f>IF(I22=0,VLOOKUP(K22,변환표준점수!$BU$8:$CF$62,'표점 계산기'!$AN22+1,FALSE),VLOOKUP(I22,변환표준점수!$BH$8:$BS$62,'표점 계산기'!$AN22+1,FALSE))</f>
        <v>#N/A</v>
      </c>
      <c r="BE22" s="39" t="e">
        <f>IF(J22=0,VLOOKUP(L22,변환표준점수!$BU$8:$CF$62,'표점 계산기'!$AN22+1,FALSE),VLOOKUP(J22,변환표준점수!$BH$8:$BS$62,'표점 계산기'!$AN22+1,FALSE))</f>
        <v>#N/A</v>
      </c>
      <c r="BF22" s="39" cm="1">
        <f t="array" ref="BF22">IF(M22=0,0,IF(OR(AN22=3,AN22=4),0,IF(AN22=1,INDEX($CZ$7:$CZ$15,SUM(IF(M22&lt;$CY$7:$CY$15=TRUE,1,0))+1),VLOOKUP(M22,변환표준점수!$BH$8:$BS$62,'표점 계산기'!AN22+1,FALSE))))</f>
        <v>0</v>
      </c>
      <c r="BG22" s="39" t="e" cm="1">
        <f t="array" ref="BG22">INDEX($DG$24:$EF$31,COLUMN(C17),$AP22)</f>
        <v>#N/A</v>
      </c>
      <c r="BH22" s="39" t="e" cm="1">
        <f t="array" ref="BH22">INDEX($DG$24:$EF$31,COLUMN(D17),$AP22)</f>
        <v>#N/A</v>
      </c>
      <c r="BI22" s="39" t="e" cm="1">
        <f t="array" ref="BI22">INDEX($DG$24:$EF$31,COLUMN(E17),$AP22)</f>
        <v>#N/A</v>
      </c>
      <c r="BJ22" s="39" t="e" cm="1">
        <f t="array" ref="BJ22">INDEX($DG$24:$EF$31,COLUMN(F17),$AP22)</f>
        <v>#N/A</v>
      </c>
      <c r="BK22" s="39" t="e" cm="1">
        <f t="array" ref="BK22">INDEX($DG$24:$EF$31,COLUMN(G17),$AP22)</f>
        <v>#N/A</v>
      </c>
      <c r="BL22" s="39" t="e" cm="1">
        <f t="array" ref="BL22">INDEX($DG$24:$EF$31,COLUMN(H17),$AP22)</f>
        <v>#N/A</v>
      </c>
      <c r="BM22" s="63" t="str" cm="1">
        <f t="array" aca="1" ref="BM22:BQ22" ca="1">IFERROR(ROUND(IF(IFERROR(AW22:BA22/AW22:BA22,0)=1,(IFERROR(AQ22:AU22*BG22,0)+IFERROR(AW22:BA22*BH22,0)+(SUM(BD22:BF22)-MIN(BD22:BF22))*BI22+BB22*BJ22+BC22*BK22)*BL22+BB22*(1-BJ22)+BC22*(1-BK22)+IF(AN22=1,BF22,0),""),2),"")</f>
        <v/>
      </c>
      <c r="BN22" s="52" t="str">
        <f ca="1"/>
        <v/>
      </c>
      <c r="BO22" s="52" t="str">
        <f ca="1"/>
        <v/>
      </c>
      <c r="BP22" s="52" t="str">
        <f ca="1"/>
        <v/>
      </c>
      <c r="BQ22" s="64" t="str">
        <f ca="1"/>
        <v/>
      </c>
      <c r="BR22" s="6"/>
      <c r="BS22" s="5"/>
      <c r="BT22" s="5"/>
      <c r="BU22" s="5"/>
      <c r="BV22" s="5"/>
      <c r="BW22" s="5"/>
      <c r="BX22" s="5"/>
      <c r="BY22" s="68">
        <v>93</v>
      </c>
      <c r="BZ22" s="68">
        <v>128</v>
      </c>
      <c r="CA22" s="68">
        <v>93</v>
      </c>
      <c r="CB22" s="5"/>
      <c r="CC22" s="68">
        <v>85</v>
      </c>
      <c r="CD22" s="68">
        <v>121</v>
      </c>
      <c r="CE22" s="68">
        <v>85</v>
      </c>
      <c r="CF22" s="6"/>
      <c r="CG22" s="68">
        <v>78</v>
      </c>
      <c r="CH22" s="68">
        <v>121</v>
      </c>
      <c r="CI22" s="68">
        <v>78</v>
      </c>
      <c r="CJ22" s="5"/>
      <c r="CK22" s="68">
        <v>85</v>
      </c>
      <c r="CL22" s="6" cm="1">
        <f t="array" ref="CL22">INDEX(변환표준점수!$I$8:$O$60,ROW(A16),_xlfn.XMATCH('표점 계산기'!$B$3,변환표준점수!$I$6:$O$6))</f>
        <v>124.33</v>
      </c>
      <c r="CM22" s="68">
        <v>85</v>
      </c>
      <c r="CN22" s="5"/>
      <c r="CO22" s="6">
        <v>95</v>
      </c>
      <c r="CP22" s="6">
        <v>127</v>
      </c>
      <c r="CQ22" s="6">
        <v>97</v>
      </c>
      <c r="CR22" s="5"/>
      <c r="CS22" s="5"/>
      <c r="CT22" s="5"/>
      <c r="CU22" s="5"/>
      <c r="CV22" s="5"/>
      <c r="CW22" s="5"/>
      <c r="CX22" s="5"/>
      <c r="CY22" s="5"/>
      <c r="CZ22" s="5"/>
      <c r="DA22" s="5"/>
      <c r="DB22" s="6">
        <v>85</v>
      </c>
      <c r="DC22" s="5">
        <f>VLOOKUP(DB22,변환표준점수!$BH$8:$BS$62,1+'표점 계산기'!$DM$4,FALSE)</f>
        <v>61.99</v>
      </c>
      <c r="DD22" s="5">
        <f>VLOOKUP(DB22,변환표준점수!$BU$8:$CF$46,1+'표점 계산기'!$DM$4,FALSE)</f>
        <v>61.47</v>
      </c>
      <c r="DE22" s="5"/>
      <c r="DF22" s="5"/>
      <c r="DG22" s="5" cm="1">
        <f t="array" ref="DG22">_xlfn.XMATCH(1,IF(IF((B3=DG24:ED24)=TRUE,1,0)+IF((C3=DG25:ED25)=TRUE,1,0)=2,1,0))</f>
        <v>9</v>
      </c>
      <c r="DH22" s="5"/>
      <c r="DI22" s="5"/>
      <c r="DJ22" s="5"/>
      <c r="DK22" s="5"/>
      <c r="DL22" s="6"/>
      <c r="DM22" s="6"/>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row>
    <row r="23" spans="1:153" x14ac:dyDescent="0.3">
      <c r="A23" s="5"/>
      <c r="B23" s="18" t="str">
        <f t="shared" si="1"/>
        <v/>
      </c>
      <c r="C23" s="24"/>
      <c r="D23" s="24"/>
      <c r="E23" s="24"/>
      <c r="F23" s="24"/>
      <c r="G23" s="24"/>
      <c r="H23" s="25"/>
      <c r="I23" s="25"/>
      <c r="J23" s="25"/>
      <c r="K23" s="25"/>
      <c r="L23" s="25"/>
      <c r="M23" s="25"/>
      <c r="N23" s="24"/>
      <c r="O23" s="25"/>
      <c r="P23" s="6"/>
      <c r="Q23" s="6"/>
      <c r="R23" s="6" t="e">
        <f t="shared" si="13"/>
        <v>#N/A</v>
      </c>
      <c r="S23" s="6" t="e">
        <f t="shared" si="14"/>
        <v>#N/A</v>
      </c>
      <c r="T23" s="6" t="e">
        <f t="shared" si="15"/>
        <v>#N/A</v>
      </c>
      <c r="U23" s="6" t="e">
        <f t="shared" si="16"/>
        <v>#N/A</v>
      </c>
      <c r="V23" s="8" cm="1">
        <f t="array" ref="V23">IF(M23=0,0,IF(OR($DM$4=3,$DM$4=4),0,IF($DM$4=1,INDEX($CZ$7:$CZ$15,SUM(IF(M23&lt;$CY$7:$CY$15=TRUE,1,0))+1),VLOOKUP(M23,$DB$7:$DC$107,2,FALSE))))</f>
        <v>0</v>
      </c>
      <c r="W23" s="6" t="e">
        <f t="shared" si="6"/>
        <v>#N/A</v>
      </c>
      <c r="X23" s="6" cm="1">
        <f t="array" aca="1" ref="X23" ca="1">SUM(IF((IF(E23=0,INDIRECT(_xlfn.CONCAT($CH$1,MATCH(F23,$CG$7:$CG$100,0)+6)):INDIRECT(_xlfn.CONCAT($CH$1,MATCH(F23,$CG$7:$CG$100,0)+6+SUM(IF((F23=$CG$7:$CG$59)=TRUE,1,0))-1)),INDIRECT(_xlfn.CONCAT($CD$1,MATCH(E23,$CC$7:$CC$100,0)+6)):INDIRECT(_xlfn.CONCAT($CD$1,MATCH(E23,$CC$7:$CC$100,0)+6+SUM(IF((E23=$CC$7:$CC$59)=TRUE,1,0))-1)))*$S$3)=0,0,1))</f>
        <v>2</v>
      </c>
      <c r="Y23" s="6" t="e" cm="1">
        <f t="array" aca="1" ref="Y23" ca="1">SUM(IF((TRANSPOSE(MMULT(MMULT(_xlfn.MUNIT(X23),IF(MMULT(IF(E23=0,INDIRECT(_xlfn.CONCAT($CH$1,MATCH(F23,$CG$7:$CG$100,0)+6)):INDIRECT(_xlfn.CONCAT($CH$1,MATCH(F23,$CG$7:$CG$100,0)+6+SUM(IF((F23=$CG$7:$CG$59)=TRUE,1,0))-1)),INDIRECT(_xlfn.CONCAT($CD$1,MATCH(E23,$CC$7:$CC$100,0)+6)):INDIRECT(_xlfn.CONCAT($CD$1,MATCH(E23,$CC$7:$CC$100,0)+6+SUM(IF((E23=$CC$7:$CC$59)=TRUE,1,0))-1)))*$S$3,1/TRANSPOSE(W23-INDIRECT(_xlfn.CONCAT($BZ$1,MATCH(D23,$BY$7:$BY$100,0)+6)):INDIRECT(_xlfn.CONCAT($BZ$1,MATCH(D23,$BY$7:$BY$100,0)+6+SUM(IF((D23=$BY$7:$BY$59)=TRUE,1,0))-1))*$R$3))=1,1,0)),W23-INDIRECT(_xlfn.CONCAT($BZ$1,MATCH(D23,$BY$7:$BY$100,0)+6)):INDIRECT(_xlfn.CONCAT($BZ$1,MATCH(D23,$BY$7:$BY$100,0)+6+SUM(IF((D23=$BY$7:$BY$59)=TRUE,1,0))-1))*$R$3)))=0,0,1))</f>
        <v>#N/A</v>
      </c>
      <c r="Z23" s="6"/>
      <c r="AA23" s="30" t="str">
        <f t="shared" ca="1" si="17"/>
        <v/>
      </c>
      <c r="AB23" s="31" t="str">
        <f t="shared" si="18"/>
        <v/>
      </c>
      <c r="AC23" s="31" t="str">
        <f t="shared" si="19"/>
        <v/>
      </c>
      <c r="AD23" s="31" t="str">
        <f t="shared" si="20"/>
        <v/>
      </c>
      <c r="AE23" s="32" t="str">
        <f t="shared" si="21"/>
        <v/>
      </c>
      <c r="AF23" s="33" t="str" cm="1">
        <f t="array" aca="1" ref="AF23" ca="1">IFERROR(IF(_xlfn._xlws.SORT(TRANSPOSE(MMULT(MMULT(_xlfn.MUNIT(X23),IF(ROUND(MMULT(IF(E23=0,IF($DN$4=1,INDIRECT(_xlfn.CONCAT($CP$1,MATCH(F23,$CO$7:$CO$100,0)+6)):INDIRECT(_xlfn.CONCAT($CP$1,MATCH(F23,$CO$7:$CO$100,0)+6+SUM(IF((F23=$CO$7:$CO$59)=TRUE,1,0))-1)),INDIRECT(_xlfn.CONCAT($CH$1,MATCH(F23,$CG$7:$CG$100,0)+6)):INDIRECT(_xlfn.CONCAT($CH$1,MATCH(F23,$CG$7:$CG$100,0)+6+SUM(IF((F23=$CG$7:$CG$59)=TRUE,1,0))-1))),IF(OR($DN$4=2,$DN$4=3),INDIRECT(_xlfn.CONCAT($CL$1,MATCH(E23,$CK$7:$CK$100,0)+6)):INDIRECT(_xlfn.CONCAT($CL$1,MATCH(E23,$CK$7:$CK$100,0)+6+SUM(IF((E23=$CK$7:$CK$59)=TRUE,1,0))-1)),INDIRECT(_xlfn.CONCAT($CD$1,MATCH(E23,$CC$7:$CC$100,0)+6)):INDIRECT(_xlfn.CONCAT($CD$1,MATCH(E23,$CC$7:$CC$100,0)+6+SUM(IF((E23=$CC$7:$CC$59)=TRUE,1,0))-1))))*$S$3*IF(AND($DM$4=4,F23=0),1.1,1),1/TRANSPOSE(W23-INDIRECT(_xlfn.CONCAT($BZ$1,MATCH(D23,$BY$7:$BY$100,0)+6)):INDIRECT(_xlfn.CONCAT($BZ$1,MATCH(D23,$BY$7:$BY$100,0)+6+SUM(IF((D23=$BY$7:$BY$59)=TRUE,1,0))-1))*$R$3)),6)=1,1,0)),W23-INDIRECT(_xlfn.CONCAT($BZ$1,MATCH(D23,$BY$7:$BY$100,0)+6)):INDIRECT(_xlfn.CONCAT($BZ$1,MATCH(D23,$BY$7:$BY$100,0)+6+SUM(IF((D23=$BY$7:$BY$59)=TRUE,1,0))-1))*$R$3))/$S$3,1,-1,TRUE)=0,"",_xlfn._xlws.SORT(TRANSPOSE(MMULT(MMULT(_xlfn.MUNIT(X23),IF(ROUND(MMULT(IF(E23=0,IF($DN$4=1,INDIRECT(_xlfn.CONCAT($CP$1,MATCH(F23,$CO$7:$CO$100,0)+6)):INDIRECT(_xlfn.CONCAT($CP$1,MATCH(F23,$CO$7:$CO$100,0)+6+SUM(IF((F23=$CO$7:$CO$59)=TRUE,1,0))-1)),INDIRECT(_xlfn.CONCAT($CH$1,MATCH(F23,$CG$7:$CG$100,0)+6)):INDIRECT(_xlfn.CONCAT($CH$1,MATCH(F23,$CG$7:$CG$100,0)+6+SUM(IF((F23=$CG$7:$CG$59)=TRUE,1,0))-1))),IF(OR($DN$4=2,$DN$4=3),INDIRECT(_xlfn.CONCAT($CL$1,MATCH(E23,$CK$7:$CK$100,0)+6)):INDIRECT(_xlfn.CONCAT($CL$1,MATCH(E23,$CK$7:$CK$100,0)+6+SUM(IF((E23=$CK$7:$CK$59)=TRUE,1,0))-1)),INDIRECT(_xlfn.CONCAT($CD$1,MATCH(E23,$CC$7:$CC$100,0)+6)):INDIRECT(_xlfn.CONCAT($CD$1,MATCH(E23,$CC$7:$CC$100,0)+6+SUM(IF((E23=$CC$7:$CC$59)=TRUE,1,0))-1))))*$S$3*IF(AND($DM$4=4,F23=0),1.1,1),1/TRANSPOSE(W23-INDIRECT(_xlfn.CONCAT($BZ$1,MATCH(D23,$BY$7:$BY$100,0)+6)):INDIRECT(_xlfn.CONCAT($BZ$1,MATCH(D23,$BY$7:$BY$100,0)+6+SUM(IF((D23=$BY$7:$BY$59)=TRUE,1,0))-1))*$R$3)),6)=1,1,0)),W23-INDIRECT(_xlfn.CONCAT($BZ$1,MATCH(D23,$BY$7:$BY$100,0)+6)):INDIRECT(_xlfn.CONCAT($BZ$1,MATCH(D23,$BY$7:$BY$100,0)+6+SUM(IF((D23=$BY$7:$BY$59)=TRUE,1,0))-1))*$R$3))/$S$3,1,-1,TRUE)),"")</f>
        <v/>
      </c>
      <c r="AG23" s="31"/>
      <c r="AH23" s="31"/>
      <c r="AI23" s="31"/>
      <c r="AJ23" s="32"/>
      <c r="AK23" s="6"/>
      <c r="AL23" s="21"/>
      <c r="AM23" s="21"/>
      <c r="AN23" s="48">
        <f t="shared" si="12"/>
        <v>12</v>
      </c>
      <c r="AO23" s="39" t="e">
        <f t="shared" si="0"/>
        <v>#N/A</v>
      </c>
      <c r="AP23" s="39" t="e" cm="1">
        <f t="array" ref="AP23">_xlfn.XMATCH(1,IF(IF((AL23=$DG$24:$EF$24)=TRUE,1,0)+IF((AM23=$DG$25:$EF$25)=TRUE,1,0)=2,1,0))</f>
        <v>#N/A</v>
      </c>
      <c r="AQ23" s="39" t="str" cm="1">
        <f t="array" aca="1" ref="AQ23:AU23" ca="1">AA23:AE23</f>
        <v/>
      </c>
      <c r="AR23" s="39" t="str">
        <f ca="1"/>
        <v/>
      </c>
      <c r="AS23" s="39" t="str">
        <f ca="1"/>
        <v/>
      </c>
      <c r="AT23" s="39" t="str">
        <f ca="1"/>
        <v/>
      </c>
      <c r="AU23" s="39" t="str">
        <f ca="1"/>
        <v/>
      </c>
      <c r="AV23" s="39">
        <f t="shared" si="22"/>
        <v>0</v>
      </c>
      <c r="AW23" s="39" t="e" cm="1">
        <f t="array" ref="AW23">IF(AND(AV23=1,AO23&lt;&gt;1),VLOOKUP(E23,변환표준점수!$H$8:$O$60,_xlfn.XMATCH('표점 계산기'!$AL23,변환표준점수!$I$6:$O$6)+1,FALSE),IF(AND($E23=0,$DN$4=1),INDEX($CH$7:$CH$73,SUM(IF(AF23=$CP$7:$CP$59,ROW($A$1:$A$50),0))),IF(AND($E23&lt;&gt;0,$DN$4&lt;&gt;1),INDEX($CD$7:$CD$73,SUM(IF(AF23=$CL$7:$CL$59,ROW($A$1:$A$50),0))),AF23:AJ23)))</f>
        <v>#N/A</v>
      </c>
      <c r="AX23" s="39"/>
      <c r="AY23" s="39"/>
      <c r="AZ23" s="39"/>
      <c r="BA23" s="39"/>
      <c r="BB23" s="39" t="e">
        <f>VLOOKUP(G23,변환표준점수!$X$8:$AM$16,_xlfn.XMATCH(AL23,변환표준점수!$Y$5:$AM$5)+IF(OR(AN23=6,AN23=7,AN23=10,AN23=11),IF(AO23=1,0,1),0)+1,FALSE)</f>
        <v>#N/A</v>
      </c>
      <c r="BC23" s="39" t="e">
        <f>VLOOKUP(H23,변환표준점수!$AO$8:$BE$16,_xlfn.XMATCH(AL23,변환표준점수!$AP$5:$BE$5)+IF(OR(AN23=3,AN23=6,AN23=8,AN23=9,AN23=10),IF(AO23=1,0,1),0)+1,FALSE)</f>
        <v>#N/A</v>
      </c>
      <c r="BD23" s="39" t="e">
        <f>IF(I23=0,VLOOKUP(K23,변환표준점수!$BU$8:$CF$62,'표점 계산기'!$AN23+1,FALSE),VLOOKUP(I23,변환표준점수!$BH$8:$BS$62,'표점 계산기'!$AN23+1,FALSE))</f>
        <v>#N/A</v>
      </c>
      <c r="BE23" s="39" t="e">
        <f>IF(J23=0,VLOOKUP(L23,변환표준점수!$BU$8:$CF$62,'표점 계산기'!$AN23+1,FALSE),VLOOKUP(J23,변환표준점수!$BH$8:$BS$62,'표점 계산기'!$AN23+1,FALSE))</f>
        <v>#N/A</v>
      </c>
      <c r="BF23" s="39" cm="1">
        <f t="array" ref="BF23">IF(M23=0,0,IF(OR(AN23=3,AN23=4),0,IF(AN23=1,INDEX($CZ$7:$CZ$15,SUM(IF(M23&lt;$CY$7:$CY$15=TRUE,1,0))+1),VLOOKUP(M23,변환표준점수!$BH$8:$BS$62,'표점 계산기'!AN23+1,FALSE))))</f>
        <v>0</v>
      </c>
      <c r="BG23" s="39" t="e" cm="1">
        <f t="array" ref="BG23">INDEX($DG$24:$EF$31,COLUMN(C18),$AP23)</f>
        <v>#N/A</v>
      </c>
      <c r="BH23" s="39" t="e" cm="1">
        <f t="array" ref="BH23">INDEX($DG$24:$EF$31,COLUMN(D18),$AP23)</f>
        <v>#N/A</v>
      </c>
      <c r="BI23" s="39" t="e" cm="1">
        <f t="array" ref="BI23">INDEX($DG$24:$EF$31,COLUMN(E18),$AP23)</f>
        <v>#N/A</v>
      </c>
      <c r="BJ23" s="39" t="e" cm="1">
        <f t="array" ref="BJ23">INDEX($DG$24:$EF$31,COLUMN(F18),$AP23)</f>
        <v>#N/A</v>
      </c>
      <c r="BK23" s="39" t="e" cm="1">
        <f t="array" ref="BK23">INDEX($DG$24:$EF$31,COLUMN(G18),$AP23)</f>
        <v>#N/A</v>
      </c>
      <c r="BL23" s="39" t="e" cm="1">
        <f t="array" ref="BL23">INDEX($DG$24:$EF$31,COLUMN(H18),$AP23)</f>
        <v>#N/A</v>
      </c>
      <c r="BM23" s="63" t="str" cm="1">
        <f t="array" aca="1" ref="BM23:BQ23" ca="1">IFERROR(ROUND(IF(IFERROR(AW23:BA23/AW23:BA23,0)=1,(IFERROR(AQ23:AU23*BG23,0)+IFERROR(AW23:BA23*BH23,0)+(SUM(BD23:BF23)-MIN(BD23:BF23))*BI23+BB23*BJ23+BC23*BK23)*BL23+BB23*(1-BJ23)+BC23*(1-BK23)+IF(AN23=1,BF23,0),""),2),"")</f>
        <v/>
      </c>
      <c r="BN23" s="52" t="str">
        <f ca="1"/>
        <v/>
      </c>
      <c r="BO23" s="52" t="str">
        <f ca="1"/>
        <v/>
      </c>
      <c r="BP23" s="52" t="str">
        <f ca="1"/>
        <v/>
      </c>
      <c r="BQ23" s="64" t="str">
        <f ca="1"/>
        <v/>
      </c>
      <c r="BR23" s="6"/>
      <c r="BS23" s="5"/>
      <c r="BT23" s="5"/>
      <c r="BU23" s="5"/>
      <c r="BV23" s="5"/>
      <c r="BW23" s="5"/>
      <c r="BX23" s="5"/>
      <c r="BY23" s="68">
        <v>92</v>
      </c>
      <c r="BZ23" s="68">
        <v>127</v>
      </c>
      <c r="CA23" s="68">
        <v>92</v>
      </c>
      <c r="CB23" s="5"/>
      <c r="CC23" s="68">
        <v>84</v>
      </c>
      <c r="CD23" s="68">
        <v>120</v>
      </c>
      <c r="CE23" s="68">
        <v>84</v>
      </c>
      <c r="CF23" s="6"/>
      <c r="CG23" s="68">
        <v>77</v>
      </c>
      <c r="CH23" s="68">
        <v>120</v>
      </c>
      <c r="CI23" s="68">
        <v>77</v>
      </c>
      <c r="CJ23" s="5"/>
      <c r="CK23" s="68">
        <v>84</v>
      </c>
      <c r="CL23" s="6" cm="1">
        <f t="array" ref="CL23">INDEX(변환표준점수!$I$8:$O$60,ROW(A17),_xlfn.XMATCH('표점 계산기'!$B$3,변환표준점수!$I$6:$O$6))</f>
        <v>123.67</v>
      </c>
      <c r="CM23" s="68">
        <v>84</v>
      </c>
      <c r="CN23" s="5"/>
      <c r="CO23" s="6">
        <v>95</v>
      </c>
      <c r="CP23" s="6">
        <v>126.5</v>
      </c>
      <c r="CQ23" s="6">
        <v>96</v>
      </c>
      <c r="CR23" s="5"/>
      <c r="CS23" s="5"/>
      <c r="CT23" s="5"/>
      <c r="CU23" s="5"/>
      <c r="CV23" s="5"/>
      <c r="CW23" s="5"/>
      <c r="CX23" s="5"/>
      <c r="CY23" s="5"/>
      <c r="CZ23" s="5"/>
      <c r="DA23" s="5"/>
      <c r="DB23" s="6">
        <v>84</v>
      </c>
      <c r="DC23" s="5">
        <f>VLOOKUP(DB23,변환표준점수!$BH$8:$BS$62,1+'표점 계산기'!$DM$4,FALSE)</f>
        <v>61.72</v>
      </c>
      <c r="DD23" s="5">
        <f>VLOOKUP(DB23,변환표준점수!$BU$8:$CF$46,1+'표점 계산기'!$DM$4,FALSE)</f>
        <v>61.15</v>
      </c>
      <c r="DE23" s="5"/>
      <c r="DF23" s="5"/>
      <c r="DG23" s="5"/>
      <c r="DH23" s="5"/>
      <c r="DI23" s="5"/>
      <c r="DJ23" s="5"/>
      <c r="DK23" s="5"/>
      <c r="DL23" s="6"/>
      <c r="DM23" s="6"/>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row>
    <row r="24" spans="1:153" x14ac:dyDescent="0.3">
      <c r="A24" s="5"/>
      <c r="B24" s="18" t="str">
        <f t="shared" si="1"/>
        <v/>
      </c>
      <c r="C24" s="24"/>
      <c r="D24" s="24"/>
      <c r="E24" s="24"/>
      <c r="F24" s="24"/>
      <c r="G24" s="24"/>
      <c r="H24" s="25"/>
      <c r="I24" s="25"/>
      <c r="J24" s="25"/>
      <c r="K24" s="25"/>
      <c r="L24" s="25"/>
      <c r="M24" s="25"/>
      <c r="N24" s="24"/>
      <c r="O24" s="25"/>
      <c r="P24" s="6"/>
      <c r="Q24" s="6"/>
      <c r="R24" s="6" t="e">
        <f t="shared" si="13"/>
        <v>#N/A</v>
      </c>
      <c r="S24" s="6" t="e">
        <f t="shared" si="14"/>
        <v>#N/A</v>
      </c>
      <c r="T24" s="6" t="e">
        <f t="shared" si="15"/>
        <v>#N/A</v>
      </c>
      <c r="U24" s="6" t="e">
        <f t="shared" si="16"/>
        <v>#N/A</v>
      </c>
      <c r="V24" s="8" cm="1">
        <f t="array" ref="V24">IF(M24=0,0,IF(OR($DM$4=3,$DM$4=4),0,IF($DM$4=1,INDEX($CZ$7:$CZ$15,SUM(IF(M24&lt;$CY$7:$CY$15=TRUE,1,0))+1),VLOOKUP(M24,$DB$7:$DC$107,2,FALSE))))</f>
        <v>0</v>
      </c>
      <c r="W24" s="6" t="e">
        <f t="shared" si="6"/>
        <v>#N/A</v>
      </c>
      <c r="X24" s="6" cm="1">
        <f t="array" aca="1" ref="X24" ca="1">SUM(IF((IF(E24=0,INDIRECT(_xlfn.CONCAT($CH$1,MATCH(F24,$CG$7:$CG$100,0)+6)):INDIRECT(_xlfn.CONCAT($CH$1,MATCH(F24,$CG$7:$CG$100,0)+6+SUM(IF((F24=$CG$7:$CG$59)=TRUE,1,0))-1)),INDIRECT(_xlfn.CONCAT($CD$1,MATCH(E24,$CC$7:$CC$100,0)+6)):INDIRECT(_xlfn.CONCAT($CD$1,MATCH(E24,$CC$7:$CC$100,0)+6+SUM(IF((E24=$CC$7:$CC$59)=TRUE,1,0))-1)))*$S$3)=0,0,1))</f>
        <v>2</v>
      </c>
      <c r="Y24" s="6" t="e" cm="1">
        <f t="array" aca="1" ref="Y24" ca="1">SUM(IF((TRANSPOSE(MMULT(MMULT(_xlfn.MUNIT(X24),IF(MMULT(IF(E24=0,INDIRECT(_xlfn.CONCAT($CH$1,MATCH(F24,$CG$7:$CG$100,0)+6)):INDIRECT(_xlfn.CONCAT($CH$1,MATCH(F24,$CG$7:$CG$100,0)+6+SUM(IF((F24=$CG$7:$CG$59)=TRUE,1,0))-1)),INDIRECT(_xlfn.CONCAT($CD$1,MATCH(E24,$CC$7:$CC$100,0)+6)):INDIRECT(_xlfn.CONCAT($CD$1,MATCH(E24,$CC$7:$CC$100,0)+6+SUM(IF((E24=$CC$7:$CC$59)=TRUE,1,0))-1)))*$S$3,1/TRANSPOSE(W24-INDIRECT(_xlfn.CONCAT($BZ$1,MATCH(D24,$BY$7:$BY$100,0)+6)):INDIRECT(_xlfn.CONCAT($BZ$1,MATCH(D24,$BY$7:$BY$100,0)+6+SUM(IF((D24=$BY$7:$BY$59)=TRUE,1,0))-1))*$R$3))=1,1,0)),W24-INDIRECT(_xlfn.CONCAT($BZ$1,MATCH(D24,$BY$7:$BY$100,0)+6)):INDIRECT(_xlfn.CONCAT($BZ$1,MATCH(D24,$BY$7:$BY$100,0)+6+SUM(IF((D24=$BY$7:$BY$59)=TRUE,1,0))-1))*$R$3)))=0,0,1))</f>
        <v>#N/A</v>
      </c>
      <c r="Z24" s="6"/>
      <c r="AA24" s="30" t="str">
        <f t="shared" ca="1" si="17"/>
        <v/>
      </c>
      <c r="AB24" s="31" t="str">
        <f t="shared" si="18"/>
        <v/>
      </c>
      <c r="AC24" s="31" t="str">
        <f t="shared" si="19"/>
        <v/>
      </c>
      <c r="AD24" s="31" t="str">
        <f t="shared" si="20"/>
        <v/>
      </c>
      <c r="AE24" s="32" t="str">
        <f t="shared" si="21"/>
        <v/>
      </c>
      <c r="AF24" s="33" t="str" cm="1">
        <f t="array" aca="1" ref="AF24" ca="1">IFERROR(IF(_xlfn._xlws.SORT(TRANSPOSE(MMULT(MMULT(_xlfn.MUNIT(X24),IF(ROUND(MMULT(IF(E24=0,IF($DN$4=1,INDIRECT(_xlfn.CONCAT($CP$1,MATCH(F24,$CO$7:$CO$100,0)+6)):INDIRECT(_xlfn.CONCAT($CP$1,MATCH(F24,$CO$7:$CO$100,0)+6+SUM(IF((F24=$CO$7:$CO$59)=TRUE,1,0))-1)),INDIRECT(_xlfn.CONCAT($CH$1,MATCH(F24,$CG$7:$CG$100,0)+6)):INDIRECT(_xlfn.CONCAT($CH$1,MATCH(F24,$CG$7:$CG$100,0)+6+SUM(IF((F24=$CG$7:$CG$59)=TRUE,1,0))-1))),IF(OR($DN$4=2,$DN$4=3),INDIRECT(_xlfn.CONCAT($CL$1,MATCH(E24,$CK$7:$CK$100,0)+6)):INDIRECT(_xlfn.CONCAT($CL$1,MATCH(E24,$CK$7:$CK$100,0)+6+SUM(IF((E24=$CK$7:$CK$59)=TRUE,1,0))-1)),INDIRECT(_xlfn.CONCAT($CD$1,MATCH(E24,$CC$7:$CC$100,0)+6)):INDIRECT(_xlfn.CONCAT($CD$1,MATCH(E24,$CC$7:$CC$100,0)+6+SUM(IF((E24=$CC$7:$CC$59)=TRUE,1,0))-1))))*$S$3*IF(AND($DM$4=4,F24=0),1.1,1),1/TRANSPOSE(W24-INDIRECT(_xlfn.CONCAT($BZ$1,MATCH(D24,$BY$7:$BY$100,0)+6)):INDIRECT(_xlfn.CONCAT($BZ$1,MATCH(D24,$BY$7:$BY$100,0)+6+SUM(IF((D24=$BY$7:$BY$59)=TRUE,1,0))-1))*$R$3)),6)=1,1,0)),W24-INDIRECT(_xlfn.CONCAT($BZ$1,MATCH(D24,$BY$7:$BY$100,0)+6)):INDIRECT(_xlfn.CONCAT($BZ$1,MATCH(D24,$BY$7:$BY$100,0)+6+SUM(IF((D24=$BY$7:$BY$59)=TRUE,1,0))-1))*$R$3))/$S$3,1,-1,TRUE)=0,"",_xlfn._xlws.SORT(TRANSPOSE(MMULT(MMULT(_xlfn.MUNIT(X24),IF(ROUND(MMULT(IF(E24=0,IF($DN$4=1,INDIRECT(_xlfn.CONCAT($CP$1,MATCH(F24,$CO$7:$CO$100,0)+6)):INDIRECT(_xlfn.CONCAT($CP$1,MATCH(F24,$CO$7:$CO$100,0)+6+SUM(IF((F24=$CO$7:$CO$59)=TRUE,1,0))-1)),INDIRECT(_xlfn.CONCAT($CH$1,MATCH(F24,$CG$7:$CG$100,0)+6)):INDIRECT(_xlfn.CONCAT($CH$1,MATCH(F24,$CG$7:$CG$100,0)+6+SUM(IF((F24=$CG$7:$CG$59)=TRUE,1,0))-1))),IF(OR($DN$4=2,$DN$4=3),INDIRECT(_xlfn.CONCAT($CL$1,MATCH(E24,$CK$7:$CK$100,0)+6)):INDIRECT(_xlfn.CONCAT($CL$1,MATCH(E24,$CK$7:$CK$100,0)+6+SUM(IF((E24=$CK$7:$CK$59)=TRUE,1,0))-1)),INDIRECT(_xlfn.CONCAT($CD$1,MATCH(E24,$CC$7:$CC$100,0)+6)):INDIRECT(_xlfn.CONCAT($CD$1,MATCH(E24,$CC$7:$CC$100,0)+6+SUM(IF((E24=$CC$7:$CC$59)=TRUE,1,0))-1))))*$S$3*IF(AND($DM$4=4,F24=0),1.1,1),1/TRANSPOSE(W24-INDIRECT(_xlfn.CONCAT($BZ$1,MATCH(D24,$BY$7:$BY$100,0)+6)):INDIRECT(_xlfn.CONCAT($BZ$1,MATCH(D24,$BY$7:$BY$100,0)+6+SUM(IF((D24=$BY$7:$BY$59)=TRUE,1,0))-1))*$R$3)),6)=1,1,0)),W24-INDIRECT(_xlfn.CONCAT($BZ$1,MATCH(D24,$BY$7:$BY$100,0)+6)):INDIRECT(_xlfn.CONCAT($BZ$1,MATCH(D24,$BY$7:$BY$100,0)+6+SUM(IF((D24=$BY$7:$BY$59)=TRUE,1,0))-1))*$R$3))/$S$3,1,-1,TRUE)),"")</f>
        <v/>
      </c>
      <c r="AG24" s="31"/>
      <c r="AH24" s="31"/>
      <c r="AI24" s="31"/>
      <c r="AJ24" s="32"/>
      <c r="AK24" s="6"/>
      <c r="AL24" s="21"/>
      <c r="AM24" s="21"/>
      <c r="AN24" s="48">
        <f t="shared" si="12"/>
        <v>12</v>
      </c>
      <c r="AO24" s="39" t="e">
        <f t="shared" si="0"/>
        <v>#N/A</v>
      </c>
      <c r="AP24" s="39" t="e" cm="1">
        <f t="array" ref="AP24">_xlfn.XMATCH(1,IF(IF((AL24=$DG$24:$EF$24)=TRUE,1,0)+IF((AM24=$DG$25:$EF$25)=TRUE,1,0)=2,1,0))</f>
        <v>#N/A</v>
      </c>
      <c r="AQ24" s="39" t="str" cm="1">
        <f t="array" aca="1" ref="AQ24:AU24" ca="1">AA24:AE24</f>
        <v/>
      </c>
      <c r="AR24" s="39" t="str">
        <f ca="1"/>
        <v/>
      </c>
      <c r="AS24" s="39" t="str">
        <f ca="1"/>
        <v/>
      </c>
      <c r="AT24" s="39" t="str">
        <f ca="1"/>
        <v/>
      </c>
      <c r="AU24" s="39" t="str">
        <f ca="1"/>
        <v/>
      </c>
      <c r="AV24" s="39">
        <f t="shared" si="22"/>
        <v>0</v>
      </c>
      <c r="AW24" s="39" t="e" cm="1">
        <f t="array" ref="AW24">IF(AND(AV24=1,AO24&lt;&gt;1),VLOOKUP(E24,변환표준점수!$H$8:$O$60,_xlfn.XMATCH('표점 계산기'!$AL24,변환표준점수!$I$6:$O$6)+1,FALSE),IF(AND($E24=0,$DN$4=1),INDEX($CH$7:$CH$73,SUM(IF(AF24=$CP$7:$CP$59,ROW($A$1:$A$50),0))),IF(AND($E24&lt;&gt;0,$DN$4&lt;&gt;1),INDEX($CD$7:$CD$73,SUM(IF(AF24=$CL$7:$CL$59,ROW($A$1:$A$50),0))),AF24:AJ24)))</f>
        <v>#N/A</v>
      </c>
      <c r="AX24" s="39"/>
      <c r="AY24" s="39"/>
      <c r="AZ24" s="39"/>
      <c r="BA24" s="39"/>
      <c r="BB24" s="39" t="e">
        <f>VLOOKUP(G24,변환표준점수!$X$8:$AM$16,_xlfn.XMATCH(AL24,변환표준점수!$Y$5:$AM$5)+IF(OR(AN24=6,AN24=7,AN24=10,AN24=11),IF(AO24=1,0,1),0)+1,FALSE)</f>
        <v>#N/A</v>
      </c>
      <c r="BC24" s="39" t="e">
        <f>VLOOKUP(H24,변환표준점수!$AO$8:$BE$16,_xlfn.XMATCH(AL24,변환표준점수!$AP$5:$BE$5)+IF(OR(AN24=3,AN24=6,AN24=8,AN24=9,AN24=10),IF(AO24=1,0,1),0)+1,FALSE)</f>
        <v>#N/A</v>
      </c>
      <c r="BD24" s="39" t="e">
        <f>IF(I24=0,VLOOKUP(K24,변환표준점수!$BU$8:$CF$62,'표점 계산기'!$AN24+1,FALSE),VLOOKUP(I24,변환표준점수!$BH$8:$BS$62,'표점 계산기'!$AN24+1,FALSE))</f>
        <v>#N/A</v>
      </c>
      <c r="BE24" s="39" t="e">
        <f>IF(J24=0,VLOOKUP(L24,변환표준점수!$BU$8:$CF$62,'표점 계산기'!$AN24+1,FALSE),VLOOKUP(J24,변환표준점수!$BH$8:$BS$62,'표점 계산기'!$AN24+1,FALSE))</f>
        <v>#N/A</v>
      </c>
      <c r="BF24" s="39" cm="1">
        <f t="array" ref="BF24">IF(M24=0,0,IF(OR(AN24=3,AN24=4),0,IF(AN24=1,INDEX($CZ$7:$CZ$15,SUM(IF(M24&lt;$CY$7:$CY$15=TRUE,1,0))+1),VLOOKUP(M24,변환표준점수!$BH$8:$BS$62,'표점 계산기'!AN24+1,FALSE))))</f>
        <v>0</v>
      </c>
      <c r="BG24" s="39" t="e" cm="1">
        <f t="array" ref="BG24">INDEX($DG$24:$EF$31,COLUMN(C19),$AP24)</f>
        <v>#N/A</v>
      </c>
      <c r="BH24" s="39" t="e" cm="1">
        <f t="array" ref="BH24">INDEX($DG$24:$EF$31,COLUMN(D19),$AP24)</f>
        <v>#N/A</v>
      </c>
      <c r="BI24" s="39" t="e" cm="1">
        <f t="array" ref="BI24">INDEX($DG$24:$EF$31,COLUMN(E19),$AP24)</f>
        <v>#N/A</v>
      </c>
      <c r="BJ24" s="39" t="e" cm="1">
        <f t="array" ref="BJ24">INDEX($DG$24:$EF$31,COLUMN(F19),$AP24)</f>
        <v>#N/A</v>
      </c>
      <c r="BK24" s="39" t="e" cm="1">
        <f t="array" ref="BK24">INDEX($DG$24:$EF$31,COLUMN(G19),$AP24)</f>
        <v>#N/A</v>
      </c>
      <c r="BL24" s="39" t="e" cm="1">
        <f t="array" ref="BL24">INDEX($DG$24:$EF$31,COLUMN(H19),$AP24)</f>
        <v>#N/A</v>
      </c>
      <c r="BM24" s="63" t="str" cm="1">
        <f t="array" aca="1" ref="BM24:BQ24" ca="1">IFERROR(ROUND(IF(IFERROR(AW24:BA24/AW24:BA24,0)=1,(IFERROR(AQ24:AU24*BG24,0)+IFERROR(AW24:BA24*BH24,0)+(SUM(BD24:BF24)-MIN(BD24:BF24))*BI24+BB24*BJ24+BC24*BK24)*BL24+BB24*(1-BJ24)+BC24*(1-BK24)+IF(AN24=1,BF24,0),""),2),"")</f>
        <v/>
      </c>
      <c r="BN24" s="52" t="str">
        <f ca="1"/>
        <v/>
      </c>
      <c r="BO24" s="52" t="str">
        <f ca="1"/>
        <v/>
      </c>
      <c r="BP24" s="52" t="str">
        <f ca="1"/>
        <v/>
      </c>
      <c r="BQ24" s="64" t="str">
        <f ca="1"/>
        <v/>
      </c>
      <c r="BR24" s="6"/>
      <c r="BS24" s="5"/>
      <c r="BT24" s="5"/>
      <c r="BU24" s="5"/>
      <c r="BV24" s="5"/>
      <c r="BW24" s="5"/>
      <c r="BX24" s="5"/>
      <c r="BY24" s="68">
        <v>91</v>
      </c>
      <c r="BZ24" s="68">
        <v>126</v>
      </c>
      <c r="CA24" s="68">
        <v>91</v>
      </c>
      <c r="CB24" s="5"/>
      <c r="CC24" s="68">
        <v>82</v>
      </c>
      <c r="CD24" s="68">
        <v>119</v>
      </c>
      <c r="CE24" s="68">
        <v>82</v>
      </c>
      <c r="CF24" s="6"/>
      <c r="CG24" s="68">
        <v>75</v>
      </c>
      <c r="CH24" s="68">
        <v>119</v>
      </c>
      <c r="CI24" s="68">
        <v>75</v>
      </c>
      <c r="CJ24" s="5"/>
      <c r="CK24" s="68">
        <v>82</v>
      </c>
      <c r="CL24" s="6" cm="1">
        <f t="array" ref="CL24">INDEX(변환표준점수!$I$8:$O$60,ROW(A18),_xlfn.XMATCH('표점 계산기'!$B$3,변환표준점수!$I$6:$O$6))</f>
        <v>123</v>
      </c>
      <c r="CM24" s="68">
        <v>82</v>
      </c>
      <c r="CN24" s="5"/>
      <c r="CO24" s="6">
        <v>93</v>
      </c>
      <c r="CP24" s="6">
        <v>126</v>
      </c>
      <c r="CQ24" s="6">
        <v>95</v>
      </c>
      <c r="CR24" s="5"/>
      <c r="CS24" s="5"/>
      <c r="CT24" s="5"/>
      <c r="CU24" s="5"/>
      <c r="CV24" s="5"/>
      <c r="CW24" s="5"/>
      <c r="CX24" s="5"/>
      <c r="CY24" s="5"/>
      <c r="CZ24" s="5"/>
      <c r="DA24" s="5"/>
      <c r="DB24" s="6">
        <v>83</v>
      </c>
      <c r="DC24" s="5">
        <f>VLOOKUP(DB24,변환표준점수!$BH$8:$BS$62,1+'표점 계산기'!$DM$4,FALSE)</f>
        <v>61.42</v>
      </c>
      <c r="DD24" s="5">
        <f>VLOOKUP(DB24,변환표준점수!$BU$8:$CF$46,1+'표점 계산기'!$DM$4,FALSE)</f>
        <v>60.83</v>
      </c>
      <c r="DE24" s="5"/>
      <c r="DF24" s="5"/>
      <c r="DG24" s="10" t="s">
        <v>9</v>
      </c>
      <c r="DH24" s="5" t="s">
        <v>9</v>
      </c>
      <c r="DI24" s="10" t="s">
        <v>18</v>
      </c>
      <c r="DJ24" s="10" t="s">
        <v>18</v>
      </c>
      <c r="DK24" s="10" t="s">
        <v>19</v>
      </c>
      <c r="DL24" s="10" t="s">
        <v>19</v>
      </c>
      <c r="DM24" s="10" t="s">
        <v>20</v>
      </c>
      <c r="DN24" s="10" t="s">
        <v>21</v>
      </c>
      <c r="DO24" s="10" t="s">
        <v>21</v>
      </c>
      <c r="DP24" s="10" t="s">
        <v>22</v>
      </c>
      <c r="DQ24" s="10" t="s">
        <v>22</v>
      </c>
      <c r="DR24" s="10" t="s">
        <v>22</v>
      </c>
      <c r="DS24" s="10" t="s">
        <v>23</v>
      </c>
      <c r="DT24" s="10" t="s">
        <v>23</v>
      </c>
      <c r="DU24" s="10" t="s">
        <v>24</v>
      </c>
      <c r="DV24" s="10" t="s">
        <v>24</v>
      </c>
      <c r="DW24" s="10" t="s">
        <v>25</v>
      </c>
      <c r="DX24" s="10" t="s">
        <v>25</v>
      </c>
      <c r="DY24" s="10" t="s">
        <v>25</v>
      </c>
      <c r="DZ24" s="10" t="s">
        <v>26</v>
      </c>
      <c r="EA24" s="10" t="s">
        <v>26</v>
      </c>
      <c r="EB24" s="10" t="s">
        <v>27</v>
      </c>
      <c r="EC24" s="10" t="s">
        <v>27</v>
      </c>
      <c r="ED24" s="10" t="s">
        <v>27</v>
      </c>
      <c r="EE24" s="10" t="s">
        <v>20</v>
      </c>
      <c r="EF24" s="10" t="s">
        <v>20</v>
      </c>
      <c r="EG24" s="5"/>
      <c r="EH24" s="5"/>
      <c r="EI24" s="5"/>
      <c r="EJ24" s="5"/>
      <c r="EK24" s="5"/>
      <c r="EL24" s="5"/>
      <c r="EM24" s="5"/>
      <c r="EN24" s="5"/>
      <c r="EO24" s="5"/>
      <c r="EP24" s="5"/>
      <c r="EQ24" s="5"/>
      <c r="ER24" s="5"/>
      <c r="ES24" s="5"/>
      <c r="ET24" s="5"/>
      <c r="EU24" s="5"/>
      <c r="EV24" s="5"/>
      <c r="EW24" s="5"/>
    </row>
    <row r="25" spans="1:153" x14ac:dyDescent="0.3">
      <c r="A25" s="5"/>
      <c r="B25" s="18" t="str">
        <f t="shared" si="1"/>
        <v/>
      </c>
      <c r="C25" s="24"/>
      <c r="D25" s="24"/>
      <c r="E25" s="24"/>
      <c r="F25" s="24"/>
      <c r="G25" s="24"/>
      <c r="H25" s="25"/>
      <c r="I25" s="25"/>
      <c r="J25" s="25"/>
      <c r="K25" s="25"/>
      <c r="L25" s="25"/>
      <c r="M25" s="25"/>
      <c r="N25" s="24"/>
      <c r="O25" s="25"/>
      <c r="P25" s="6"/>
      <c r="Q25" s="6"/>
      <c r="R25" s="6" t="e">
        <f t="shared" si="13"/>
        <v>#N/A</v>
      </c>
      <c r="S25" s="6" t="e">
        <f t="shared" si="14"/>
        <v>#N/A</v>
      </c>
      <c r="T25" s="6" t="e">
        <f t="shared" si="15"/>
        <v>#N/A</v>
      </c>
      <c r="U25" s="6" t="e">
        <f t="shared" si="16"/>
        <v>#N/A</v>
      </c>
      <c r="V25" s="8" cm="1">
        <f t="array" ref="V25">IF(M25=0,0,IF(OR($DM$4=3,$DM$4=4),0,IF($DM$4=1,INDEX($CZ$7:$CZ$15,SUM(IF(M25&lt;$CY$7:$CY$15=TRUE,1,0))+1),VLOOKUP(M25,$DB$7:$DC$107,2,FALSE))))</f>
        <v>0</v>
      </c>
      <c r="W25" s="6" t="e">
        <f t="shared" si="6"/>
        <v>#N/A</v>
      </c>
      <c r="X25" s="6" cm="1">
        <f t="array" aca="1" ref="X25" ca="1">SUM(IF((IF(E25=0,INDIRECT(_xlfn.CONCAT($CH$1,MATCH(F25,$CG$7:$CG$100,0)+6)):INDIRECT(_xlfn.CONCAT($CH$1,MATCH(F25,$CG$7:$CG$100,0)+6+SUM(IF((F25=$CG$7:$CG$59)=TRUE,1,0))-1)),INDIRECT(_xlfn.CONCAT($CD$1,MATCH(E25,$CC$7:$CC$100,0)+6)):INDIRECT(_xlfn.CONCAT($CD$1,MATCH(E25,$CC$7:$CC$100,0)+6+SUM(IF((E25=$CC$7:$CC$59)=TRUE,1,0))-1)))*$S$3)=0,0,1))</f>
        <v>2</v>
      </c>
      <c r="Y25" s="6" t="e" cm="1">
        <f t="array" aca="1" ref="Y25" ca="1">SUM(IF((TRANSPOSE(MMULT(MMULT(_xlfn.MUNIT(X25),IF(MMULT(IF(E25=0,INDIRECT(_xlfn.CONCAT($CH$1,MATCH(F25,$CG$7:$CG$100,0)+6)):INDIRECT(_xlfn.CONCAT($CH$1,MATCH(F25,$CG$7:$CG$100,0)+6+SUM(IF((F25=$CG$7:$CG$59)=TRUE,1,0))-1)),INDIRECT(_xlfn.CONCAT($CD$1,MATCH(E25,$CC$7:$CC$100,0)+6)):INDIRECT(_xlfn.CONCAT($CD$1,MATCH(E25,$CC$7:$CC$100,0)+6+SUM(IF((E25=$CC$7:$CC$59)=TRUE,1,0))-1)))*$S$3,1/TRANSPOSE(W25-INDIRECT(_xlfn.CONCAT($BZ$1,MATCH(D25,$BY$7:$BY$100,0)+6)):INDIRECT(_xlfn.CONCAT($BZ$1,MATCH(D25,$BY$7:$BY$100,0)+6+SUM(IF((D25=$BY$7:$BY$59)=TRUE,1,0))-1))*$R$3))=1,1,0)),W25-INDIRECT(_xlfn.CONCAT($BZ$1,MATCH(D25,$BY$7:$BY$100,0)+6)):INDIRECT(_xlfn.CONCAT($BZ$1,MATCH(D25,$BY$7:$BY$100,0)+6+SUM(IF((D25=$BY$7:$BY$59)=TRUE,1,0))-1))*$R$3)))=0,0,1))</f>
        <v>#N/A</v>
      </c>
      <c r="Z25" s="6"/>
      <c r="AA25" s="30" t="str">
        <f t="shared" ca="1" si="17"/>
        <v/>
      </c>
      <c r="AB25" s="31" t="str">
        <f t="shared" si="18"/>
        <v/>
      </c>
      <c r="AC25" s="31" t="str">
        <f t="shared" si="19"/>
        <v/>
      </c>
      <c r="AD25" s="31" t="str">
        <f t="shared" si="20"/>
        <v/>
      </c>
      <c r="AE25" s="32" t="str">
        <f t="shared" si="21"/>
        <v/>
      </c>
      <c r="AF25" s="33" t="str" cm="1">
        <f t="array" aca="1" ref="AF25" ca="1">IFERROR(IF(_xlfn._xlws.SORT(TRANSPOSE(MMULT(MMULT(_xlfn.MUNIT(X25),IF(ROUND(MMULT(IF(E25=0,IF($DN$4=1,INDIRECT(_xlfn.CONCAT($CP$1,MATCH(F25,$CO$7:$CO$100,0)+6)):INDIRECT(_xlfn.CONCAT($CP$1,MATCH(F25,$CO$7:$CO$100,0)+6+SUM(IF((F25=$CO$7:$CO$59)=TRUE,1,0))-1)),INDIRECT(_xlfn.CONCAT($CH$1,MATCH(F25,$CG$7:$CG$100,0)+6)):INDIRECT(_xlfn.CONCAT($CH$1,MATCH(F25,$CG$7:$CG$100,0)+6+SUM(IF((F25=$CG$7:$CG$59)=TRUE,1,0))-1))),IF(OR($DN$4=2,$DN$4=3),INDIRECT(_xlfn.CONCAT($CL$1,MATCH(E25,$CK$7:$CK$100,0)+6)):INDIRECT(_xlfn.CONCAT($CL$1,MATCH(E25,$CK$7:$CK$100,0)+6+SUM(IF((E25=$CK$7:$CK$59)=TRUE,1,0))-1)),INDIRECT(_xlfn.CONCAT($CD$1,MATCH(E25,$CC$7:$CC$100,0)+6)):INDIRECT(_xlfn.CONCAT($CD$1,MATCH(E25,$CC$7:$CC$100,0)+6+SUM(IF((E25=$CC$7:$CC$59)=TRUE,1,0))-1))))*$S$3*IF(AND($DM$4=4,F25=0),1.1,1),1/TRANSPOSE(W25-INDIRECT(_xlfn.CONCAT($BZ$1,MATCH(D25,$BY$7:$BY$100,0)+6)):INDIRECT(_xlfn.CONCAT($BZ$1,MATCH(D25,$BY$7:$BY$100,0)+6+SUM(IF((D25=$BY$7:$BY$59)=TRUE,1,0))-1))*$R$3)),6)=1,1,0)),W25-INDIRECT(_xlfn.CONCAT($BZ$1,MATCH(D25,$BY$7:$BY$100,0)+6)):INDIRECT(_xlfn.CONCAT($BZ$1,MATCH(D25,$BY$7:$BY$100,0)+6+SUM(IF((D25=$BY$7:$BY$59)=TRUE,1,0))-1))*$R$3))/$S$3,1,-1,TRUE)=0,"",_xlfn._xlws.SORT(TRANSPOSE(MMULT(MMULT(_xlfn.MUNIT(X25),IF(ROUND(MMULT(IF(E25=0,IF($DN$4=1,INDIRECT(_xlfn.CONCAT($CP$1,MATCH(F25,$CO$7:$CO$100,0)+6)):INDIRECT(_xlfn.CONCAT($CP$1,MATCH(F25,$CO$7:$CO$100,0)+6+SUM(IF((F25=$CO$7:$CO$59)=TRUE,1,0))-1)),INDIRECT(_xlfn.CONCAT($CH$1,MATCH(F25,$CG$7:$CG$100,0)+6)):INDIRECT(_xlfn.CONCAT($CH$1,MATCH(F25,$CG$7:$CG$100,0)+6+SUM(IF((F25=$CG$7:$CG$59)=TRUE,1,0))-1))),IF(OR($DN$4=2,$DN$4=3),INDIRECT(_xlfn.CONCAT($CL$1,MATCH(E25,$CK$7:$CK$100,0)+6)):INDIRECT(_xlfn.CONCAT($CL$1,MATCH(E25,$CK$7:$CK$100,0)+6+SUM(IF((E25=$CK$7:$CK$59)=TRUE,1,0))-1)),INDIRECT(_xlfn.CONCAT($CD$1,MATCH(E25,$CC$7:$CC$100,0)+6)):INDIRECT(_xlfn.CONCAT($CD$1,MATCH(E25,$CC$7:$CC$100,0)+6+SUM(IF((E25=$CC$7:$CC$59)=TRUE,1,0))-1))))*$S$3*IF(AND($DM$4=4,F25=0),1.1,1),1/TRANSPOSE(W25-INDIRECT(_xlfn.CONCAT($BZ$1,MATCH(D25,$BY$7:$BY$100,0)+6)):INDIRECT(_xlfn.CONCAT($BZ$1,MATCH(D25,$BY$7:$BY$100,0)+6+SUM(IF((D25=$BY$7:$BY$59)=TRUE,1,0))-1))*$R$3)),6)=1,1,0)),W25-INDIRECT(_xlfn.CONCAT($BZ$1,MATCH(D25,$BY$7:$BY$100,0)+6)):INDIRECT(_xlfn.CONCAT($BZ$1,MATCH(D25,$BY$7:$BY$100,0)+6+SUM(IF((D25=$BY$7:$BY$59)=TRUE,1,0))-1))*$R$3))/$S$3,1,-1,TRUE)),"")</f>
        <v/>
      </c>
      <c r="AG25" s="31"/>
      <c r="AH25" s="31"/>
      <c r="AI25" s="31"/>
      <c r="AJ25" s="32"/>
      <c r="AK25" s="6"/>
      <c r="AL25" s="21"/>
      <c r="AM25" s="21"/>
      <c r="AN25" s="48">
        <f t="shared" si="12"/>
        <v>12</v>
      </c>
      <c r="AO25" s="39" t="e">
        <f t="shared" si="0"/>
        <v>#N/A</v>
      </c>
      <c r="AP25" s="39" t="e" cm="1">
        <f t="array" ref="AP25">_xlfn.XMATCH(1,IF(IF((AL25=$DG$24:$EF$24)=TRUE,1,0)+IF((AM25=$DG$25:$EF$25)=TRUE,1,0)=2,1,0))</f>
        <v>#N/A</v>
      </c>
      <c r="AQ25" s="39" t="str" cm="1">
        <f t="array" aca="1" ref="AQ25:AU25" ca="1">AA25:AE25</f>
        <v/>
      </c>
      <c r="AR25" s="39" t="str">
        <f ca="1"/>
        <v/>
      </c>
      <c r="AS25" s="39" t="str">
        <f ca="1"/>
        <v/>
      </c>
      <c r="AT25" s="39" t="str">
        <f ca="1"/>
        <v/>
      </c>
      <c r="AU25" s="39" t="str">
        <f ca="1"/>
        <v/>
      </c>
      <c r="AV25" s="39">
        <f t="shared" si="22"/>
        <v>0</v>
      </c>
      <c r="AW25" s="39" t="e" cm="1">
        <f t="array" ref="AW25">IF(AND(AV25=1,AO25&lt;&gt;1),VLOOKUP(E25,변환표준점수!$H$8:$O$60,_xlfn.XMATCH('표점 계산기'!$AL25,변환표준점수!$I$6:$O$6)+1,FALSE),IF(AND($E25=0,$DN$4=1),INDEX($CH$7:$CH$73,SUM(IF(AF25=$CP$7:$CP$59,ROW($A$1:$A$50),0))),IF(AND($E25&lt;&gt;0,$DN$4&lt;&gt;1),INDEX($CD$7:$CD$73,SUM(IF(AF25=$CL$7:$CL$59,ROW($A$1:$A$50),0))),AF25:AJ25)))</f>
        <v>#N/A</v>
      </c>
      <c r="AX25" s="39"/>
      <c r="AY25" s="39"/>
      <c r="AZ25" s="39"/>
      <c r="BA25" s="39"/>
      <c r="BB25" s="39" t="e">
        <f>VLOOKUP(G25,변환표준점수!$X$8:$AM$16,_xlfn.XMATCH(AL25,변환표준점수!$Y$5:$AM$5)+IF(OR(AN25=6,AN25=7,AN25=10,AN25=11),IF(AO25=1,0,1),0)+1,FALSE)</f>
        <v>#N/A</v>
      </c>
      <c r="BC25" s="39" t="e">
        <f>VLOOKUP(H25,변환표준점수!$AO$8:$BE$16,_xlfn.XMATCH(AL25,변환표준점수!$AP$5:$BE$5)+IF(OR(AN25=3,AN25=6,AN25=8,AN25=9,AN25=10),IF(AO25=1,0,1),0)+1,FALSE)</f>
        <v>#N/A</v>
      </c>
      <c r="BD25" s="39" t="e">
        <f>IF(I25=0,VLOOKUP(K25,변환표준점수!$BU$8:$CF$62,'표점 계산기'!$AN25+1,FALSE),VLOOKUP(I25,변환표준점수!$BH$8:$BS$62,'표점 계산기'!$AN25+1,FALSE))</f>
        <v>#N/A</v>
      </c>
      <c r="BE25" s="39" t="e">
        <f>IF(J25=0,VLOOKUP(L25,변환표준점수!$BU$8:$CF$62,'표점 계산기'!$AN25+1,FALSE),VLOOKUP(J25,변환표준점수!$BH$8:$BS$62,'표점 계산기'!$AN25+1,FALSE))</f>
        <v>#N/A</v>
      </c>
      <c r="BF25" s="39" cm="1">
        <f t="array" ref="BF25">IF(M25=0,0,IF(OR(AN25=3,AN25=4),0,IF(AN25=1,INDEX($CZ$7:$CZ$15,SUM(IF(M25&lt;$CY$7:$CY$15=TRUE,1,0))+1),VLOOKUP(M25,변환표준점수!$BH$8:$BS$62,'표점 계산기'!AN25+1,FALSE))))</f>
        <v>0</v>
      </c>
      <c r="BG25" s="39" t="e" cm="1">
        <f t="array" ref="BG25">INDEX($DG$24:$EF$31,COLUMN(C20),$AP25)</f>
        <v>#N/A</v>
      </c>
      <c r="BH25" s="39" t="e" cm="1">
        <f t="array" ref="BH25">INDEX($DG$24:$EF$31,COLUMN(D20),$AP25)</f>
        <v>#N/A</v>
      </c>
      <c r="BI25" s="39" t="e" cm="1">
        <f t="array" ref="BI25">INDEX($DG$24:$EF$31,COLUMN(E20),$AP25)</f>
        <v>#N/A</v>
      </c>
      <c r="BJ25" s="39" t="e" cm="1">
        <f t="array" ref="BJ25">INDEX($DG$24:$EF$31,COLUMN(F20),$AP25)</f>
        <v>#N/A</v>
      </c>
      <c r="BK25" s="39" t="e" cm="1">
        <f t="array" ref="BK25">INDEX($DG$24:$EF$31,COLUMN(G20),$AP25)</f>
        <v>#N/A</v>
      </c>
      <c r="BL25" s="39" t="e" cm="1">
        <f t="array" ref="BL25">INDEX($DG$24:$EF$31,COLUMN(H20),$AP25)</f>
        <v>#N/A</v>
      </c>
      <c r="BM25" s="63" t="str" cm="1">
        <f t="array" aca="1" ref="BM25:BQ25" ca="1">IFERROR(ROUND(IF(IFERROR(AW25:BA25/AW25:BA25,0)=1,(IFERROR(AQ25:AU25*BG25,0)+IFERROR(AW25:BA25*BH25,0)+(SUM(BD25:BF25)-MIN(BD25:BF25))*BI25+BB25*BJ25+BC25*BK25)*BL25+BB25*(1-BJ25)+BC25*(1-BK25)+IF(AN25=1,BF25,0),""),2),"")</f>
        <v/>
      </c>
      <c r="BN25" s="52" t="str">
        <f ca="1"/>
        <v/>
      </c>
      <c r="BO25" s="52" t="str">
        <f ca="1"/>
        <v/>
      </c>
      <c r="BP25" s="52" t="str">
        <f ca="1"/>
        <v/>
      </c>
      <c r="BQ25" s="64" t="str">
        <f ca="1"/>
        <v/>
      </c>
      <c r="BR25" s="6"/>
      <c r="BS25" s="5"/>
      <c r="BT25" s="5"/>
      <c r="BU25" s="5"/>
      <c r="BV25" s="5"/>
      <c r="BW25" s="5"/>
      <c r="BX25" s="5"/>
      <c r="BY25" s="68">
        <v>89</v>
      </c>
      <c r="BZ25" s="68">
        <v>125</v>
      </c>
      <c r="CA25" s="68">
        <v>89</v>
      </c>
      <c r="CB25" s="5"/>
      <c r="CC25" s="68">
        <v>79</v>
      </c>
      <c r="CD25" s="68">
        <v>118</v>
      </c>
      <c r="CE25" s="68">
        <v>79</v>
      </c>
      <c r="CF25" s="6"/>
      <c r="CG25" s="68">
        <v>73</v>
      </c>
      <c r="CH25" s="68">
        <v>118</v>
      </c>
      <c r="CI25" s="68">
        <v>73</v>
      </c>
      <c r="CJ25" s="5"/>
      <c r="CK25" s="68">
        <v>79</v>
      </c>
      <c r="CL25" s="6" cm="1">
        <f t="array" ref="CL25">INDEX(변환표준점수!$I$8:$O$60,ROW(A19),_xlfn.XMATCH('표점 계산기'!$B$3,변환표준점수!$I$6:$O$6))</f>
        <v>122</v>
      </c>
      <c r="CM25" s="68">
        <v>79</v>
      </c>
      <c r="CN25" s="5"/>
      <c r="CO25" s="6">
        <v>92</v>
      </c>
      <c r="CP25" s="6">
        <v>125</v>
      </c>
      <c r="CQ25" s="6">
        <v>95</v>
      </c>
      <c r="CR25" s="5"/>
      <c r="CS25" s="5"/>
      <c r="CT25" s="5"/>
      <c r="CU25" s="5"/>
      <c r="CV25" s="5"/>
      <c r="CW25" s="5"/>
      <c r="CX25" s="5"/>
      <c r="CY25" s="5"/>
      <c r="CZ25" s="5"/>
      <c r="DA25" s="5"/>
      <c r="DB25" s="6">
        <v>82</v>
      </c>
      <c r="DC25" s="5">
        <f>VLOOKUP(DB25,변환표준점수!$BH$8:$BS$62,1+'표점 계산기'!$DM$4,FALSE)</f>
        <v>61.17</v>
      </c>
      <c r="DD25" s="5">
        <f>VLOOKUP(DB25,변환표준점수!$BU$8:$CF$46,1+'표점 계산기'!$DM$4,FALSE)</f>
        <v>60.49</v>
      </c>
      <c r="DE25" s="5"/>
      <c r="DF25" s="5"/>
      <c r="DG25" s="10" t="s">
        <v>41</v>
      </c>
      <c r="DH25" s="5" t="s">
        <v>42</v>
      </c>
      <c r="DI25" s="5" t="s">
        <v>45</v>
      </c>
      <c r="DJ25" s="5" t="s">
        <v>44</v>
      </c>
      <c r="DK25" s="5" t="s">
        <v>45</v>
      </c>
      <c r="DL25" s="5" t="s">
        <v>44</v>
      </c>
      <c r="DM25" s="10" t="s">
        <v>46</v>
      </c>
      <c r="DN25" s="5" t="s">
        <v>45</v>
      </c>
      <c r="DO25" s="5" t="s">
        <v>44</v>
      </c>
      <c r="DP25" s="5" t="s">
        <v>45</v>
      </c>
      <c r="DQ25" s="5" t="s">
        <v>44</v>
      </c>
      <c r="DR25" s="5" t="s">
        <v>47</v>
      </c>
      <c r="DS25" s="5" t="s">
        <v>45</v>
      </c>
      <c r="DT25" s="5" t="s">
        <v>44</v>
      </c>
      <c r="DU25" s="5" t="s">
        <v>45</v>
      </c>
      <c r="DV25" s="5" t="s">
        <v>44</v>
      </c>
      <c r="DW25" s="5" t="s">
        <v>45</v>
      </c>
      <c r="DX25" s="5" t="s">
        <v>44</v>
      </c>
      <c r="DY25" s="5" t="s">
        <v>48</v>
      </c>
      <c r="DZ25" s="5" t="s">
        <v>45</v>
      </c>
      <c r="EA25" s="5" t="s">
        <v>44</v>
      </c>
      <c r="EB25" s="5" t="s">
        <v>45</v>
      </c>
      <c r="EC25" s="5" t="s">
        <v>49</v>
      </c>
      <c r="ED25" s="5" t="s">
        <v>50</v>
      </c>
      <c r="EE25" s="5" t="s">
        <v>41</v>
      </c>
      <c r="EF25" s="5" t="s">
        <v>42</v>
      </c>
      <c r="EG25" s="5"/>
      <c r="EH25" s="5"/>
      <c r="EI25" s="5"/>
      <c r="EJ25" s="5"/>
      <c r="EK25" s="5"/>
      <c r="EL25" s="5"/>
      <c r="EM25" s="5"/>
      <c r="EN25" s="5"/>
      <c r="EO25" s="5"/>
      <c r="EP25" s="5"/>
      <c r="EQ25" s="5"/>
      <c r="ER25" s="5"/>
      <c r="ES25" s="5"/>
      <c r="ET25" s="5"/>
      <c r="EU25" s="5"/>
      <c r="EV25" s="5"/>
      <c r="EW25" s="5"/>
    </row>
    <row r="26" spans="1:153" x14ac:dyDescent="0.3">
      <c r="A26" s="5"/>
      <c r="B26" s="18" t="str">
        <f t="shared" si="1"/>
        <v/>
      </c>
      <c r="C26" s="24"/>
      <c r="D26" s="24"/>
      <c r="E26" s="24"/>
      <c r="F26" s="24"/>
      <c r="G26" s="24"/>
      <c r="H26" s="25"/>
      <c r="I26" s="25"/>
      <c r="J26" s="25"/>
      <c r="K26" s="25"/>
      <c r="L26" s="25"/>
      <c r="M26" s="25"/>
      <c r="N26" s="24"/>
      <c r="O26" s="25"/>
      <c r="P26" s="6"/>
      <c r="Q26" s="6"/>
      <c r="R26" s="6" t="e">
        <f t="shared" si="13"/>
        <v>#N/A</v>
      </c>
      <c r="S26" s="6" t="e">
        <f t="shared" si="14"/>
        <v>#N/A</v>
      </c>
      <c r="T26" s="6" t="e">
        <f t="shared" si="15"/>
        <v>#N/A</v>
      </c>
      <c r="U26" s="6" t="e">
        <f t="shared" si="16"/>
        <v>#N/A</v>
      </c>
      <c r="V26" s="8" cm="1">
        <f t="array" ref="V26">IF(M26=0,0,IF(OR($DM$4=3,$DM$4=4),0,IF($DM$4=1,INDEX($CZ$7:$CZ$15,SUM(IF(M26&lt;$CY$7:$CY$15=TRUE,1,0))+1),VLOOKUP(M26,$DB$7:$DC$107,2,FALSE))))</f>
        <v>0</v>
      </c>
      <c r="W26" s="6" t="e">
        <f t="shared" si="6"/>
        <v>#N/A</v>
      </c>
      <c r="X26" s="6" cm="1">
        <f t="array" aca="1" ref="X26" ca="1">SUM(IF((IF(E26=0,INDIRECT(_xlfn.CONCAT($CH$1,MATCH(F26,$CG$7:$CG$100,0)+6)):INDIRECT(_xlfn.CONCAT($CH$1,MATCH(F26,$CG$7:$CG$100,0)+6+SUM(IF((F26=$CG$7:$CG$59)=TRUE,1,0))-1)),INDIRECT(_xlfn.CONCAT($CD$1,MATCH(E26,$CC$7:$CC$100,0)+6)):INDIRECT(_xlfn.CONCAT($CD$1,MATCH(E26,$CC$7:$CC$100,0)+6+SUM(IF((E26=$CC$7:$CC$59)=TRUE,1,0))-1)))*$S$3)=0,0,1))</f>
        <v>2</v>
      </c>
      <c r="Y26" s="6" t="e" cm="1">
        <f t="array" aca="1" ref="Y26" ca="1">SUM(IF((TRANSPOSE(MMULT(MMULT(_xlfn.MUNIT(X26),IF(MMULT(IF(E26=0,INDIRECT(_xlfn.CONCAT($CH$1,MATCH(F26,$CG$7:$CG$100,0)+6)):INDIRECT(_xlfn.CONCAT($CH$1,MATCH(F26,$CG$7:$CG$100,0)+6+SUM(IF((F26=$CG$7:$CG$59)=TRUE,1,0))-1)),INDIRECT(_xlfn.CONCAT($CD$1,MATCH(E26,$CC$7:$CC$100,0)+6)):INDIRECT(_xlfn.CONCAT($CD$1,MATCH(E26,$CC$7:$CC$100,0)+6+SUM(IF((E26=$CC$7:$CC$59)=TRUE,1,0))-1)))*$S$3,1/TRANSPOSE(W26-INDIRECT(_xlfn.CONCAT($BZ$1,MATCH(D26,$BY$7:$BY$100,0)+6)):INDIRECT(_xlfn.CONCAT($BZ$1,MATCH(D26,$BY$7:$BY$100,0)+6+SUM(IF((D26=$BY$7:$BY$59)=TRUE,1,0))-1))*$R$3))=1,1,0)),W26-INDIRECT(_xlfn.CONCAT($BZ$1,MATCH(D26,$BY$7:$BY$100,0)+6)):INDIRECT(_xlfn.CONCAT($BZ$1,MATCH(D26,$BY$7:$BY$100,0)+6+SUM(IF((D26=$BY$7:$BY$59)=TRUE,1,0))-1))*$R$3)))=0,0,1))</f>
        <v>#N/A</v>
      </c>
      <c r="Z26" s="6"/>
      <c r="AA26" s="30" t="str">
        <f t="shared" ca="1" si="17"/>
        <v/>
      </c>
      <c r="AB26" s="31" t="str">
        <f t="shared" si="18"/>
        <v/>
      </c>
      <c r="AC26" s="31" t="str">
        <f t="shared" si="19"/>
        <v/>
      </c>
      <c r="AD26" s="31" t="str">
        <f t="shared" si="20"/>
        <v/>
      </c>
      <c r="AE26" s="32" t="str">
        <f t="shared" si="21"/>
        <v/>
      </c>
      <c r="AF26" s="33" t="str" cm="1">
        <f t="array" aca="1" ref="AF26" ca="1">IFERROR(IF(_xlfn._xlws.SORT(TRANSPOSE(MMULT(MMULT(_xlfn.MUNIT(X26),IF(ROUND(MMULT(IF(E26=0,IF($DN$4=1,INDIRECT(_xlfn.CONCAT($CP$1,MATCH(F26,$CO$7:$CO$100,0)+6)):INDIRECT(_xlfn.CONCAT($CP$1,MATCH(F26,$CO$7:$CO$100,0)+6+SUM(IF((F26=$CO$7:$CO$59)=TRUE,1,0))-1)),INDIRECT(_xlfn.CONCAT($CH$1,MATCH(F26,$CG$7:$CG$100,0)+6)):INDIRECT(_xlfn.CONCAT($CH$1,MATCH(F26,$CG$7:$CG$100,0)+6+SUM(IF((F26=$CG$7:$CG$59)=TRUE,1,0))-1))),IF(OR($DN$4=2,$DN$4=3),INDIRECT(_xlfn.CONCAT($CL$1,MATCH(E26,$CK$7:$CK$100,0)+6)):INDIRECT(_xlfn.CONCAT($CL$1,MATCH(E26,$CK$7:$CK$100,0)+6+SUM(IF((E26=$CK$7:$CK$59)=TRUE,1,0))-1)),INDIRECT(_xlfn.CONCAT($CD$1,MATCH(E26,$CC$7:$CC$100,0)+6)):INDIRECT(_xlfn.CONCAT($CD$1,MATCH(E26,$CC$7:$CC$100,0)+6+SUM(IF((E26=$CC$7:$CC$59)=TRUE,1,0))-1))))*$S$3*IF(AND($DM$4=4,F26=0),1.1,1),1/TRANSPOSE(W26-INDIRECT(_xlfn.CONCAT($BZ$1,MATCH(D26,$BY$7:$BY$100,0)+6)):INDIRECT(_xlfn.CONCAT($BZ$1,MATCH(D26,$BY$7:$BY$100,0)+6+SUM(IF((D26=$BY$7:$BY$59)=TRUE,1,0))-1))*$R$3)),6)=1,1,0)),W26-INDIRECT(_xlfn.CONCAT($BZ$1,MATCH(D26,$BY$7:$BY$100,0)+6)):INDIRECT(_xlfn.CONCAT($BZ$1,MATCH(D26,$BY$7:$BY$100,0)+6+SUM(IF((D26=$BY$7:$BY$59)=TRUE,1,0))-1))*$R$3))/$S$3,1,-1,TRUE)=0,"",_xlfn._xlws.SORT(TRANSPOSE(MMULT(MMULT(_xlfn.MUNIT(X26),IF(ROUND(MMULT(IF(E26=0,IF($DN$4=1,INDIRECT(_xlfn.CONCAT($CP$1,MATCH(F26,$CO$7:$CO$100,0)+6)):INDIRECT(_xlfn.CONCAT($CP$1,MATCH(F26,$CO$7:$CO$100,0)+6+SUM(IF((F26=$CO$7:$CO$59)=TRUE,1,0))-1)),INDIRECT(_xlfn.CONCAT($CH$1,MATCH(F26,$CG$7:$CG$100,0)+6)):INDIRECT(_xlfn.CONCAT($CH$1,MATCH(F26,$CG$7:$CG$100,0)+6+SUM(IF((F26=$CG$7:$CG$59)=TRUE,1,0))-1))),IF(OR($DN$4=2,$DN$4=3),INDIRECT(_xlfn.CONCAT($CL$1,MATCH(E26,$CK$7:$CK$100,0)+6)):INDIRECT(_xlfn.CONCAT($CL$1,MATCH(E26,$CK$7:$CK$100,0)+6+SUM(IF((E26=$CK$7:$CK$59)=TRUE,1,0))-1)),INDIRECT(_xlfn.CONCAT($CD$1,MATCH(E26,$CC$7:$CC$100,0)+6)):INDIRECT(_xlfn.CONCAT($CD$1,MATCH(E26,$CC$7:$CC$100,0)+6+SUM(IF((E26=$CC$7:$CC$59)=TRUE,1,0))-1))))*$S$3*IF(AND($DM$4=4,F26=0),1.1,1),1/TRANSPOSE(W26-INDIRECT(_xlfn.CONCAT($BZ$1,MATCH(D26,$BY$7:$BY$100,0)+6)):INDIRECT(_xlfn.CONCAT($BZ$1,MATCH(D26,$BY$7:$BY$100,0)+6+SUM(IF((D26=$BY$7:$BY$59)=TRUE,1,0))-1))*$R$3)),6)=1,1,0)),W26-INDIRECT(_xlfn.CONCAT($BZ$1,MATCH(D26,$BY$7:$BY$100,0)+6)):INDIRECT(_xlfn.CONCAT($BZ$1,MATCH(D26,$BY$7:$BY$100,0)+6+SUM(IF((D26=$BY$7:$BY$59)=TRUE,1,0))-1))*$R$3))/$S$3,1,-1,TRUE)),"")</f>
        <v/>
      </c>
      <c r="AG26" s="31"/>
      <c r="AH26" s="31"/>
      <c r="AI26" s="31"/>
      <c r="AJ26" s="32"/>
      <c r="AK26" s="6"/>
      <c r="AL26" s="21"/>
      <c r="AM26" s="21"/>
      <c r="AN26" s="48">
        <f t="shared" si="12"/>
        <v>12</v>
      </c>
      <c r="AO26" s="39" t="e">
        <f t="shared" si="0"/>
        <v>#N/A</v>
      </c>
      <c r="AP26" s="39" t="e" cm="1">
        <f t="array" ref="AP26">_xlfn.XMATCH(1,IF(IF((AL26=$DG$24:$EF$24)=TRUE,1,0)+IF((AM26=$DG$25:$EF$25)=TRUE,1,0)=2,1,0))</f>
        <v>#N/A</v>
      </c>
      <c r="AQ26" s="39" t="str" cm="1">
        <f t="array" aca="1" ref="AQ26:AU26" ca="1">AA26:AE26</f>
        <v/>
      </c>
      <c r="AR26" s="39" t="str">
        <f ca="1"/>
        <v/>
      </c>
      <c r="AS26" s="39" t="str">
        <f ca="1"/>
        <v/>
      </c>
      <c r="AT26" s="39" t="str">
        <f ca="1"/>
        <v/>
      </c>
      <c r="AU26" s="39" t="str">
        <f ca="1"/>
        <v/>
      </c>
      <c r="AV26" s="39">
        <f t="shared" si="22"/>
        <v>0</v>
      </c>
      <c r="AW26" s="39" t="e" cm="1">
        <f t="array" ref="AW26">IF(AND(AV26=1,AO26&lt;&gt;1),VLOOKUP(E26,변환표준점수!$H$8:$O$60,_xlfn.XMATCH('표점 계산기'!$AL26,변환표준점수!$I$6:$O$6)+1,FALSE),IF(AND($E26=0,$DN$4=1),INDEX($CH$7:$CH$73,SUM(IF(AF26=$CP$7:$CP$59,ROW($A$1:$A$50),0))),IF(AND($E26&lt;&gt;0,$DN$4&lt;&gt;1),INDEX($CD$7:$CD$73,SUM(IF(AF26=$CL$7:$CL$59,ROW($A$1:$A$50),0))),AF26:AJ26)))</f>
        <v>#N/A</v>
      </c>
      <c r="AX26" s="39"/>
      <c r="AY26" s="39"/>
      <c r="AZ26" s="39"/>
      <c r="BA26" s="39"/>
      <c r="BB26" s="39" t="e">
        <f>VLOOKUP(G26,변환표준점수!$X$8:$AM$16,_xlfn.XMATCH(AL26,변환표준점수!$Y$5:$AM$5)+IF(OR(AN26=6,AN26=7,AN26=10,AN26=11),IF(AO26=1,0,1),0)+1,FALSE)</f>
        <v>#N/A</v>
      </c>
      <c r="BC26" s="39" t="e">
        <f>VLOOKUP(H26,변환표준점수!$AO$8:$BE$16,_xlfn.XMATCH(AL26,변환표준점수!$AP$5:$BE$5)+IF(OR(AN26=3,AN26=6,AN26=8,AN26=9,AN26=10),IF(AO26=1,0,1),0)+1,FALSE)</f>
        <v>#N/A</v>
      </c>
      <c r="BD26" s="39" t="e">
        <f>IF(I26=0,VLOOKUP(K26,변환표준점수!$BU$8:$CF$62,'표점 계산기'!$AN26+1,FALSE),VLOOKUP(I26,변환표준점수!$BH$8:$BS$62,'표점 계산기'!$AN26+1,FALSE))</f>
        <v>#N/A</v>
      </c>
      <c r="BE26" s="39" t="e">
        <f>IF(J26=0,VLOOKUP(L26,변환표준점수!$BU$8:$CF$62,'표점 계산기'!$AN26+1,FALSE),VLOOKUP(J26,변환표준점수!$BH$8:$BS$62,'표점 계산기'!$AN26+1,FALSE))</f>
        <v>#N/A</v>
      </c>
      <c r="BF26" s="39" cm="1">
        <f t="array" ref="BF26">IF(M26=0,0,IF(OR(AN26=3,AN26=4),0,IF(AN26=1,INDEX($CZ$7:$CZ$15,SUM(IF(M26&lt;$CY$7:$CY$15=TRUE,1,0))+1),VLOOKUP(M26,변환표준점수!$BH$8:$BS$62,'표점 계산기'!AN26+1,FALSE))))</f>
        <v>0</v>
      </c>
      <c r="BG26" s="39" t="e" cm="1">
        <f t="array" ref="BG26">INDEX($DG$24:$EF$31,COLUMN(C21),$AP26)</f>
        <v>#N/A</v>
      </c>
      <c r="BH26" s="39" t="e" cm="1">
        <f t="array" ref="BH26">INDEX($DG$24:$EF$31,COLUMN(D21),$AP26)</f>
        <v>#N/A</v>
      </c>
      <c r="BI26" s="39" t="e" cm="1">
        <f t="array" ref="BI26">INDEX($DG$24:$EF$31,COLUMN(E21),$AP26)</f>
        <v>#N/A</v>
      </c>
      <c r="BJ26" s="39" t="e" cm="1">
        <f t="array" ref="BJ26">INDEX($DG$24:$EF$31,COLUMN(F21),$AP26)</f>
        <v>#N/A</v>
      </c>
      <c r="BK26" s="39" t="e" cm="1">
        <f t="array" ref="BK26">INDEX($DG$24:$EF$31,COLUMN(G21),$AP26)</f>
        <v>#N/A</v>
      </c>
      <c r="BL26" s="39" t="e" cm="1">
        <f t="array" ref="BL26">INDEX($DG$24:$EF$31,COLUMN(H21),$AP26)</f>
        <v>#N/A</v>
      </c>
      <c r="BM26" s="63" t="str" cm="1">
        <f t="array" aca="1" ref="BM26:BQ26" ca="1">IFERROR(ROUND(IF(IFERROR(AW26:BA26/AW26:BA26,0)=1,(IFERROR(AQ26:AU26*BG26,0)+IFERROR(AW26:BA26*BH26,0)+(SUM(BD26:BF26)-MIN(BD26:BF26))*BI26+BB26*BJ26+BC26*BK26)*BL26+BB26*(1-BJ26)+BC26*(1-BK26)+IF(AN26=1,BF26,0),""),2),"")</f>
        <v/>
      </c>
      <c r="BN26" s="52" t="str">
        <f ca="1"/>
        <v/>
      </c>
      <c r="BO26" s="52" t="str">
        <f ca="1"/>
        <v/>
      </c>
      <c r="BP26" s="52" t="str">
        <f ca="1"/>
        <v/>
      </c>
      <c r="BQ26" s="64" t="str">
        <f ca="1"/>
        <v/>
      </c>
      <c r="BR26" s="6"/>
      <c r="BS26" s="5"/>
      <c r="BT26" s="5"/>
      <c r="BU26" s="5"/>
      <c r="BV26" s="5"/>
      <c r="BW26" s="5"/>
      <c r="BX26" s="5"/>
      <c r="BY26" s="68">
        <v>88</v>
      </c>
      <c r="BZ26" s="68">
        <v>124</v>
      </c>
      <c r="CA26" s="68">
        <v>88</v>
      </c>
      <c r="CB26" s="5"/>
      <c r="CC26" s="68">
        <v>78</v>
      </c>
      <c r="CD26" s="68">
        <v>117</v>
      </c>
      <c r="CE26" s="68">
        <v>78</v>
      </c>
      <c r="CF26" s="6"/>
      <c r="CG26" s="68">
        <v>72</v>
      </c>
      <c r="CH26" s="68">
        <v>117</v>
      </c>
      <c r="CI26" s="68">
        <v>72</v>
      </c>
      <c r="CJ26" s="5"/>
      <c r="CK26" s="68">
        <v>78</v>
      </c>
      <c r="CL26" s="6" cm="1">
        <f t="array" ref="CL26">INDEX(변환표준점수!$I$8:$O$60,ROW(A20),_xlfn.XMATCH('표점 계산기'!$B$3,변환표준점수!$I$6:$O$6))</f>
        <v>121</v>
      </c>
      <c r="CM26" s="68">
        <v>78</v>
      </c>
      <c r="CN26" s="5"/>
      <c r="CO26" s="6">
        <v>91</v>
      </c>
      <c r="CP26" s="6">
        <v>124.66</v>
      </c>
      <c r="CQ26" s="6">
        <v>95</v>
      </c>
      <c r="CR26" s="5"/>
      <c r="CS26" s="5"/>
      <c r="CT26" s="5"/>
      <c r="CU26" s="5"/>
      <c r="CV26" s="5"/>
      <c r="CW26" s="5"/>
      <c r="CX26" s="5"/>
      <c r="CY26" s="5"/>
      <c r="CZ26" s="5"/>
      <c r="DA26" s="5"/>
      <c r="DB26" s="6">
        <v>81</v>
      </c>
      <c r="DC26" s="5">
        <f>VLOOKUP(DB26,변환표준점수!$BH$8:$BS$62,1+'표점 계산기'!$DM$4,FALSE)</f>
        <v>60.92</v>
      </c>
      <c r="DD26" s="5">
        <f>VLOOKUP(DB26,변환표준점수!$BU$8:$CF$46,1+'표점 계산기'!$DM$4,FALSE)</f>
        <v>60.17</v>
      </c>
      <c r="DE26" s="5"/>
      <c r="DF26" s="5" t="s">
        <v>8</v>
      </c>
      <c r="DG26" s="5">
        <v>1</v>
      </c>
      <c r="DH26" s="5">
        <v>1</v>
      </c>
      <c r="DI26" s="5">
        <v>1</v>
      </c>
      <c r="DJ26" s="5">
        <v>1</v>
      </c>
      <c r="DK26" s="5">
        <v>1</v>
      </c>
      <c r="DL26" s="6">
        <v>1</v>
      </c>
      <c r="DM26" s="6">
        <v>1.1000000000000001</v>
      </c>
      <c r="DN26" s="5">
        <v>1.25</v>
      </c>
      <c r="DO26" s="5">
        <v>2</v>
      </c>
      <c r="DP26" s="5">
        <f>200/BZ7</f>
        <v>1.3888888888888888</v>
      </c>
      <c r="DQ26" s="5">
        <f>300/BZ7</f>
        <v>2.0833333333333335</v>
      </c>
      <c r="DR26" s="5">
        <f>300/BZ7</f>
        <v>2.0833333333333335</v>
      </c>
      <c r="DS26" s="5">
        <v>1.25</v>
      </c>
      <c r="DT26" s="5">
        <v>2</v>
      </c>
      <c r="DU26" s="5">
        <f>250/BZ7</f>
        <v>1.7361111111111112</v>
      </c>
      <c r="DV26" s="5">
        <f>300/BZ7</f>
        <v>2.0833333333333335</v>
      </c>
      <c r="DW26" s="5">
        <v>0.2</v>
      </c>
      <c r="DX26" s="5">
        <v>0.35</v>
      </c>
      <c r="DY26" s="5">
        <v>0.25</v>
      </c>
      <c r="DZ26" s="5">
        <f>140/BZ7</f>
        <v>0.97222222222222221</v>
      </c>
      <c r="EA26" s="5">
        <f>210/BZ7</f>
        <v>1.4583333333333333</v>
      </c>
      <c r="EB26" s="5">
        <f>200/BZ7</f>
        <v>1.3888888888888888</v>
      </c>
      <c r="EC26" s="5">
        <f>300/BZ7</f>
        <v>2.0833333333333335</v>
      </c>
      <c r="ED26" s="5">
        <f>300/BZ7</f>
        <v>2.0833333333333335</v>
      </c>
      <c r="EE26" s="5">
        <v>1.1000000000000001</v>
      </c>
      <c r="EF26" s="5">
        <v>1.1000000000000001</v>
      </c>
      <c r="EG26" s="5"/>
      <c r="EH26" s="5"/>
      <c r="EI26" s="5"/>
      <c r="EJ26" s="5"/>
      <c r="EK26" s="5"/>
      <c r="EL26" s="5"/>
      <c r="EM26" s="5"/>
      <c r="EN26" s="5"/>
      <c r="EO26" s="5"/>
      <c r="EP26" s="5"/>
      <c r="EQ26" s="5"/>
      <c r="ER26" s="5"/>
      <c r="ES26" s="5"/>
      <c r="ET26" s="5"/>
      <c r="EU26" s="5"/>
      <c r="EV26" s="5"/>
      <c r="EW26" s="5"/>
    </row>
    <row r="27" spans="1:153" x14ac:dyDescent="0.3">
      <c r="A27" s="5"/>
      <c r="B27" s="18" t="str">
        <f t="shared" si="1"/>
        <v/>
      </c>
      <c r="C27" s="24"/>
      <c r="D27" s="24"/>
      <c r="E27" s="24"/>
      <c r="F27" s="24"/>
      <c r="G27" s="24"/>
      <c r="H27" s="25"/>
      <c r="I27" s="25"/>
      <c r="J27" s="25"/>
      <c r="K27" s="25"/>
      <c r="L27" s="25"/>
      <c r="M27" s="25"/>
      <c r="N27" s="24"/>
      <c r="O27" s="25"/>
      <c r="P27" s="6"/>
      <c r="Q27" s="6"/>
      <c r="R27" s="6" t="e">
        <f t="shared" si="13"/>
        <v>#N/A</v>
      </c>
      <c r="S27" s="6" t="e">
        <f t="shared" si="14"/>
        <v>#N/A</v>
      </c>
      <c r="T27" s="6" t="e">
        <f t="shared" si="15"/>
        <v>#N/A</v>
      </c>
      <c r="U27" s="6" t="e">
        <f t="shared" si="16"/>
        <v>#N/A</v>
      </c>
      <c r="V27" s="8" cm="1">
        <f t="array" ref="V27">IF(M27=0,0,IF(OR($DM$4=3,$DM$4=4),0,IF($DM$4=1,INDEX($CZ$7:$CZ$15,SUM(IF(M27&lt;$CY$7:$CY$15=TRUE,1,0))+1),VLOOKUP(M27,$DB$7:$DC$107,2,FALSE))))</f>
        <v>0</v>
      </c>
      <c r="W27" s="6" t="e">
        <f t="shared" si="6"/>
        <v>#N/A</v>
      </c>
      <c r="X27" s="6" cm="1">
        <f t="array" aca="1" ref="X27" ca="1">SUM(IF((IF(E27=0,INDIRECT(_xlfn.CONCAT($CH$1,MATCH(F27,$CG$7:$CG$100,0)+6)):INDIRECT(_xlfn.CONCAT($CH$1,MATCH(F27,$CG$7:$CG$100,0)+6+SUM(IF((F27=$CG$7:$CG$59)=TRUE,1,0))-1)),INDIRECT(_xlfn.CONCAT($CD$1,MATCH(E27,$CC$7:$CC$100,0)+6)):INDIRECT(_xlfn.CONCAT($CD$1,MATCH(E27,$CC$7:$CC$100,0)+6+SUM(IF((E27=$CC$7:$CC$59)=TRUE,1,0))-1)))*$S$3)=0,0,1))</f>
        <v>2</v>
      </c>
      <c r="Y27" s="6" t="e" cm="1">
        <f t="array" aca="1" ref="Y27" ca="1">SUM(IF((TRANSPOSE(MMULT(MMULT(_xlfn.MUNIT(X27),IF(MMULT(IF(E27=0,INDIRECT(_xlfn.CONCAT($CH$1,MATCH(F27,$CG$7:$CG$100,0)+6)):INDIRECT(_xlfn.CONCAT($CH$1,MATCH(F27,$CG$7:$CG$100,0)+6+SUM(IF((F27=$CG$7:$CG$59)=TRUE,1,0))-1)),INDIRECT(_xlfn.CONCAT($CD$1,MATCH(E27,$CC$7:$CC$100,0)+6)):INDIRECT(_xlfn.CONCAT($CD$1,MATCH(E27,$CC$7:$CC$100,0)+6+SUM(IF((E27=$CC$7:$CC$59)=TRUE,1,0))-1)))*$S$3,1/TRANSPOSE(W27-INDIRECT(_xlfn.CONCAT($BZ$1,MATCH(D27,$BY$7:$BY$100,0)+6)):INDIRECT(_xlfn.CONCAT($BZ$1,MATCH(D27,$BY$7:$BY$100,0)+6+SUM(IF((D27=$BY$7:$BY$59)=TRUE,1,0))-1))*$R$3))=1,1,0)),W27-INDIRECT(_xlfn.CONCAT($BZ$1,MATCH(D27,$BY$7:$BY$100,0)+6)):INDIRECT(_xlfn.CONCAT($BZ$1,MATCH(D27,$BY$7:$BY$100,0)+6+SUM(IF((D27=$BY$7:$BY$59)=TRUE,1,0))-1))*$R$3)))=0,0,1))</f>
        <v>#N/A</v>
      </c>
      <c r="Z27" s="6"/>
      <c r="AA27" s="30" t="str">
        <f t="shared" ca="1" si="17"/>
        <v/>
      </c>
      <c r="AB27" s="31" t="str">
        <f t="shared" si="18"/>
        <v/>
      </c>
      <c r="AC27" s="31" t="str">
        <f t="shared" si="19"/>
        <v/>
      </c>
      <c r="AD27" s="31" t="str">
        <f t="shared" si="20"/>
        <v/>
      </c>
      <c r="AE27" s="32" t="str">
        <f t="shared" si="21"/>
        <v/>
      </c>
      <c r="AF27" s="33" t="str" cm="1">
        <f t="array" aca="1" ref="AF27" ca="1">IFERROR(IF(_xlfn._xlws.SORT(TRANSPOSE(MMULT(MMULT(_xlfn.MUNIT(X27),IF(ROUND(MMULT(IF(E27=0,IF(DN25=1,INDIRECT(_xlfn.CONCAT($CP$1,MATCH(F27,$CO$7:$CO$100,0)+6)):INDIRECT(_xlfn.CONCAT($CP$1,MATCH(F27,$CO$7:$CO$100,0)+6+SUM(IF((F27=$CO$7:$CO$59)=TRUE,1,0))-1)),INDIRECT(_xlfn.CONCAT($CH$1,MATCH(F27,$CG$7:$CG$100,0)+6)):INDIRECT(_xlfn.CONCAT($CH$1,MATCH(F27,$CG$7:$CG$100,0)+6+SUM(IF((F27=$CG$7:$CG$59)=TRUE,1,0))-1))),IF(OR(DN25=2,DN25=3),INDIRECT(_xlfn.CONCAT($CL$1,MATCH(E27,$CK$7:$CK$100,0)+6)):INDIRECT(_xlfn.CONCAT($CL$1,MATCH(E27,$CK$7:$CK$100,0)+6+SUM(IF((E27=$CK$7:$CK$59)=TRUE,1,0))-1)),INDIRECT(_xlfn.CONCAT($CD$1,MATCH(E27,$CC$7:$CC$100,0)+6)):INDIRECT(_xlfn.CONCAT($CD$1,MATCH(E27,$CC$7:$CC$100,0)+6+SUM(IF((E27=$CC$7:$CC$59)=TRUE,1,0))-1))))*$S$3*IF(AND(DM25=4,F27=0),1.1,1),1/TRANSPOSE(W27-INDIRECT(_xlfn.CONCAT($BZ$1,MATCH(D27,$BY$7:$BY$100,0)+6)):INDIRECT(_xlfn.CONCAT($BZ$1,MATCH(D27,$BY$7:$BY$100,0)+6+SUM(IF((D27=$BY$7:$BY$59)=TRUE,1,0))-1))*$R$3)),6)=1,1,0)),W27-INDIRECT(_xlfn.CONCAT($BZ$1,MATCH(D27,$BY$7:$BY$100,0)+6)):INDIRECT(_xlfn.CONCAT($BZ$1,MATCH(D27,$BY$7:$BY$100,0)+6+SUM(IF((D27=$BY$7:$BY$59)=TRUE,1,0))-1))*$R$3))/$S$3,1,-1,TRUE)=0,"",_xlfn._xlws.SORT(TRANSPOSE(MMULT(MMULT(_xlfn.MUNIT(X27),IF(ROUND(MMULT(IF(E27=0,IF(DN25=1,INDIRECT(_xlfn.CONCAT($CP$1,MATCH(F27,$CO$7:$CO$100,0)+6)):INDIRECT(_xlfn.CONCAT($CP$1,MATCH(F27,$CO$7:$CO$100,0)+6+SUM(IF((F27=$CO$7:$CO$59)=TRUE,1,0))-1)),INDIRECT(_xlfn.CONCAT($CH$1,MATCH(F27,$CG$7:$CG$100,0)+6)):INDIRECT(_xlfn.CONCAT($CH$1,MATCH(F27,$CG$7:$CG$100,0)+6+SUM(IF((F27=$CG$7:$CG$59)=TRUE,1,0))-1))),IF(OR(DN25=2,DN25=3),INDIRECT(_xlfn.CONCAT($CL$1,MATCH(E27,$CK$7:$CK$100,0)+6)):INDIRECT(_xlfn.CONCAT($CL$1,MATCH(E27,$CK$7:$CK$100,0)+6+SUM(IF((E27=$CK$7:$CK$59)=TRUE,1,0))-1)),INDIRECT(_xlfn.CONCAT($CD$1,MATCH(E27,$CC$7:$CC$100,0)+6)):INDIRECT(_xlfn.CONCAT($CD$1,MATCH(E27,$CC$7:$CC$100,0)+6+SUM(IF((E27=$CC$7:$CC$59)=TRUE,1,0))-1))))*$S$3*IF(AND(DM25=4,F27=0),1.1,1),1/TRANSPOSE(W27-INDIRECT(_xlfn.CONCAT($BZ$1,MATCH(D27,$BY$7:$BY$100,0)+6)):INDIRECT(_xlfn.CONCAT($BZ$1,MATCH(D27,$BY$7:$BY$100,0)+6+SUM(IF((D27=$BY$7:$BY$59)=TRUE,1,0))-1))*$R$3)),6)=1,1,0)),W27-INDIRECT(_xlfn.CONCAT($BZ$1,MATCH(D27,$BY$7:$BY$100,0)+6)):INDIRECT(_xlfn.CONCAT($BZ$1,MATCH(D27,$BY$7:$BY$100,0)+6+SUM(IF((D27=$BY$7:$BY$59)=TRUE,1,0))-1))*$R$3))/$S$3,1,-1,TRUE)),"")</f>
        <v/>
      </c>
      <c r="AG27" s="31"/>
      <c r="AH27" s="31"/>
      <c r="AI27" s="31"/>
      <c r="AJ27" s="32"/>
      <c r="AK27" s="6"/>
      <c r="AL27" s="21"/>
      <c r="AM27" s="21"/>
      <c r="AN27" s="48">
        <f t="shared" ref="AN27:AN90" si="23">IFERROR(VLOOKUP(AL27,$DL$5:$DM$15,2,FALSE),12)</f>
        <v>12</v>
      </c>
      <c r="AO27" s="39" t="e">
        <f t="shared" ref="AO27:AO90" si="24">VLOOKUP(AM27,$DO$11:$DP$19,2,FALSE)</f>
        <v>#N/A</v>
      </c>
      <c r="AP27" s="39" t="e" cm="1">
        <f t="array" ref="AP27">_xlfn.XMATCH(1,IF(IF((AL27=$DG$24:$EF$24)=TRUE,1,0)+IF((AM27=$DG$25:$EF$25)=TRUE,1,0)=2,1,0))</f>
        <v>#N/A</v>
      </c>
      <c r="AQ27" s="39" t="str" cm="1">
        <f t="array" aca="1" ref="AQ27:AU27" ca="1">AA27:AE27</f>
        <v/>
      </c>
      <c r="AR27" s="39" t="str">
        <f ca="1"/>
        <v/>
      </c>
      <c r="AS27" s="39" t="str">
        <f ca="1"/>
        <v/>
      </c>
      <c r="AT27" s="39" t="str">
        <f ca="1"/>
        <v/>
      </c>
      <c r="AU27" s="39" t="str">
        <f ca="1"/>
        <v/>
      </c>
      <c r="AV27" s="39">
        <f t="shared" ref="AV27:AV90" si="25">IF(E27=0,0,1)</f>
        <v>0</v>
      </c>
      <c r="AW27" s="39" t="e" cm="1">
        <f t="array" ref="AW27">IF(AND(AV27=1,AO27&lt;&gt;1),VLOOKUP(E27,변환표준점수!$H$8:$O$60,_xlfn.XMATCH('표점 계산기'!$AL27,변환표준점수!$I$6:$O$6)+1,FALSE),IF(AND($E27=0,$DN$4=1),INDEX($CH$7:$CH$73,SUM(IF(AF27=$CP$7:$CP$59,ROW($A$1:$A$50),0))),IF(AND($E27&lt;&gt;0,$DN$4&lt;&gt;1),INDEX($CD$7:$CD$73,SUM(IF(AF27=$CL$7:$CL$59,ROW($A$1:$A$50),0))),AF27:AJ27)))</f>
        <v>#N/A</v>
      </c>
      <c r="AX27" s="39"/>
      <c r="AY27" s="39"/>
      <c r="AZ27" s="39"/>
      <c r="BA27" s="39"/>
      <c r="BB27" s="39" t="e">
        <f>VLOOKUP(G27,변환표준점수!$X$8:$AM$16,_xlfn.XMATCH(AL27,변환표준점수!$Y$5:$AM$5)+IF(OR(AN27=6,AN27=7,AN27=10,AN27=11),IF(AO27=1,0,1),0)+1,FALSE)</f>
        <v>#N/A</v>
      </c>
      <c r="BC27" s="39" t="e">
        <f>VLOOKUP(H27,변환표준점수!$AO$8:$BE$16,_xlfn.XMATCH(AL27,변환표준점수!$AP$5:$BE$5)+IF(OR(AN27=3,AN27=6,AN27=8,AN27=9,AN27=10),IF(AO27=1,0,1),0)+1,FALSE)</f>
        <v>#N/A</v>
      </c>
      <c r="BD27" s="39" t="e">
        <f>IF(I27=0,VLOOKUP(K27,변환표준점수!$BU$8:$CF$62,'표점 계산기'!$AN27+1,FALSE),VLOOKUP(I27,변환표준점수!$BH$8:$BS$62,'표점 계산기'!$AN27+1,FALSE))</f>
        <v>#N/A</v>
      </c>
      <c r="BE27" s="39" t="e">
        <f>IF(J27=0,VLOOKUP(L27,변환표준점수!$BU$8:$CF$62,'표점 계산기'!$AN27+1,FALSE),VLOOKUP(J27,변환표준점수!$BH$8:$BS$62,'표점 계산기'!$AN27+1,FALSE))</f>
        <v>#N/A</v>
      </c>
      <c r="BF27" s="39" cm="1">
        <f t="array" ref="BF27">IF(M27=0,0,IF(OR(AN27=3,AN27=4),0,IF(AN27=1,INDEX($CZ$7:$CZ$15,SUM(IF(M27&lt;$CY$7:$CY$15=TRUE,1,0))+1),VLOOKUP(M27,변환표준점수!$BH$8:$BS$62,'표점 계산기'!AN27+1,FALSE))))</f>
        <v>0</v>
      </c>
      <c r="BG27" s="39" t="e" cm="1">
        <f t="array" ref="BG27">INDEX($DG$24:$EF$31,COLUMN(C22),$AP27)</f>
        <v>#N/A</v>
      </c>
      <c r="BH27" s="39" t="e" cm="1">
        <f t="array" ref="BH27">INDEX($DG$24:$EF$31,COLUMN(D22),$AP27)</f>
        <v>#N/A</v>
      </c>
      <c r="BI27" s="39" t="e" cm="1">
        <f t="array" ref="BI27">INDEX($DG$24:$EF$31,COLUMN(E22),$AP27)</f>
        <v>#N/A</v>
      </c>
      <c r="BJ27" s="39" t="e" cm="1">
        <f t="array" ref="BJ27">INDEX($DG$24:$EF$31,COLUMN(F22),$AP27)</f>
        <v>#N/A</v>
      </c>
      <c r="BK27" s="39" t="e" cm="1">
        <f t="array" ref="BK27">INDEX($DG$24:$EF$31,COLUMN(G22),$AP27)</f>
        <v>#N/A</v>
      </c>
      <c r="BL27" s="39" t="e" cm="1">
        <f t="array" ref="BL27">INDEX($DG$24:$EF$31,COLUMN(H22),$AP27)</f>
        <v>#N/A</v>
      </c>
      <c r="BM27" s="63" t="str" cm="1">
        <f t="array" aca="1" ref="BM27:BQ27" ca="1">IFERROR(ROUND(IF(IFERROR(AW27:BA27/AW27:BA27,0)=1,(IFERROR(AQ27:AU27*BG27,0)+IFERROR(AW27:BA27*BH27,0)+(SUM(BD27:BF27)-MIN(BD27:BF27))*BI27+BB27*BJ27+BC27*BK27)*BL27+BB27*(1-BJ27)+BC27*(1-BK27)+IF(AN27=1,BF27,0),""),2),"")</f>
        <v/>
      </c>
      <c r="BN27" s="52" t="str">
        <f ca="1"/>
        <v/>
      </c>
      <c r="BO27" s="52" t="str">
        <f ca="1"/>
        <v/>
      </c>
      <c r="BP27" s="52" t="str">
        <f ca="1"/>
        <v/>
      </c>
      <c r="BQ27" s="64" t="str">
        <f ca="1"/>
        <v/>
      </c>
      <c r="BR27" s="6"/>
      <c r="BS27" s="5"/>
      <c r="BT27" s="5"/>
      <c r="BU27" s="5"/>
      <c r="BV27" s="5"/>
      <c r="BW27" s="5"/>
      <c r="BX27" s="5"/>
      <c r="BY27" s="68">
        <v>86</v>
      </c>
      <c r="BZ27" s="68">
        <v>123</v>
      </c>
      <c r="CA27" s="68">
        <v>86</v>
      </c>
      <c r="CB27" s="5"/>
      <c r="CC27" s="68">
        <v>75</v>
      </c>
      <c r="CD27" s="68">
        <v>116</v>
      </c>
      <c r="CE27" s="68">
        <v>75</v>
      </c>
      <c r="CF27" s="6"/>
      <c r="CG27" s="68">
        <v>70</v>
      </c>
      <c r="CH27" s="68">
        <v>116</v>
      </c>
      <c r="CI27" s="68">
        <v>70</v>
      </c>
      <c r="CJ27" s="5"/>
      <c r="CK27" s="68">
        <v>75</v>
      </c>
      <c r="CL27" s="6" cm="1">
        <f t="array" ref="CL27">INDEX(변환표준점수!$I$8:$O$60,ROW(A21),_xlfn.XMATCH('표점 계산기'!$B$3,변환표준점수!$I$6:$O$6))</f>
        <v>119</v>
      </c>
      <c r="CM27" s="68">
        <v>75</v>
      </c>
      <c r="CN27" s="5"/>
      <c r="CO27" s="6">
        <v>90</v>
      </c>
      <c r="CP27" s="6">
        <v>124.33</v>
      </c>
      <c r="CQ27" s="6">
        <v>93</v>
      </c>
      <c r="CR27" s="5"/>
      <c r="CS27" s="5"/>
      <c r="CT27" s="5"/>
      <c r="CU27" s="5"/>
      <c r="CV27" s="5"/>
      <c r="CW27" s="5"/>
      <c r="CX27" s="5"/>
      <c r="CY27" s="5"/>
      <c r="CZ27" s="5"/>
      <c r="DA27" s="5"/>
      <c r="DB27" s="6">
        <v>80</v>
      </c>
      <c r="DC27" s="5">
        <f>VLOOKUP(DB27,변환표준점수!$BH$8:$BS$62,1+'표점 계산기'!$DM$4,FALSE)</f>
        <v>60.65</v>
      </c>
      <c r="DD27" s="5">
        <f>VLOOKUP(DB27,변환표준점수!$BU$8:$CF$46,1+'표점 계산기'!$DM$4,FALSE)</f>
        <v>59.86</v>
      </c>
      <c r="DE27" s="5"/>
      <c r="DF27" s="5" t="s">
        <v>5</v>
      </c>
      <c r="DG27" s="5">
        <v>1.2</v>
      </c>
      <c r="DH27" s="5">
        <v>1.2</v>
      </c>
      <c r="DI27" s="5">
        <v>1.5</v>
      </c>
      <c r="DJ27" s="5">
        <v>1</v>
      </c>
      <c r="DK27" s="5">
        <v>1.2</v>
      </c>
      <c r="DL27" s="6">
        <v>1</v>
      </c>
      <c r="DM27" s="6">
        <v>1.4</v>
      </c>
      <c r="DN27" s="5">
        <v>2</v>
      </c>
      <c r="DO27" s="5">
        <v>2</v>
      </c>
      <c r="DP27" s="5">
        <f>350/CD7</f>
        <v>2.5547445255474455</v>
      </c>
      <c r="DQ27" s="5">
        <f>300/CD7</f>
        <v>2.1897810218978102</v>
      </c>
      <c r="DR27" s="5">
        <f>400/CD7</f>
        <v>2.9197080291970803</v>
      </c>
      <c r="DS27" s="5">
        <v>2</v>
      </c>
      <c r="DT27" s="5">
        <v>2</v>
      </c>
      <c r="DU27" s="5">
        <f>300/CD7</f>
        <v>2.1897810218978102</v>
      </c>
      <c r="DV27" s="5">
        <f>250/CH7</f>
        <v>1.8248175182481752</v>
      </c>
      <c r="DW27" s="5">
        <v>0.35</v>
      </c>
      <c r="DX27" s="5">
        <v>0.25</v>
      </c>
      <c r="DY27" s="5">
        <v>0.35</v>
      </c>
      <c r="DZ27" s="5">
        <f>245/CD7</f>
        <v>1.7883211678832116</v>
      </c>
      <c r="EA27" s="5">
        <f>210/CH7</f>
        <v>1.5328467153284671</v>
      </c>
      <c r="EB27" s="5">
        <f>300/CD7</f>
        <v>2.1897810218978102</v>
      </c>
      <c r="EC27" s="5">
        <f>350/CH7</f>
        <v>2.5547445255474455</v>
      </c>
      <c r="ED27" s="5">
        <f>300/CH7</f>
        <v>2.1897810218978102</v>
      </c>
      <c r="EE27" s="5">
        <f>1.4*1.1</f>
        <v>1.54</v>
      </c>
      <c r="EF27" s="5">
        <v>1.4</v>
      </c>
      <c r="EG27" s="5"/>
      <c r="EH27" s="5"/>
      <c r="EI27" s="5"/>
      <c r="EJ27" s="5"/>
      <c r="EK27" s="5"/>
      <c r="EL27" s="5"/>
      <c r="EM27" s="5"/>
      <c r="EN27" s="5"/>
      <c r="EO27" s="5"/>
      <c r="EP27" s="5"/>
      <c r="EQ27" s="5"/>
      <c r="ER27" s="5"/>
      <c r="ES27" s="5"/>
      <c r="ET27" s="5"/>
      <c r="EU27" s="5"/>
      <c r="EV27" s="5"/>
      <c r="EW27" s="5"/>
    </row>
    <row r="28" spans="1:153" x14ac:dyDescent="0.3">
      <c r="A28" s="5"/>
      <c r="B28" s="18" t="str">
        <f t="shared" si="1"/>
        <v/>
      </c>
      <c r="C28" s="24"/>
      <c r="D28" s="24"/>
      <c r="E28" s="24"/>
      <c r="F28" s="24"/>
      <c r="G28" s="24"/>
      <c r="H28" s="25"/>
      <c r="I28" s="25"/>
      <c r="J28" s="25"/>
      <c r="K28" s="25"/>
      <c r="L28" s="25"/>
      <c r="M28" s="25"/>
      <c r="N28" s="24"/>
      <c r="O28" s="25"/>
      <c r="P28" s="6"/>
      <c r="Q28" s="6"/>
      <c r="R28" s="6" t="e">
        <f t="shared" si="13"/>
        <v>#N/A</v>
      </c>
      <c r="S28" s="6" t="e">
        <f t="shared" si="14"/>
        <v>#N/A</v>
      </c>
      <c r="T28" s="6" t="e">
        <f t="shared" si="15"/>
        <v>#N/A</v>
      </c>
      <c r="U28" s="6" t="e">
        <f t="shared" si="16"/>
        <v>#N/A</v>
      </c>
      <c r="V28" s="8" cm="1">
        <f t="array" ref="V28">IF(M28=0,0,IF(OR($DM$4=3,$DM$4=4),0,IF($DM$4=1,INDEX($CZ$7:$CZ$15,SUM(IF(M28&lt;$CY$7:$CY$15=TRUE,1,0))+1),VLOOKUP(M28,$DB$7:$DC$107,2,FALSE))))</f>
        <v>0</v>
      </c>
      <c r="W28" s="6" t="e">
        <f t="shared" si="6"/>
        <v>#N/A</v>
      </c>
      <c r="X28" s="6" cm="1">
        <f t="array" aca="1" ref="X28" ca="1">SUM(IF((IF(E28=0,INDIRECT(_xlfn.CONCAT($CH$1,MATCH(F28,$CG$7:$CG$100,0)+6)):INDIRECT(_xlfn.CONCAT($CH$1,MATCH(F28,$CG$7:$CG$100,0)+6+SUM(IF((F28=$CG$7:$CG$59)=TRUE,1,0))-1)),INDIRECT(_xlfn.CONCAT($CD$1,MATCH(E28,$CC$7:$CC$100,0)+6)):INDIRECT(_xlfn.CONCAT($CD$1,MATCH(E28,$CC$7:$CC$100,0)+6+SUM(IF((E28=$CC$7:$CC$59)=TRUE,1,0))-1)))*$S$3)=0,0,1))</f>
        <v>2</v>
      </c>
      <c r="Y28" s="6" t="e" cm="1">
        <f t="array" aca="1" ref="Y28" ca="1">SUM(IF((TRANSPOSE(MMULT(MMULT(_xlfn.MUNIT(X28),IF(MMULT(IF(E28=0,INDIRECT(_xlfn.CONCAT($CH$1,MATCH(F28,$CG$7:$CG$100,0)+6)):INDIRECT(_xlfn.CONCAT($CH$1,MATCH(F28,$CG$7:$CG$100,0)+6+SUM(IF((F28=$CG$7:$CG$59)=TRUE,1,0))-1)),INDIRECT(_xlfn.CONCAT($CD$1,MATCH(E28,$CC$7:$CC$100,0)+6)):INDIRECT(_xlfn.CONCAT($CD$1,MATCH(E28,$CC$7:$CC$100,0)+6+SUM(IF((E28=$CC$7:$CC$59)=TRUE,1,0))-1)))*$S$3,1/TRANSPOSE(W28-INDIRECT(_xlfn.CONCAT($BZ$1,MATCH(D28,$BY$7:$BY$100,0)+6)):INDIRECT(_xlfn.CONCAT($BZ$1,MATCH(D28,$BY$7:$BY$100,0)+6+SUM(IF((D28=$BY$7:$BY$59)=TRUE,1,0))-1))*$R$3))=1,1,0)),W28-INDIRECT(_xlfn.CONCAT($BZ$1,MATCH(D28,$BY$7:$BY$100,0)+6)):INDIRECT(_xlfn.CONCAT($BZ$1,MATCH(D28,$BY$7:$BY$100,0)+6+SUM(IF((D28=$BY$7:$BY$59)=TRUE,1,0))-1))*$R$3)))=0,0,1))</f>
        <v>#N/A</v>
      </c>
      <c r="Z28" s="6"/>
      <c r="AA28" s="30" t="str">
        <f t="shared" ca="1" si="17"/>
        <v/>
      </c>
      <c r="AB28" s="31" t="str">
        <f t="shared" si="18"/>
        <v/>
      </c>
      <c r="AC28" s="31" t="str">
        <f t="shared" si="19"/>
        <v/>
      </c>
      <c r="AD28" s="31" t="str">
        <f t="shared" si="20"/>
        <v/>
      </c>
      <c r="AE28" s="32" t="str">
        <f t="shared" si="21"/>
        <v/>
      </c>
      <c r="AF28" s="33" t="str" cm="1">
        <f t="array" aca="1" ref="AF28" ca="1">IFERROR(IF(_xlfn._xlws.SORT(TRANSPOSE(MMULT(MMULT(_xlfn.MUNIT(X28),IF(ROUND(MMULT(IF(E28=0,IF(DN26=1,INDIRECT(_xlfn.CONCAT($CP$1,MATCH(F28,$CO$7:$CO$100,0)+6)):INDIRECT(_xlfn.CONCAT($CP$1,MATCH(F28,$CO$7:$CO$100,0)+6+SUM(IF((F28=$CO$7:$CO$59)=TRUE,1,0))-1)),INDIRECT(_xlfn.CONCAT($CH$1,MATCH(F28,$CG$7:$CG$100,0)+6)):INDIRECT(_xlfn.CONCAT($CH$1,MATCH(F28,$CG$7:$CG$100,0)+6+SUM(IF((F28=$CG$7:$CG$59)=TRUE,1,0))-1))),IF(OR(DN26=2,DN26=3),INDIRECT(_xlfn.CONCAT($CL$1,MATCH(E28,$CK$7:$CK$100,0)+6)):INDIRECT(_xlfn.CONCAT($CL$1,MATCH(E28,$CK$7:$CK$100,0)+6+SUM(IF((E28=$CK$7:$CK$59)=TRUE,1,0))-1)),INDIRECT(_xlfn.CONCAT($CD$1,MATCH(E28,$CC$7:$CC$100,0)+6)):INDIRECT(_xlfn.CONCAT($CD$1,MATCH(E28,$CC$7:$CC$100,0)+6+SUM(IF((E28=$CC$7:$CC$59)=TRUE,1,0))-1))))*$S$3*IF(AND(DM26=4,F28=0),1.1,1),1/TRANSPOSE(W28-INDIRECT(_xlfn.CONCAT($BZ$1,MATCH(D28,$BY$7:$BY$100,0)+6)):INDIRECT(_xlfn.CONCAT($BZ$1,MATCH(D28,$BY$7:$BY$100,0)+6+SUM(IF((D28=$BY$7:$BY$59)=TRUE,1,0))-1))*$R$3)),6)=1,1,0)),W28-INDIRECT(_xlfn.CONCAT($BZ$1,MATCH(D28,$BY$7:$BY$100,0)+6)):INDIRECT(_xlfn.CONCAT($BZ$1,MATCH(D28,$BY$7:$BY$100,0)+6+SUM(IF((D28=$BY$7:$BY$59)=TRUE,1,0))-1))*$R$3))/$S$3,1,-1,TRUE)=0,"",_xlfn._xlws.SORT(TRANSPOSE(MMULT(MMULT(_xlfn.MUNIT(X28),IF(ROUND(MMULT(IF(E28=0,IF(DN26=1,INDIRECT(_xlfn.CONCAT($CP$1,MATCH(F28,$CO$7:$CO$100,0)+6)):INDIRECT(_xlfn.CONCAT($CP$1,MATCH(F28,$CO$7:$CO$100,0)+6+SUM(IF((F28=$CO$7:$CO$59)=TRUE,1,0))-1)),INDIRECT(_xlfn.CONCAT($CH$1,MATCH(F28,$CG$7:$CG$100,0)+6)):INDIRECT(_xlfn.CONCAT($CH$1,MATCH(F28,$CG$7:$CG$100,0)+6+SUM(IF((F28=$CG$7:$CG$59)=TRUE,1,0))-1))),IF(OR(DN26=2,DN26=3),INDIRECT(_xlfn.CONCAT($CL$1,MATCH(E28,$CK$7:$CK$100,0)+6)):INDIRECT(_xlfn.CONCAT($CL$1,MATCH(E28,$CK$7:$CK$100,0)+6+SUM(IF((E28=$CK$7:$CK$59)=TRUE,1,0))-1)),INDIRECT(_xlfn.CONCAT($CD$1,MATCH(E28,$CC$7:$CC$100,0)+6)):INDIRECT(_xlfn.CONCAT($CD$1,MATCH(E28,$CC$7:$CC$100,0)+6+SUM(IF((E28=$CC$7:$CC$59)=TRUE,1,0))-1))))*$S$3*IF(AND(DM26=4,F28=0),1.1,1),1/TRANSPOSE(W28-INDIRECT(_xlfn.CONCAT($BZ$1,MATCH(D28,$BY$7:$BY$100,0)+6)):INDIRECT(_xlfn.CONCAT($BZ$1,MATCH(D28,$BY$7:$BY$100,0)+6+SUM(IF((D28=$BY$7:$BY$59)=TRUE,1,0))-1))*$R$3)),6)=1,1,0)),W28-INDIRECT(_xlfn.CONCAT($BZ$1,MATCH(D28,$BY$7:$BY$100,0)+6)):INDIRECT(_xlfn.CONCAT($BZ$1,MATCH(D28,$BY$7:$BY$100,0)+6+SUM(IF((D28=$BY$7:$BY$59)=TRUE,1,0))-1))*$R$3))/$S$3,1,-1,TRUE)),"")</f>
        <v/>
      </c>
      <c r="AG28" s="31"/>
      <c r="AH28" s="31"/>
      <c r="AI28" s="31"/>
      <c r="AJ28" s="32"/>
      <c r="AK28" s="6"/>
      <c r="AL28" s="21"/>
      <c r="AM28" s="21"/>
      <c r="AN28" s="48">
        <f t="shared" si="23"/>
        <v>12</v>
      </c>
      <c r="AO28" s="39" t="e">
        <f t="shared" si="24"/>
        <v>#N/A</v>
      </c>
      <c r="AP28" s="39" t="e" cm="1">
        <f t="array" ref="AP28">_xlfn.XMATCH(1,IF(IF((AL28=$DG$24:$EF$24)=TRUE,1,0)+IF((AM28=$DG$25:$EF$25)=TRUE,1,0)=2,1,0))</f>
        <v>#N/A</v>
      </c>
      <c r="AQ28" s="39" t="str" cm="1">
        <f t="array" aca="1" ref="AQ28:AU28" ca="1">AA28:AE28</f>
        <v/>
      </c>
      <c r="AR28" s="39" t="str">
        <f ca="1"/>
        <v/>
      </c>
      <c r="AS28" s="39" t="str">
        <f ca="1"/>
        <v/>
      </c>
      <c r="AT28" s="39" t="str">
        <f ca="1"/>
        <v/>
      </c>
      <c r="AU28" s="39" t="str">
        <f ca="1"/>
        <v/>
      </c>
      <c r="AV28" s="39">
        <f t="shared" si="25"/>
        <v>0</v>
      </c>
      <c r="AW28" s="39" t="e" cm="1">
        <f t="array" ref="AW28">IF(AND(AV28=1,AO28&lt;&gt;1),VLOOKUP(E28,변환표준점수!$H$8:$O$60,_xlfn.XMATCH('표점 계산기'!$AL28,변환표준점수!$I$6:$O$6)+1,FALSE),IF(AND($E28=0,$DN$4=1),INDEX($CH$7:$CH$73,SUM(IF(AF28=$CP$7:$CP$59,ROW($A$1:$A$50),0))),IF(AND($E28&lt;&gt;0,$DN$4&lt;&gt;1),INDEX($CD$7:$CD$73,SUM(IF(AF28=$CL$7:$CL$59,ROW($A$1:$A$50),0))),AF28:AJ28)))</f>
        <v>#N/A</v>
      </c>
      <c r="AX28" s="39"/>
      <c r="AY28" s="39"/>
      <c r="AZ28" s="39"/>
      <c r="BA28" s="39"/>
      <c r="BB28" s="39" t="e">
        <f>VLOOKUP(G28,변환표준점수!$X$8:$AM$16,_xlfn.XMATCH(AL28,변환표준점수!$Y$5:$AM$5)+IF(OR(AN28=6,AN28=7,AN28=10,AN28=11),IF(AO28=1,0,1),0)+1,FALSE)</f>
        <v>#N/A</v>
      </c>
      <c r="BC28" s="39" t="e">
        <f>VLOOKUP(H28,변환표준점수!$AO$8:$BE$16,_xlfn.XMATCH(AL28,변환표준점수!$AP$5:$BE$5)+IF(OR(AN28=3,AN28=6,AN28=8,AN28=9,AN28=10),IF(AO28=1,0,1),0)+1,FALSE)</f>
        <v>#N/A</v>
      </c>
      <c r="BD28" s="39" t="e">
        <f>IF(I28=0,VLOOKUP(K28,변환표준점수!$BU$8:$CF$62,'표점 계산기'!$AN28+1,FALSE),VLOOKUP(I28,변환표준점수!$BH$8:$BS$62,'표점 계산기'!$AN28+1,FALSE))</f>
        <v>#N/A</v>
      </c>
      <c r="BE28" s="39" t="e">
        <f>IF(J28=0,VLOOKUP(L28,변환표준점수!$BU$8:$CF$62,'표점 계산기'!$AN28+1,FALSE),VLOOKUP(J28,변환표준점수!$BH$8:$BS$62,'표점 계산기'!$AN28+1,FALSE))</f>
        <v>#N/A</v>
      </c>
      <c r="BF28" s="39" cm="1">
        <f t="array" ref="BF28">IF(M28=0,0,IF(OR(AN28=3,AN28=4),0,IF(AN28=1,INDEX($CZ$7:$CZ$15,SUM(IF(M28&lt;$CY$7:$CY$15=TRUE,1,0))+1),VLOOKUP(M28,변환표준점수!$BH$8:$BS$62,'표점 계산기'!AN28+1,FALSE))))</f>
        <v>0</v>
      </c>
      <c r="BG28" s="39" t="e" cm="1">
        <f t="array" ref="BG28">INDEX($DG$24:$EF$31,COLUMN(C23),$AP28)</f>
        <v>#N/A</v>
      </c>
      <c r="BH28" s="39" t="e" cm="1">
        <f t="array" ref="BH28">INDEX($DG$24:$EF$31,COLUMN(D23),$AP28)</f>
        <v>#N/A</v>
      </c>
      <c r="BI28" s="39" t="e" cm="1">
        <f t="array" ref="BI28">INDEX($DG$24:$EF$31,COLUMN(E23),$AP28)</f>
        <v>#N/A</v>
      </c>
      <c r="BJ28" s="39" t="e" cm="1">
        <f t="array" ref="BJ28">INDEX($DG$24:$EF$31,COLUMN(F23),$AP28)</f>
        <v>#N/A</v>
      </c>
      <c r="BK28" s="39" t="e" cm="1">
        <f t="array" ref="BK28">INDEX($DG$24:$EF$31,COLUMN(G23),$AP28)</f>
        <v>#N/A</v>
      </c>
      <c r="BL28" s="39" t="e" cm="1">
        <f t="array" ref="BL28">INDEX($DG$24:$EF$31,COLUMN(H23),$AP28)</f>
        <v>#N/A</v>
      </c>
      <c r="BM28" s="63" t="str" cm="1">
        <f t="array" aca="1" ref="BM28:BQ28" ca="1">IFERROR(ROUND(IF(IFERROR(AW28:BA28/AW28:BA28,0)=1,(IFERROR(AQ28:AU28*BG28,0)+IFERROR(AW28:BA28*BH28,0)+(SUM(BD28:BF28)-MIN(BD28:BF28))*BI28+BB28*BJ28+BC28*BK28)*BL28+BB28*(1-BJ28)+BC28*(1-BK28)+IF(AN28=1,BF28,0),""),2),"")</f>
        <v/>
      </c>
      <c r="BN28" s="52" t="str">
        <f ca="1"/>
        <v/>
      </c>
      <c r="BO28" s="52" t="str">
        <f ca="1"/>
        <v/>
      </c>
      <c r="BP28" s="52" t="str">
        <f ca="1"/>
        <v/>
      </c>
      <c r="BQ28" s="64" t="str">
        <f ca="1"/>
        <v/>
      </c>
      <c r="BR28" s="6"/>
      <c r="BS28" s="5"/>
      <c r="BT28" s="5"/>
      <c r="BU28" s="5"/>
      <c r="BV28" s="5"/>
      <c r="BW28" s="5"/>
      <c r="BX28" s="5"/>
      <c r="BY28" s="68">
        <v>85</v>
      </c>
      <c r="BZ28" s="68">
        <v>122</v>
      </c>
      <c r="CA28" s="68">
        <v>85</v>
      </c>
      <c r="CB28" s="5"/>
      <c r="CC28" s="68">
        <v>73</v>
      </c>
      <c r="CD28" s="68">
        <v>115</v>
      </c>
      <c r="CE28" s="68">
        <v>73</v>
      </c>
      <c r="CF28" s="6"/>
      <c r="CG28" s="68">
        <v>69</v>
      </c>
      <c r="CH28" s="68">
        <v>115</v>
      </c>
      <c r="CI28" s="68">
        <v>69</v>
      </c>
      <c r="CJ28" s="5"/>
      <c r="CK28" s="68">
        <v>73</v>
      </c>
      <c r="CL28" s="6" cm="1">
        <f t="array" ref="CL28">INDEX(변환표준점수!$I$8:$O$60,ROW(A22),_xlfn.XMATCH('표점 계산기'!$B$3,변환표준점수!$I$6:$O$6))</f>
        <v>118</v>
      </c>
      <c r="CM28" s="68">
        <v>73</v>
      </c>
      <c r="CN28" s="5"/>
      <c r="CO28" s="6">
        <v>88</v>
      </c>
      <c r="CP28" s="6">
        <v>122</v>
      </c>
      <c r="CQ28" s="6">
        <v>92</v>
      </c>
      <c r="CR28" s="5"/>
      <c r="CS28" s="5"/>
      <c r="CT28" s="5"/>
      <c r="CU28" s="5"/>
      <c r="CV28" s="5"/>
      <c r="CW28" s="5"/>
      <c r="CX28" s="5"/>
      <c r="CY28" s="5"/>
      <c r="CZ28" s="5"/>
      <c r="DA28" s="5"/>
      <c r="DB28" s="6">
        <v>79</v>
      </c>
      <c r="DC28" s="5">
        <f>VLOOKUP(DB28,변환표준점수!$BH$8:$BS$62,1+'표점 계산기'!$DM$4,FALSE)</f>
        <v>60.39</v>
      </c>
      <c r="DD28" s="5">
        <f>VLOOKUP(DB28,변환표준점수!$BU$8:$CF$46,1+'표점 계산기'!$DM$4,FALSE)</f>
        <v>59.55</v>
      </c>
      <c r="DE28" s="5"/>
      <c r="DF28" s="5" t="s">
        <v>10</v>
      </c>
      <c r="DG28" s="5">
        <v>0.8</v>
      </c>
      <c r="DH28" s="5">
        <v>0.8</v>
      </c>
      <c r="DI28" s="5">
        <v>1.5</v>
      </c>
      <c r="DJ28" s="5">
        <v>0.5</v>
      </c>
      <c r="DK28" s="5">
        <v>1</v>
      </c>
      <c r="DL28" s="6">
        <v>0.8</v>
      </c>
      <c r="DM28" s="6">
        <v>0.6</v>
      </c>
      <c r="DN28" s="5">
        <v>1.75</v>
      </c>
      <c r="DO28" s="5">
        <v>1</v>
      </c>
      <c r="DP28" s="5">
        <f>175/변환표준점수!CA8</f>
        <v>2.6217228464419478</v>
      </c>
      <c r="DQ28" s="5">
        <f>150/변환표준점수!BN8</f>
        <v>2.282062984938384</v>
      </c>
      <c r="DR28" s="5">
        <f>100/변환표준점수!BN8</f>
        <v>1.521375323292256</v>
      </c>
      <c r="DS28" s="5">
        <v>1.75</v>
      </c>
      <c r="DT28" s="5">
        <v>1</v>
      </c>
      <c r="DU28" s="5">
        <f>250/(2*변환표준점수!CC8)</f>
        <v>1.8347277264054016</v>
      </c>
      <c r="DV28" s="5">
        <f>250/(2*변환표준점수!BP8)</f>
        <v>1.8813967489464178</v>
      </c>
      <c r="DW28" s="5">
        <v>0.25</v>
      </c>
      <c r="DX28" s="5">
        <v>0.2</v>
      </c>
      <c r="DY28" s="5">
        <v>0.2</v>
      </c>
      <c r="DZ28" s="5">
        <f>210/(2*변환표준점수!CE8)</f>
        <v>1.5411712901805372</v>
      </c>
      <c r="EA28" s="5">
        <f>140/(2*변환표준점수!BR8)</f>
        <v>1.053582179409994</v>
      </c>
      <c r="EB28" s="5"/>
      <c r="EC28" s="5"/>
      <c r="ED28" s="5"/>
      <c r="EE28" s="6">
        <v>0.6</v>
      </c>
      <c r="EF28" s="6">
        <v>0.6</v>
      </c>
      <c r="EG28" s="5"/>
      <c r="EH28" s="5"/>
      <c r="EI28" s="5"/>
      <c r="EJ28" s="5"/>
      <c r="EK28" s="5"/>
      <c r="EL28" s="5"/>
      <c r="EM28" s="5"/>
      <c r="EN28" s="5"/>
      <c r="EO28" s="5"/>
      <c r="EP28" s="5"/>
      <c r="EQ28" s="5"/>
      <c r="ER28" s="5"/>
      <c r="ES28" s="5"/>
      <c r="ET28" s="5"/>
      <c r="EU28" s="5"/>
      <c r="EV28" s="5"/>
      <c r="EW28" s="5"/>
    </row>
    <row r="29" spans="1:153" x14ac:dyDescent="0.3">
      <c r="A29" s="5"/>
      <c r="B29" s="18" t="str">
        <f t="shared" si="1"/>
        <v/>
      </c>
      <c r="C29" s="24"/>
      <c r="D29" s="24"/>
      <c r="E29" s="24"/>
      <c r="F29" s="24"/>
      <c r="G29" s="24"/>
      <c r="H29" s="25"/>
      <c r="I29" s="25"/>
      <c r="J29" s="25"/>
      <c r="K29" s="25"/>
      <c r="L29" s="25"/>
      <c r="M29" s="25"/>
      <c r="N29" s="24"/>
      <c r="O29" s="25"/>
      <c r="P29" s="6"/>
      <c r="Q29" s="6"/>
      <c r="R29" s="6" t="e">
        <f t="shared" si="13"/>
        <v>#N/A</v>
      </c>
      <c r="S29" s="6" t="e">
        <f t="shared" si="14"/>
        <v>#N/A</v>
      </c>
      <c r="T29" s="6" t="e">
        <f t="shared" si="15"/>
        <v>#N/A</v>
      </c>
      <c r="U29" s="6" t="e">
        <f t="shared" si="16"/>
        <v>#N/A</v>
      </c>
      <c r="V29" s="8" cm="1">
        <f t="array" ref="V29">IF(M29=0,0,IF(OR($DM$4=3,$DM$4=4),0,IF($DM$4=1,INDEX($CZ$7:$CZ$15,SUM(IF(M29&lt;$CY$7:$CY$15=TRUE,1,0))+1),VLOOKUP(M29,$DB$7:$DC$107,2,FALSE))))</f>
        <v>0</v>
      </c>
      <c r="W29" s="6" t="e">
        <f t="shared" si="6"/>
        <v>#N/A</v>
      </c>
      <c r="X29" s="6" cm="1">
        <f t="array" aca="1" ref="X29" ca="1">SUM(IF((IF(E29=0,INDIRECT(_xlfn.CONCAT($CH$1,MATCH(F29,$CG$7:$CG$100,0)+6)):INDIRECT(_xlfn.CONCAT($CH$1,MATCH(F29,$CG$7:$CG$100,0)+6+SUM(IF((F29=$CG$7:$CG$59)=TRUE,1,0))-1)),INDIRECT(_xlfn.CONCAT($CD$1,MATCH(E29,$CC$7:$CC$100,0)+6)):INDIRECT(_xlfn.CONCAT($CD$1,MATCH(E29,$CC$7:$CC$100,0)+6+SUM(IF((E29=$CC$7:$CC$59)=TRUE,1,0))-1)))*$S$3)=0,0,1))</f>
        <v>2</v>
      </c>
      <c r="Y29" s="6" t="e" cm="1">
        <f t="array" aca="1" ref="Y29" ca="1">SUM(IF((TRANSPOSE(MMULT(MMULT(_xlfn.MUNIT(X29),IF(MMULT(IF(E29=0,INDIRECT(_xlfn.CONCAT($CH$1,MATCH(F29,$CG$7:$CG$100,0)+6)):INDIRECT(_xlfn.CONCAT($CH$1,MATCH(F29,$CG$7:$CG$100,0)+6+SUM(IF((F29=$CG$7:$CG$59)=TRUE,1,0))-1)),INDIRECT(_xlfn.CONCAT($CD$1,MATCH(E29,$CC$7:$CC$100,0)+6)):INDIRECT(_xlfn.CONCAT($CD$1,MATCH(E29,$CC$7:$CC$100,0)+6+SUM(IF((E29=$CC$7:$CC$59)=TRUE,1,0))-1)))*$S$3,1/TRANSPOSE(W29-INDIRECT(_xlfn.CONCAT($BZ$1,MATCH(D29,$BY$7:$BY$100,0)+6)):INDIRECT(_xlfn.CONCAT($BZ$1,MATCH(D29,$BY$7:$BY$100,0)+6+SUM(IF((D29=$BY$7:$BY$59)=TRUE,1,0))-1))*$R$3))=1,1,0)),W29-INDIRECT(_xlfn.CONCAT($BZ$1,MATCH(D29,$BY$7:$BY$100,0)+6)):INDIRECT(_xlfn.CONCAT($BZ$1,MATCH(D29,$BY$7:$BY$100,0)+6+SUM(IF((D29=$BY$7:$BY$59)=TRUE,1,0))-1))*$R$3)))=0,0,1))</f>
        <v>#N/A</v>
      </c>
      <c r="Z29" s="6"/>
      <c r="AA29" s="30" t="str">
        <f t="shared" ca="1" si="17"/>
        <v/>
      </c>
      <c r="AB29" s="31" t="str">
        <f t="shared" si="18"/>
        <v/>
      </c>
      <c r="AC29" s="31" t="str">
        <f t="shared" si="19"/>
        <v/>
      </c>
      <c r="AD29" s="31" t="str">
        <f t="shared" si="20"/>
        <v/>
      </c>
      <c r="AE29" s="32" t="str">
        <f t="shared" si="21"/>
        <v/>
      </c>
      <c r="AF29" s="33" t="str" cm="1">
        <f t="array" aca="1" ref="AF29" ca="1">IFERROR(IF(_xlfn._xlws.SORT(TRANSPOSE(MMULT(MMULT(_xlfn.MUNIT(X29),IF(ROUND(MMULT(IF(E29=0,IF(DN27=1,INDIRECT(_xlfn.CONCAT($CP$1,MATCH(F29,$CO$7:$CO$100,0)+6)):INDIRECT(_xlfn.CONCAT($CP$1,MATCH(F29,$CO$7:$CO$100,0)+6+SUM(IF((F29=$CO$7:$CO$59)=TRUE,1,0))-1)),INDIRECT(_xlfn.CONCAT($CH$1,MATCH(F29,$CG$7:$CG$100,0)+6)):INDIRECT(_xlfn.CONCAT($CH$1,MATCH(F29,$CG$7:$CG$100,0)+6+SUM(IF((F29=$CG$7:$CG$59)=TRUE,1,0))-1))),IF(OR(DN27=2,DN27=3),INDIRECT(_xlfn.CONCAT($CL$1,MATCH(E29,$CK$7:$CK$100,0)+6)):INDIRECT(_xlfn.CONCAT($CL$1,MATCH(E29,$CK$7:$CK$100,0)+6+SUM(IF((E29=$CK$7:$CK$59)=TRUE,1,0))-1)),INDIRECT(_xlfn.CONCAT($CD$1,MATCH(E29,$CC$7:$CC$100,0)+6)):INDIRECT(_xlfn.CONCAT($CD$1,MATCH(E29,$CC$7:$CC$100,0)+6+SUM(IF((E29=$CC$7:$CC$59)=TRUE,1,0))-1))))*$S$3*IF(AND(DM27=4,F29=0),1.1,1),1/TRANSPOSE(W29-INDIRECT(_xlfn.CONCAT($BZ$1,MATCH(D29,$BY$7:$BY$100,0)+6)):INDIRECT(_xlfn.CONCAT($BZ$1,MATCH(D29,$BY$7:$BY$100,0)+6+SUM(IF((D29=$BY$7:$BY$59)=TRUE,1,0))-1))*$R$3)),6)=1,1,0)),W29-INDIRECT(_xlfn.CONCAT($BZ$1,MATCH(D29,$BY$7:$BY$100,0)+6)):INDIRECT(_xlfn.CONCAT($BZ$1,MATCH(D29,$BY$7:$BY$100,0)+6+SUM(IF((D29=$BY$7:$BY$59)=TRUE,1,0))-1))*$R$3))/$S$3,1,-1,TRUE)=0,"",_xlfn._xlws.SORT(TRANSPOSE(MMULT(MMULT(_xlfn.MUNIT(X29),IF(ROUND(MMULT(IF(E29=0,IF(DN27=1,INDIRECT(_xlfn.CONCAT($CP$1,MATCH(F29,$CO$7:$CO$100,0)+6)):INDIRECT(_xlfn.CONCAT($CP$1,MATCH(F29,$CO$7:$CO$100,0)+6+SUM(IF((F29=$CO$7:$CO$59)=TRUE,1,0))-1)),INDIRECT(_xlfn.CONCAT($CH$1,MATCH(F29,$CG$7:$CG$100,0)+6)):INDIRECT(_xlfn.CONCAT($CH$1,MATCH(F29,$CG$7:$CG$100,0)+6+SUM(IF((F29=$CG$7:$CG$59)=TRUE,1,0))-1))),IF(OR(DN27=2,DN27=3),INDIRECT(_xlfn.CONCAT($CL$1,MATCH(E29,$CK$7:$CK$100,0)+6)):INDIRECT(_xlfn.CONCAT($CL$1,MATCH(E29,$CK$7:$CK$100,0)+6+SUM(IF((E29=$CK$7:$CK$59)=TRUE,1,0))-1)),INDIRECT(_xlfn.CONCAT($CD$1,MATCH(E29,$CC$7:$CC$100,0)+6)):INDIRECT(_xlfn.CONCAT($CD$1,MATCH(E29,$CC$7:$CC$100,0)+6+SUM(IF((E29=$CC$7:$CC$59)=TRUE,1,0))-1))))*$S$3*IF(AND(DM27=4,F29=0),1.1,1),1/TRANSPOSE(W29-INDIRECT(_xlfn.CONCAT($BZ$1,MATCH(D29,$BY$7:$BY$100,0)+6)):INDIRECT(_xlfn.CONCAT($BZ$1,MATCH(D29,$BY$7:$BY$100,0)+6+SUM(IF((D29=$BY$7:$BY$59)=TRUE,1,0))-1))*$R$3)),6)=1,1,0)),W29-INDIRECT(_xlfn.CONCAT($BZ$1,MATCH(D29,$BY$7:$BY$100,0)+6)):INDIRECT(_xlfn.CONCAT($BZ$1,MATCH(D29,$BY$7:$BY$100,0)+6+SUM(IF((D29=$BY$7:$BY$59)=TRUE,1,0))-1))*$R$3))/$S$3,1,-1,TRUE)),"")</f>
        <v/>
      </c>
      <c r="AG29" s="31"/>
      <c r="AH29" s="31"/>
      <c r="AI29" s="31"/>
      <c r="AJ29" s="32"/>
      <c r="AK29" s="6"/>
      <c r="AL29" s="21"/>
      <c r="AM29" s="21"/>
      <c r="AN29" s="48">
        <f t="shared" si="23"/>
        <v>12</v>
      </c>
      <c r="AO29" s="39" t="e">
        <f t="shared" si="24"/>
        <v>#N/A</v>
      </c>
      <c r="AP29" s="39" t="e" cm="1">
        <f t="array" ref="AP29">_xlfn.XMATCH(1,IF(IF((AL29=$DG$24:$EF$24)=TRUE,1,0)+IF((AM29=$DG$25:$EF$25)=TRUE,1,0)=2,1,0))</f>
        <v>#N/A</v>
      </c>
      <c r="AQ29" s="39" t="str" cm="1">
        <f t="array" aca="1" ref="AQ29:AU29" ca="1">AA29:AE29</f>
        <v/>
      </c>
      <c r="AR29" s="39" t="str">
        <f ca="1"/>
        <v/>
      </c>
      <c r="AS29" s="39" t="str">
        <f ca="1"/>
        <v/>
      </c>
      <c r="AT29" s="39" t="str">
        <f ca="1"/>
        <v/>
      </c>
      <c r="AU29" s="39" t="str">
        <f ca="1"/>
        <v/>
      </c>
      <c r="AV29" s="39">
        <f t="shared" si="25"/>
        <v>0</v>
      </c>
      <c r="AW29" s="39" t="e" cm="1">
        <f t="array" ref="AW29">IF(AND(AV29=1,AO29&lt;&gt;1),VLOOKUP(E29,변환표준점수!$H$8:$O$60,_xlfn.XMATCH('표점 계산기'!$AL29,변환표준점수!$I$6:$O$6)+1,FALSE),IF(AND($E29=0,$DN$4=1),INDEX($CH$7:$CH$73,SUM(IF(AF29=$CP$7:$CP$59,ROW($A$1:$A$50),0))),IF(AND($E29&lt;&gt;0,$DN$4&lt;&gt;1),INDEX($CD$7:$CD$73,SUM(IF(AF29=$CL$7:$CL$59,ROW($A$1:$A$50),0))),AF29:AJ29)))</f>
        <v>#N/A</v>
      </c>
      <c r="AX29" s="39"/>
      <c r="AY29" s="39"/>
      <c r="AZ29" s="39"/>
      <c r="BA29" s="39"/>
      <c r="BB29" s="39" t="e">
        <f>VLOOKUP(G29,변환표준점수!$X$8:$AM$16,_xlfn.XMATCH(AL29,변환표준점수!$Y$5:$AM$5)+IF(OR(AN29=6,AN29=7,AN29=10,AN29=11),IF(AO29=1,0,1),0)+1,FALSE)</f>
        <v>#N/A</v>
      </c>
      <c r="BC29" s="39" t="e">
        <f>VLOOKUP(H29,변환표준점수!$AO$8:$BE$16,_xlfn.XMATCH(AL29,변환표준점수!$AP$5:$BE$5)+IF(OR(AN29=3,AN29=6,AN29=8,AN29=9,AN29=10),IF(AO29=1,0,1),0)+1,FALSE)</f>
        <v>#N/A</v>
      </c>
      <c r="BD29" s="39" t="e">
        <f>IF(I29=0,VLOOKUP(K29,변환표준점수!$BU$8:$CF$62,'표점 계산기'!$AN29+1,FALSE),VLOOKUP(I29,변환표준점수!$BH$8:$BS$62,'표점 계산기'!$AN29+1,FALSE))</f>
        <v>#N/A</v>
      </c>
      <c r="BE29" s="39" t="e">
        <f>IF(J29=0,VLOOKUP(L29,변환표준점수!$BU$8:$CF$62,'표점 계산기'!$AN29+1,FALSE),VLOOKUP(J29,변환표준점수!$BH$8:$BS$62,'표점 계산기'!$AN29+1,FALSE))</f>
        <v>#N/A</v>
      </c>
      <c r="BF29" s="39" cm="1">
        <f t="array" ref="BF29">IF(M29=0,0,IF(OR(AN29=3,AN29=4),0,IF(AN29=1,INDEX($CZ$7:$CZ$15,SUM(IF(M29&lt;$CY$7:$CY$15=TRUE,1,0))+1),VLOOKUP(M29,변환표준점수!$BH$8:$BS$62,'표점 계산기'!AN29+1,FALSE))))</f>
        <v>0</v>
      </c>
      <c r="BG29" s="39" t="e" cm="1">
        <f t="array" ref="BG29">INDEX($DG$24:$EF$31,COLUMN(C24),$AP29)</f>
        <v>#N/A</v>
      </c>
      <c r="BH29" s="39" t="e" cm="1">
        <f t="array" ref="BH29">INDEX($DG$24:$EF$31,COLUMN(D24),$AP29)</f>
        <v>#N/A</v>
      </c>
      <c r="BI29" s="39" t="e" cm="1">
        <f t="array" ref="BI29">INDEX($DG$24:$EF$31,COLUMN(E24),$AP29)</f>
        <v>#N/A</v>
      </c>
      <c r="BJ29" s="39" t="e" cm="1">
        <f t="array" ref="BJ29">INDEX($DG$24:$EF$31,COLUMN(F24),$AP29)</f>
        <v>#N/A</v>
      </c>
      <c r="BK29" s="39" t="e" cm="1">
        <f t="array" ref="BK29">INDEX($DG$24:$EF$31,COLUMN(G24),$AP29)</f>
        <v>#N/A</v>
      </c>
      <c r="BL29" s="39" t="e" cm="1">
        <f t="array" ref="BL29">INDEX($DG$24:$EF$31,COLUMN(H24),$AP29)</f>
        <v>#N/A</v>
      </c>
      <c r="BM29" s="63" t="str" cm="1">
        <f t="array" aca="1" ref="BM29:BQ29" ca="1">IFERROR(ROUND(IF(IFERROR(AW29:BA29/AW29:BA29,0)=1,(IFERROR(AQ29:AU29*BG29,0)+IFERROR(AW29:BA29*BH29,0)+(SUM(BD29:BF29)-MIN(BD29:BF29))*BI29+BB29*BJ29+BC29*BK29)*BL29+BB29*(1-BJ29)+BC29*(1-BK29)+IF(AN29=1,BF29,0),""),2),"")</f>
        <v/>
      </c>
      <c r="BN29" s="52" t="str">
        <f ca="1"/>
        <v/>
      </c>
      <c r="BO29" s="52" t="str">
        <f ca="1"/>
        <v/>
      </c>
      <c r="BP29" s="52" t="str">
        <f ca="1"/>
        <v/>
      </c>
      <c r="BQ29" s="64" t="str">
        <f ca="1"/>
        <v/>
      </c>
      <c r="BR29" s="6"/>
      <c r="BS29" s="5"/>
      <c r="BT29" s="5"/>
      <c r="BU29" s="5"/>
      <c r="BV29" s="5"/>
      <c r="BW29" s="5"/>
      <c r="BX29" s="5"/>
      <c r="BY29" s="68">
        <v>83</v>
      </c>
      <c r="BZ29" s="68">
        <v>120</v>
      </c>
      <c r="CA29" s="68">
        <v>83</v>
      </c>
      <c r="CB29" s="5"/>
      <c r="CC29" s="68">
        <v>72</v>
      </c>
      <c r="CD29" s="68">
        <v>114</v>
      </c>
      <c r="CE29" s="68">
        <v>72</v>
      </c>
      <c r="CF29" s="6"/>
      <c r="CG29" s="68">
        <v>68</v>
      </c>
      <c r="CH29" s="68">
        <v>114</v>
      </c>
      <c r="CI29" s="68">
        <v>68</v>
      </c>
      <c r="CJ29" s="5"/>
      <c r="CK29" s="68">
        <v>72</v>
      </c>
      <c r="CL29" s="6" cm="1">
        <f t="array" ref="CL29">INDEX(변환표준점수!$I$8:$O$60,ROW(A23),_xlfn.XMATCH('표점 계산기'!$B$3,변환표준점수!$I$6:$O$6))</f>
        <v>117</v>
      </c>
      <c r="CM29" s="68">
        <v>72</v>
      </c>
      <c r="CN29" s="5"/>
      <c r="CO29" s="6">
        <v>88</v>
      </c>
      <c r="CP29" s="6">
        <v>121.83</v>
      </c>
      <c r="CQ29" s="6">
        <v>91</v>
      </c>
      <c r="CR29" s="5"/>
      <c r="CS29" s="5"/>
      <c r="CT29" s="5"/>
      <c r="CU29" s="5"/>
      <c r="CV29" s="5"/>
      <c r="CW29" s="5"/>
      <c r="CX29" s="5"/>
      <c r="CY29" s="5"/>
      <c r="CZ29" s="5"/>
      <c r="DA29" s="5"/>
      <c r="DB29" s="6">
        <v>78</v>
      </c>
      <c r="DC29" s="5">
        <f>VLOOKUP(DB29,변환표준점수!$BH$8:$BS$62,1+'표점 계산기'!$DM$4,FALSE)</f>
        <v>60.15</v>
      </c>
      <c r="DD29" s="5">
        <f>VLOOKUP(DB29,변환표준점수!$BU$8:$CF$46,1+'표점 계산기'!$DM$4,FALSE)</f>
        <v>59.25</v>
      </c>
      <c r="DE29" s="5"/>
      <c r="DF29" s="5" t="s">
        <v>13</v>
      </c>
      <c r="DG29" s="5">
        <v>0</v>
      </c>
      <c r="DH29" s="5">
        <v>0</v>
      </c>
      <c r="DI29" s="5">
        <v>1</v>
      </c>
      <c r="DJ29" s="5">
        <v>1</v>
      </c>
      <c r="DK29" s="5">
        <v>0</v>
      </c>
      <c r="DL29" s="6">
        <v>0</v>
      </c>
      <c r="DM29" s="6">
        <v>0</v>
      </c>
      <c r="DN29" s="5">
        <v>0</v>
      </c>
      <c r="DO29" s="5">
        <v>0</v>
      </c>
      <c r="DP29" s="5">
        <v>0</v>
      </c>
      <c r="DQ29" s="5">
        <v>0</v>
      </c>
      <c r="DR29" s="5">
        <v>0</v>
      </c>
      <c r="DS29" s="5">
        <v>0</v>
      </c>
      <c r="DT29" s="5">
        <v>0</v>
      </c>
      <c r="DU29" s="5">
        <v>0</v>
      </c>
      <c r="DV29" s="5">
        <v>0</v>
      </c>
      <c r="DW29" s="5">
        <v>1</v>
      </c>
      <c r="DX29" s="5">
        <v>1</v>
      </c>
      <c r="DY29" s="5">
        <v>1</v>
      </c>
      <c r="DZ29" s="5">
        <v>0</v>
      </c>
      <c r="EA29" s="5">
        <v>0</v>
      </c>
      <c r="EB29" s="5"/>
      <c r="EC29" s="5"/>
      <c r="ED29" s="5"/>
      <c r="EE29" s="6">
        <v>0</v>
      </c>
      <c r="EF29" s="6">
        <v>0</v>
      </c>
      <c r="EG29" s="5"/>
      <c r="EH29" s="5"/>
      <c r="EI29" s="5"/>
      <c r="EJ29" s="5"/>
      <c r="EK29" s="5"/>
      <c r="EL29" s="5"/>
      <c r="EM29" s="5"/>
      <c r="EN29" s="5"/>
      <c r="EO29" s="5"/>
      <c r="EP29" s="5"/>
      <c r="EQ29" s="5"/>
      <c r="ER29" s="5"/>
      <c r="ES29" s="5"/>
      <c r="ET29" s="5"/>
      <c r="EU29" s="5"/>
      <c r="EV29" s="5"/>
      <c r="EW29" s="5"/>
    </row>
    <row r="30" spans="1:153" x14ac:dyDescent="0.3">
      <c r="A30" s="5"/>
      <c r="B30" s="18" t="str">
        <f t="shared" si="1"/>
        <v/>
      </c>
      <c r="C30" s="24"/>
      <c r="D30" s="24"/>
      <c r="E30" s="24"/>
      <c r="F30" s="24"/>
      <c r="G30" s="24"/>
      <c r="H30" s="25"/>
      <c r="I30" s="25"/>
      <c r="J30" s="25"/>
      <c r="K30" s="25"/>
      <c r="L30" s="25"/>
      <c r="M30" s="25"/>
      <c r="N30" s="24"/>
      <c r="O30" s="25"/>
      <c r="P30" s="6"/>
      <c r="Q30" s="6"/>
      <c r="R30" s="6" t="e">
        <f t="shared" si="13"/>
        <v>#N/A</v>
      </c>
      <c r="S30" s="6" t="e">
        <f t="shared" si="14"/>
        <v>#N/A</v>
      </c>
      <c r="T30" s="6" t="e">
        <f t="shared" si="15"/>
        <v>#N/A</v>
      </c>
      <c r="U30" s="6" t="e">
        <f t="shared" si="16"/>
        <v>#N/A</v>
      </c>
      <c r="V30" s="8" cm="1">
        <f t="array" ref="V30">IF(M30=0,0,IF(OR($DM$4=3,$DM$4=4),0,IF($DM$4=1,INDEX($CZ$7:$CZ$15,SUM(IF(M30&lt;$CY$7:$CY$15=TRUE,1,0))+1),VLOOKUP(M30,$DB$7:$DC$107,2,FALSE))))</f>
        <v>0</v>
      </c>
      <c r="W30" s="6" t="e">
        <f t="shared" si="6"/>
        <v>#N/A</v>
      </c>
      <c r="X30" s="6" cm="1">
        <f t="array" aca="1" ref="X30" ca="1">SUM(IF((IF(E30=0,INDIRECT(_xlfn.CONCAT($CH$1,MATCH(F30,$CG$7:$CG$100,0)+6)):INDIRECT(_xlfn.CONCAT($CH$1,MATCH(F30,$CG$7:$CG$100,0)+6+SUM(IF((F30=$CG$7:$CG$59)=TRUE,1,0))-1)),INDIRECT(_xlfn.CONCAT($CD$1,MATCH(E30,$CC$7:$CC$100,0)+6)):INDIRECT(_xlfn.CONCAT($CD$1,MATCH(E30,$CC$7:$CC$100,0)+6+SUM(IF((E30=$CC$7:$CC$59)=TRUE,1,0))-1)))*$S$3)=0,0,1))</f>
        <v>2</v>
      </c>
      <c r="Y30" s="6" t="e" cm="1">
        <f t="array" aca="1" ref="Y30" ca="1">SUM(IF((TRANSPOSE(MMULT(MMULT(_xlfn.MUNIT(X30),IF(MMULT(IF(E30=0,INDIRECT(_xlfn.CONCAT($CH$1,MATCH(F30,$CG$7:$CG$100,0)+6)):INDIRECT(_xlfn.CONCAT($CH$1,MATCH(F30,$CG$7:$CG$100,0)+6+SUM(IF((F30=$CG$7:$CG$59)=TRUE,1,0))-1)),INDIRECT(_xlfn.CONCAT($CD$1,MATCH(E30,$CC$7:$CC$100,0)+6)):INDIRECT(_xlfn.CONCAT($CD$1,MATCH(E30,$CC$7:$CC$100,0)+6+SUM(IF((E30=$CC$7:$CC$59)=TRUE,1,0))-1)))*$S$3,1/TRANSPOSE(W30-INDIRECT(_xlfn.CONCAT($BZ$1,MATCH(D30,$BY$7:$BY$100,0)+6)):INDIRECT(_xlfn.CONCAT($BZ$1,MATCH(D30,$BY$7:$BY$100,0)+6+SUM(IF((D30=$BY$7:$BY$59)=TRUE,1,0))-1))*$R$3))=1,1,0)),W30-INDIRECT(_xlfn.CONCAT($BZ$1,MATCH(D30,$BY$7:$BY$100,0)+6)):INDIRECT(_xlfn.CONCAT($BZ$1,MATCH(D30,$BY$7:$BY$100,0)+6+SUM(IF((D30=$BY$7:$BY$59)=TRUE,1,0))-1))*$R$3)))=0,0,1))</f>
        <v>#N/A</v>
      </c>
      <c r="Z30" s="6"/>
      <c r="AA30" s="30" t="str">
        <f t="shared" ca="1" si="17"/>
        <v/>
      </c>
      <c r="AB30" s="31" t="str">
        <f t="shared" si="18"/>
        <v/>
      </c>
      <c r="AC30" s="31" t="str">
        <f t="shared" si="19"/>
        <v/>
      </c>
      <c r="AD30" s="31" t="str">
        <f t="shared" si="20"/>
        <v/>
      </c>
      <c r="AE30" s="32" t="str">
        <f t="shared" si="21"/>
        <v/>
      </c>
      <c r="AF30" s="33" t="str" cm="1">
        <f t="array" aca="1" ref="AF30" ca="1">IFERROR(IF(_xlfn._xlws.SORT(TRANSPOSE(MMULT(MMULT(_xlfn.MUNIT(X30),IF(ROUND(MMULT(IF(E30=0,IF(DN28=1,INDIRECT(_xlfn.CONCAT($CP$1,MATCH(F30,$CO$7:$CO$100,0)+6)):INDIRECT(_xlfn.CONCAT($CP$1,MATCH(F30,$CO$7:$CO$100,0)+6+SUM(IF((F30=$CO$7:$CO$59)=TRUE,1,0))-1)),INDIRECT(_xlfn.CONCAT($CH$1,MATCH(F30,$CG$7:$CG$100,0)+6)):INDIRECT(_xlfn.CONCAT($CH$1,MATCH(F30,$CG$7:$CG$100,0)+6+SUM(IF((F30=$CG$7:$CG$59)=TRUE,1,0))-1))),IF(OR(DN28=2,DN28=3),INDIRECT(_xlfn.CONCAT($CL$1,MATCH(E30,$CK$7:$CK$100,0)+6)):INDIRECT(_xlfn.CONCAT($CL$1,MATCH(E30,$CK$7:$CK$100,0)+6+SUM(IF((E30=$CK$7:$CK$59)=TRUE,1,0))-1)),INDIRECT(_xlfn.CONCAT($CD$1,MATCH(E30,$CC$7:$CC$100,0)+6)):INDIRECT(_xlfn.CONCAT($CD$1,MATCH(E30,$CC$7:$CC$100,0)+6+SUM(IF((E30=$CC$7:$CC$59)=TRUE,1,0))-1))))*$S$3*IF(AND(DM28=4,F30=0),1.1,1),1/TRANSPOSE(W30-INDIRECT(_xlfn.CONCAT($BZ$1,MATCH(D30,$BY$7:$BY$100,0)+6)):INDIRECT(_xlfn.CONCAT($BZ$1,MATCH(D30,$BY$7:$BY$100,0)+6+SUM(IF((D30=$BY$7:$BY$59)=TRUE,1,0))-1))*$R$3)),6)=1,1,0)),W30-INDIRECT(_xlfn.CONCAT($BZ$1,MATCH(D30,$BY$7:$BY$100,0)+6)):INDIRECT(_xlfn.CONCAT($BZ$1,MATCH(D30,$BY$7:$BY$100,0)+6+SUM(IF((D30=$BY$7:$BY$59)=TRUE,1,0))-1))*$R$3))/$S$3,1,-1,TRUE)=0,"",_xlfn._xlws.SORT(TRANSPOSE(MMULT(MMULT(_xlfn.MUNIT(X30),IF(ROUND(MMULT(IF(E30=0,IF(DN28=1,INDIRECT(_xlfn.CONCAT($CP$1,MATCH(F30,$CO$7:$CO$100,0)+6)):INDIRECT(_xlfn.CONCAT($CP$1,MATCH(F30,$CO$7:$CO$100,0)+6+SUM(IF((F30=$CO$7:$CO$59)=TRUE,1,0))-1)),INDIRECT(_xlfn.CONCAT($CH$1,MATCH(F30,$CG$7:$CG$100,0)+6)):INDIRECT(_xlfn.CONCAT($CH$1,MATCH(F30,$CG$7:$CG$100,0)+6+SUM(IF((F30=$CG$7:$CG$59)=TRUE,1,0))-1))),IF(OR(DN28=2,DN28=3),INDIRECT(_xlfn.CONCAT($CL$1,MATCH(E30,$CK$7:$CK$100,0)+6)):INDIRECT(_xlfn.CONCAT($CL$1,MATCH(E30,$CK$7:$CK$100,0)+6+SUM(IF((E30=$CK$7:$CK$59)=TRUE,1,0))-1)),INDIRECT(_xlfn.CONCAT($CD$1,MATCH(E30,$CC$7:$CC$100,0)+6)):INDIRECT(_xlfn.CONCAT($CD$1,MATCH(E30,$CC$7:$CC$100,0)+6+SUM(IF((E30=$CC$7:$CC$59)=TRUE,1,0))-1))))*$S$3*IF(AND(DM28=4,F30=0),1.1,1),1/TRANSPOSE(W30-INDIRECT(_xlfn.CONCAT($BZ$1,MATCH(D30,$BY$7:$BY$100,0)+6)):INDIRECT(_xlfn.CONCAT($BZ$1,MATCH(D30,$BY$7:$BY$100,0)+6+SUM(IF((D30=$BY$7:$BY$59)=TRUE,1,0))-1))*$R$3)),6)=1,1,0)),W30-INDIRECT(_xlfn.CONCAT($BZ$1,MATCH(D30,$BY$7:$BY$100,0)+6)):INDIRECT(_xlfn.CONCAT($BZ$1,MATCH(D30,$BY$7:$BY$100,0)+6+SUM(IF((D30=$BY$7:$BY$59)=TRUE,1,0))-1))*$R$3))/$S$3,1,-1,TRUE)),"")</f>
        <v/>
      </c>
      <c r="AG30" s="31"/>
      <c r="AH30" s="31"/>
      <c r="AI30" s="31"/>
      <c r="AJ30" s="32"/>
      <c r="AK30" s="6"/>
      <c r="AL30" s="21"/>
      <c r="AM30" s="21"/>
      <c r="AN30" s="48">
        <f t="shared" si="23"/>
        <v>12</v>
      </c>
      <c r="AO30" s="39" t="e">
        <f t="shared" si="24"/>
        <v>#N/A</v>
      </c>
      <c r="AP30" s="39" t="e" cm="1">
        <f t="array" ref="AP30">_xlfn.XMATCH(1,IF(IF((AL30=$DG$24:$EF$24)=TRUE,1,0)+IF((AM30=$DG$25:$EF$25)=TRUE,1,0)=2,1,0))</f>
        <v>#N/A</v>
      </c>
      <c r="AQ30" s="39" t="str" cm="1">
        <f t="array" aca="1" ref="AQ30:AU30" ca="1">AA30:AE30</f>
        <v/>
      </c>
      <c r="AR30" s="39" t="str">
        <f ca="1"/>
        <v/>
      </c>
      <c r="AS30" s="39" t="str">
        <f ca="1"/>
        <v/>
      </c>
      <c r="AT30" s="39" t="str">
        <f ca="1"/>
        <v/>
      </c>
      <c r="AU30" s="39" t="str">
        <f ca="1"/>
        <v/>
      </c>
      <c r="AV30" s="39">
        <f t="shared" si="25"/>
        <v>0</v>
      </c>
      <c r="AW30" s="39" t="e" cm="1">
        <f t="array" ref="AW30">IF(AND(AV30=1,AO30&lt;&gt;1),VLOOKUP(E30,변환표준점수!$H$8:$O$60,_xlfn.XMATCH('표점 계산기'!$AL30,변환표준점수!$I$6:$O$6)+1,FALSE),IF(AND($E30=0,$DN$4=1),INDEX($CH$7:$CH$73,SUM(IF(AF30=$CP$7:$CP$59,ROW($A$1:$A$50),0))),IF(AND($E30&lt;&gt;0,$DN$4&lt;&gt;1),INDEX($CD$7:$CD$73,SUM(IF(AF30=$CL$7:$CL$59,ROW($A$1:$A$50),0))),AF30:AJ30)))</f>
        <v>#N/A</v>
      </c>
      <c r="AX30" s="39"/>
      <c r="AY30" s="39"/>
      <c r="AZ30" s="39"/>
      <c r="BA30" s="39"/>
      <c r="BB30" s="39" t="e">
        <f>VLOOKUP(G30,변환표준점수!$X$8:$AM$16,_xlfn.XMATCH(AL30,변환표준점수!$Y$5:$AM$5)+IF(OR(AN30=6,AN30=7,AN30=10,AN30=11),IF(AO30=1,0,1),0)+1,FALSE)</f>
        <v>#N/A</v>
      </c>
      <c r="BC30" s="39" t="e">
        <f>VLOOKUP(H30,변환표준점수!$AO$8:$BE$16,_xlfn.XMATCH(AL30,변환표준점수!$AP$5:$BE$5)+IF(OR(AN30=3,AN30=6,AN30=8,AN30=9,AN30=10),IF(AO30=1,0,1),0)+1,FALSE)</f>
        <v>#N/A</v>
      </c>
      <c r="BD30" s="39" t="e">
        <f>IF(I30=0,VLOOKUP(K30,변환표준점수!$BU$8:$CF$62,'표점 계산기'!$AN30+1,FALSE),VLOOKUP(I30,변환표준점수!$BH$8:$BS$62,'표점 계산기'!$AN30+1,FALSE))</f>
        <v>#N/A</v>
      </c>
      <c r="BE30" s="39" t="e">
        <f>IF(J30=0,VLOOKUP(L30,변환표준점수!$BU$8:$CF$62,'표점 계산기'!$AN30+1,FALSE),VLOOKUP(J30,변환표준점수!$BH$8:$BS$62,'표점 계산기'!$AN30+1,FALSE))</f>
        <v>#N/A</v>
      </c>
      <c r="BF30" s="39" cm="1">
        <f t="array" ref="BF30">IF(M30=0,0,IF(OR(AN30=3,AN30=4),0,IF(AN30=1,INDEX($CZ$7:$CZ$15,SUM(IF(M30&lt;$CY$7:$CY$15=TRUE,1,0))+1),VLOOKUP(M30,변환표준점수!$BH$8:$BS$62,'표점 계산기'!AN30+1,FALSE))))</f>
        <v>0</v>
      </c>
      <c r="BG30" s="39" t="e" cm="1">
        <f t="array" ref="BG30">INDEX($DG$24:$EF$31,COLUMN(C25),$AP30)</f>
        <v>#N/A</v>
      </c>
      <c r="BH30" s="39" t="e" cm="1">
        <f t="array" ref="BH30">INDEX($DG$24:$EF$31,COLUMN(D25),$AP30)</f>
        <v>#N/A</v>
      </c>
      <c r="BI30" s="39" t="e" cm="1">
        <f t="array" ref="BI30">INDEX($DG$24:$EF$31,COLUMN(E25),$AP30)</f>
        <v>#N/A</v>
      </c>
      <c r="BJ30" s="39" t="e" cm="1">
        <f t="array" ref="BJ30">INDEX($DG$24:$EF$31,COLUMN(F25),$AP30)</f>
        <v>#N/A</v>
      </c>
      <c r="BK30" s="39" t="e" cm="1">
        <f t="array" ref="BK30">INDEX($DG$24:$EF$31,COLUMN(G25),$AP30)</f>
        <v>#N/A</v>
      </c>
      <c r="BL30" s="39" t="e" cm="1">
        <f t="array" ref="BL30">INDEX($DG$24:$EF$31,COLUMN(H25),$AP30)</f>
        <v>#N/A</v>
      </c>
      <c r="BM30" s="63" t="str" cm="1">
        <f t="array" aca="1" ref="BM30:BQ30" ca="1">IFERROR(ROUND(IF(IFERROR(AW30:BA30/AW30:BA30,0)=1,(IFERROR(AQ30:AU30*BG30,0)+IFERROR(AW30:BA30*BH30,0)+(SUM(BD30:BF30)-MIN(BD30:BF30))*BI30+BB30*BJ30+BC30*BK30)*BL30+BB30*(1-BJ30)+BC30*(1-BK30)+IF(AN30=1,BF30,0),""),2),"")</f>
        <v/>
      </c>
      <c r="BN30" s="52" t="str">
        <f ca="1"/>
        <v/>
      </c>
      <c r="BO30" s="52" t="str">
        <f ca="1"/>
        <v/>
      </c>
      <c r="BP30" s="52" t="str">
        <f ca="1"/>
        <v/>
      </c>
      <c r="BQ30" s="64" t="str">
        <f ca="1"/>
        <v/>
      </c>
      <c r="BR30" s="6"/>
      <c r="BS30" s="5"/>
      <c r="BT30" s="5"/>
      <c r="BU30" s="5"/>
      <c r="BV30" s="5"/>
      <c r="BW30" s="5"/>
      <c r="BX30" s="5"/>
      <c r="BY30" s="68">
        <v>82</v>
      </c>
      <c r="BZ30" s="68">
        <v>119</v>
      </c>
      <c r="CA30" s="68">
        <v>82</v>
      </c>
      <c r="CB30" s="5"/>
      <c r="CC30" s="68">
        <v>71</v>
      </c>
      <c r="CD30" s="68">
        <v>113</v>
      </c>
      <c r="CE30" s="68">
        <v>71</v>
      </c>
      <c r="CF30" s="6"/>
      <c r="CG30" s="68">
        <v>66</v>
      </c>
      <c r="CH30" s="68">
        <v>113</v>
      </c>
      <c r="CI30" s="68">
        <v>66</v>
      </c>
      <c r="CJ30" s="5"/>
      <c r="CK30" s="68">
        <v>71</v>
      </c>
      <c r="CL30" s="6" cm="1">
        <f t="array" ref="CL30">INDEX(변환표준점수!$I$8:$O$60,ROW(A24),_xlfn.XMATCH('표점 계산기'!$B$3,변환표준점수!$I$6:$O$6))</f>
        <v>116.5</v>
      </c>
      <c r="CM30" s="68">
        <v>71</v>
      </c>
      <c r="CN30" s="5"/>
      <c r="CO30" s="6">
        <v>87</v>
      </c>
      <c r="CP30" s="6">
        <v>121.66</v>
      </c>
      <c r="CQ30" s="6">
        <v>91</v>
      </c>
      <c r="CR30" s="5"/>
      <c r="CS30" s="5"/>
      <c r="CT30" s="5"/>
      <c r="CU30" s="5"/>
      <c r="CV30" s="5"/>
      <c r="CW30" s="5"/>
      <c r="CX30" s="5"/>
      <c r="CY30" s="5"/>
      <c r="CZ30" s="5"/>
      <c r="DA30" s="5"/>
      <c r="DB30" s="6">
        <v>77</v>
      </c>
      <c r="DC30" s="5">
        <f>VLOOKUP(DB30,변환표준점수!$BH$8:$BS$62,1+'표점 계산기'!$DM$4,FALSE)</f>
        <v>59.9</v>
      </c>
      <c r="DD30" s="5">
        <f>VLOOKUP(DB30,변환표준점수!$BU$8:$CF$46,1+'표점 계산기'!$DM$4,FALSE)</f>
        <v>58.99</v>
      </c>
      <c r="DE30" s="5"/>
      <c r="DF30" s="5" t="s">
        <v>14</v>
      </c>
      <c r="DG30" s="5">
        <v>0</v>
      </c>
      <c r="DH30" s="5">
        <v>0</v>
      </c>
      <c r="DI30" s="5">
        <v>0</v>
      </c>
      <c r="DJ30" s="5">
        <v>0</v>
      </c>
      <c r="DK30" s="5">
        <v>0</v>
      </c>
      <c r="DL30" s="6">
        <v>0</v>
      </c>
      <c r="DM30" s="6">
        <v>0</v>
      </c>
      <c r="DN30" s="5">
        <v>0</v>
      </c>
      <c r="DO30" s="5">
        <v>0</v>
      </c>
      <c r="DP30" s="5">
        <v>0</v>
      </c>
      <c r="DQ30" s="5">
        <v>0</v>
      </c>
      <c r="DR30" s="5">
        <v>0</v>
      </c>
      <c r="DS30" s="5">
        <v>0</v>
      </c>
      <c r="DT30" s="5">
        <v>0</v>
      </c>
      <c r="DU30" s="5">
        <v>0</v>
      </c>
      <c r="DV30" s="5">
        <v>0</v>
      </c>
      <c r="DW30" s="5">
        <v>1</v>
      </c>
      <c r="DX30" s="5">
        <v>1</v>
      </c>
      <c r="DY30" s="5">
        <v>1</v>
      </c>
      <c r="DZ30" s="5">
        <v>0</v>
      </c>
      <c r="EA30" s="5">
        <v>0</v>
      </c>
      <c r="EB30" s="5"/>
      <c r="EC30" s="5"/>
      <c r="ED30" s="5"/>
      <c r="EE30" s="6">
        <v>0</v>
      </c>
      <c r="EF30" s="6">
        <v>0</v>
      </c>
      <c r="EG30" s="5"/>
      <c r="EH30" s="5"/>
      <c r="EI30" s="5"/>
      <c r="EJ30" s="5"/>
      <c r="EK30" s="5"/>
      <c r="EL30" s="5"/>
      <c r="EM30" s="5"/>
      <c r="EN30" s="5"/>
      <c r="EO30" s="5"/>
      <c r="EP30" s="5"/>
      <c r="EQ30" s="5"/>
      <c r="ER30" s="5"/>
      <c r="ES30" s="5"/>
      <c r="ET30" s="5"/>
      <c r="EU30" s="5"/>
      <c r="EV30" s="5"/>
      <c r="EW30" s="5"/>
    </row>
    <row r="31" spans="1:153" x14ac:dyDescent="0.3">
      <c r="A31" s="5"/>
      <c r="B31" s="18" t="str">
        <f t="shared" si="1"/>
        <v/>
      </c>
      <c r="C31" s="24"/>
      <c r="D31" s="24"/>
      <c r="E31" s="24"/>
      <c r="F31" s="24"/>
      <c r="G31" s="24"/>
      <c r="H31" s="25"/>
      <c r="I31" s="25"/>
      <c r="J31" s="25"/>
      <c r="K31" s="25"/>
      <c r="L31" s="25"/>
      <c r="M31" s="25"/>
      <c r="N31" s="24"/>
      <c r="O31" s="25"/>
      <c r="P31" s="6"/>
      <c r="Q31" s="6"/>
      <c r="R31" s="6" t="e">
        <f t="shared" si="13"/>
        <v>#N/A</v>
      </c>
      <c r="S31" s="6" t="e">
        <f t="shared" si="14"/>
        <v>#N/A</v>
      </c>
      <c r="T31" s="6" t="e">
        <f t="shared" si="15"/>
        <v>#N/A</v>
      </c>
      <c r="U31" s="6" t="e">
        <f t="shared" si="16"/>
        <v>#N/A</v>
      </c>
      <c r="V31" s="8" cm="1">
        <f t="array" ref="V31">IF(M31=0,0,IF(OR($DM$4=3,$DM$4=4),0,IF($DM$4=1,INDEX($CZ$7:$CZ$15,SUM(IF(M31&lt;$CY$7:$CY$15=TRUE,1,0))+1),VLOOKUP(M31,$DB$7:$DC$107,2,FALSE))))</f>
        <v>0</v>
      </c>
      <c r="W31" s="6" t="e">
        <f t="shared" si="6"/>
        <v>#N/A</v>
      </c>
      <c r="X31" s="6" cm="1">
        <f t="array" aca="1" ref="X31" ca="1">SUM(IF((IF(E31=0,INDIRECT(_xlfn.CONCAT($CH$1,MATCH(F31,$CG$7:$CG$100,0)+6)):INDIRECT(_xlfn.CONCAT($CH$1,MATCH(F31,$CG$7:$CG$100,0)+6+SUM(IF((F31=$CG$7:$CG$59)=TRUE,1,0))-1)),INDIRECT(_xlfn.CONCAT($CD$1,MATCH(E31,$CC$7:$CC$100,0)+6)):INDIRECT(_xlfn.CONCAT($CD$1,MATCH(E31,$CC$7:$CC$100,0)+6+SUM(IF((E31=$CC$7:$CC$59)=TRUE,1,0))-1)))*$S$3)=0,0,1))</f>
        <v>2</v>
      </c>
      <c r="Y31" s="6" t="e" cm="1">
        <f t="array" aca="1" ref="Y31" ca="1">SUM(IF((TRANSPOSE(MMULT(MMULT(_xlfn.MUNIT(X31),IF(MMULT(IF(E31=0,INDIRECT(_xlfn.CONCAT($CH$1,MATCH(F31,$CG$7:$CG$100,0)+6)):INDIRECT(_xlfn.CONCAT($CH$1,MATCH(F31,$CG$7:$CG$100,0)+6+SUM(IF((F31=$CG$7:$CG$59)=TRUE,1,0))-1)),INDIRECT(_xlfn.CONCAT($CD$1,MATCH(E31,$CC$7:$CC$100,0)+6)):INDIRECT(_xlfn.CONCAT($CD$1,MATCH(E31,$CC$7:$CC$100,0)+6+SUM(IF((E31=$CC$7:$CC$59)=TRUE,1,0))-1)))*$S$3,1/TRANSPOSE(W31-INDIRECT(_xlfn.CONCAT($BZ$1,MATCH(D31,$BY$7:$BY$100,0)+6)):INDIRECT(_xlfn.CONCAT($BZ$1,MATCH(D31,$BY$7:$BY$100,0)+6+SUM(IF((D31=$BY$7:$BY$59)=TRUE,1,0))-1))*$R$3))=1,1,0)),W31-INDIRECT(_xlfn.CONCAT($BZ$1,MATCH(D31,$BY$7:$BY$100,0)+6)):INDIRECT(_xlfn.CONCAT($BZ$1,MATCH(D31,$BY$7:$BY$100,0)+6+SUM(IF((D31=$BY$7:$BY$59)=TRUE,1,0))-1))*$R$3)))=0,0,1))</f>
        <v>#N/A</v>
      </c>
      <c r="Z31" s="6"/>
      <c r="AA31" s="30" t="str">
        <f t="shared" ca="1" si="17"/>
        <v/>
      </c>
      <c r="AB31" s="31" t="str">
        <f t="shared" si="18"/>
        <v/>
      </c>
      <c r="AC31" s="31" t="str">
        <f t="shared" si="19"/>
        <v/>
      </c>
      <c r="AD31" s="31" t="str">
        <f t="shared" si="20"/>
        <v/>
      </c>
      <c r="AE31" s="32" t="str">
        <f t="shared" si="21"/>
        <v/>
      </c>
      <c r="AF31" s="33" t="str" cm="1">
        <f t="array" aca="1" ref="AF31" ca="1">IFERROR(IF(_xlfn._xlws.SORT(TRANSPOSE(MMULT(MMULT(_xlfn.MUNIT(X31),IF(ROUND(MMULT(IF(E31=0,IF(DN29=1,INDIRECT(_xlfn.CONCAT($CP$1,MATCH(F31,$CO$7:$CO$100,0)+6)):INDIRECT(_xlfn.CONCAT($CP$1,MATCH(F31,$CO$7:$CO$100,0)+6+SUM(IF((F31=$CO$7:$CO$59)=TRUE,1,0))-1)),INDIRECT(_xlfn.CONCAT($CH$1,MATCH(F31,$CG$7:$CG$100,0)+6)):INDIRECT(_xlfn.CONCAT($CH$1,MATCH(F31,$CG$7:$CG$100,0)+6+SUM(IF((F31=$CG$7:$CG$59)=TRUE,1,0))-1))),IF(OR(DN29=2,DN29=3),INDIRECT(_xlfn.CONCAT($CL$1,MATCH(E31,$CK$7:$CK$100,0)+6)):INDIRECT(_xlfn.CONCAT($CL$1,MATCH(E31,$CK$7:$CK$100,0)+6+SUM(IF((E31=$CK$7:$CK$59)=TRUE,1,0))-1)),INDIRECT(_xlfn.CONCAT($CD$1,MATCH(E31,$CC$7:$CC$100,0)+6)):INDIRECT(_xlfn.CONCAT($CD$1,MATCH(E31,$CC$7:$CC$100,0)+6+SUM(IF((E31=$CC$7:$CC$59)=TRUE,1,0))-1))))*$S$3*IF(AND(DM29=4,F31=0),1.1,1),1/TRANSPOSE(W31-INDIRECT(_xlfn.CONCAT($BZ$1,MATCH(D31,$BY$7:$BY$100,0)+6)):INDIRECT(_xlfn.CONCAT($BZ$1,MATCH(D31,$BY$7:$BY$100,0)+6+SUM(IF((D31=$BY$7:$BY$59)=TRUE,1,0))-1))*$R$3)),6)=1,1,0)),W31-INDIRECT(_xlfn.CONCAT($BZ$1,MATCH(D31,$BY$7:$BY$100,0)+6)):INDIRECT(_xlfn.CONCAT($BZ$1,MATCH(D31,$BY$7:$BY$100,0)+6+SUM(IF((D31=$BY$7:$BY$59)=TRUE,1,0))-1))*$R$3))/$S$3,1,-1,TRUE)=0,"",_xlfn._xlws.SORT(TRANSPOSE(MMULT(MMULT(_xlfn.MUNIT(X31),IF(ROUND(MMULT(IF(E31=0,IF(DN29=1,INDIRECT(_xlfn.CONCAT($CP$1,MATCH(F31,$CO$7:$CO$100,0)+6)):INDIRECT(_xlfn.CONCAT($CP$1,MATCH(F31,$CO$7:$CO$100,0)+6+SUM(IF((F31=$CO$7:$CO$59)=TRUE,1,0))-1)),INDIRECT(_xlfn.CONCAT($CH$1,MATCH(F31,$CG$7:$CG$100,0)+6)):INDIRECT(_xlfn.CONCAT($CH$1,MATCH(F31,$CG$7:$CG$100,0)+6+SUM(IF((F31=$CG$7:$CG$59)=TRUE,1,0))-1))),IF(OR(DN29=2,DN29=3),INDIRECT(_xlfn.CONCAT($CL$1,MATCH(E31,$CK$7:$CK$100,0)+6)):INDIRECT(_xlfn.CONCAT($CL$1,MATCH(E31,$CK$7:$CK$100,0)+6+SUM(IF((E31=$CK$7:$CK$59)=TRUE,1,0))-1)),INDIRECT(_xlfn.CONCAT($CD$1,MATCH(E31,$CC$7:$CC$100,0)+6)):INDIRECT(_xlfn.CONCAT($CD$1,MATCH(E31,$CC$7:$CC$100,0)+6+SUM(IF((E31=$CC$7:$CC$59)=TRUE,1,0))-1))))*$S$3*IF(AND(DM29=4,F31=0),1.1,1),1/TRANSPOSE(W31-INDIRECT(_xlfn.CONCAT($BZ$1,MATCH(D31,$BY$7:$BY$100,0)+6)):INDIRECT(_xlfn.CONCAT($BZ$1,MATCH(D31,$BY$7:$BY$100,0)+6+SUM(IF((D31=$BY$7:$BY$59)=TRUE,1,0))-1))*$R$3)),6)=1,1,0)),W31-INDIRECT(_xlfn.CONCAT($BZ$1,MATCH(D31,$BY$7:$BY$100,0)+6)):INDIRECT(_xlfn.CONCAT($BZ$1,MATCH(D31,$BY$7:$BY$100,0)+6+SUM(IF((D31=$BY$7:$BY$59)=TRUE,1,0))-1))*$R$3))/$S$3,1,-1,TRUE)),"")</f>
        <v/>
      </c>
      <c r="AG31" s="31"/>
      <c r="AH31" s="31"/>
      <c r="AI31" s="31"/>
      <c r="AJ31" s="32"/>
      <c r="AK31" s="6"/>
      <c r="AL31" s="21"/>
      <c r="AM31" s="21"/>
      <c r="AN31" s="48">
        <f t="shared" si="23"/>
        <v>12</v>
      </c>
      <c r="AO31" s="39" t="e">
        <f t="shared" si="24"/>
        <v>#N/A</v>
      </c>
      <c r="AP31" s="39" t="e" cm="1">
        <f t="array" ref="AP31">_xlfn.XMATCH(1,IF(IF((AL31=$DG$24:$EF$24)=TRUE,1,0)+IF((AM31=$DG$25:$EF$25)=TRUE,1,0)=2,1,0))</f>
        <v>#N/A</v>
      </c>
      <c r="AQ31" s="39" t="str" cm="1">
        <f t="array" aca="1" ref="AQ31:AU31" ca="1">AA31:AE31</f>
        <v/>
      </c>
      <c r="AR31" s="39" t="str">
        <f ca="1"/>
        <v/>
      </c>
      <c r="AS31" s="39" t="str">
        <f ca="1"/>
        <v/>
      </c>
      <c r="AT31" s="39" t="str">
        <f ca="1"/>
        <v/>
      </c>
      <c r="AU31" s="39" t="str">
        <f ca="1"/>
        <v/>
      </c>
      <c r="AV31" s="39">
        <f t="shared" si="25"/>
        <v>0</v>
      </c>
      <c r="AW31" s="39" t="e" cm="1">
        <f t="array" ref="AW31">IF(AND(AV31=1,AO31&lt;&gt;1),VLOOKUP(E31,변환표준점수!$H$8:$O$60,_xlfn.XMATCH('표점 계산기'!$AL31,변환표준점수!$I$6:$O$6)+1,FALSE),IF(AND($E31=0,$DN$4=1),INDEX($CH$7:$CH$73,SUM(IF(AF31=$CP$7:$CP$59,ROW($A$1:$A$50),0))),IF(AND($E31&lt;&gt;0,$DN$4&lt;&gt;1),INDEX($CD$7:$CD$73,SUM(IF(AF31=$CL$7:$CL$59,ROW($A$1:$A$50),0))),AF31:AJ31)))</f>
        <v>#N/A</v>
      </c>
      <c r="AX31" s="39"/>
      <c r="AY31" s="39"/>
      <c r="AZ31" s="39"/>
      <c r="BA31" s="39"/>
      <c r="BB31" s="39" t="e">
        <f>VLOOKUP(G31,변환표준점수!$X$8:$AM$16,_xlfn.XMATCH(AL31,변환표준점수!$Y$5:$AM$5)+IF(OR(AN31=6,AN31=7,AN31=10,AN31=11),IF(AO31=1,0,1),0)+1,FALSE)</f>
        <v>#N/A</v>
      </c>
      <c r="BC31" s="39" t="e">
        <f>VLOOKUP(H31,변환표준점수!$AO$8:$BE$16,_xlfn.XMATCH(AL31,변환표준점수!$AP$5:$BE$5)+IF(OR(AN31=3,AN31=6,AN31=8,AN31=9,AN31=10),IF(AO31=1,0,1),0)+1,FALSE)</f>
        <v>#N/A</v>
      </c>
      <c r="BD31" s="39" t="e">
        <f>IF(I31=0,VLOOKUP(K31,변환표준점수!$BU$8:$CF$62,'표점 계산기'!$AN31+1,FALSE),VLOOKUP(I31,변환표준점수!$BH$8:$BS$62,'표점 계산기'!$AN31+1,FALSE))</f>
        <v>#N/A</v>
      </c>
      <c r="BE31" s="39" t="e">
        <f>IF(J31=0,VLOOKUP(L31,변환표준점수!$BU$8:$CF$62,'표점 계산기'!$AN31+1,FALSE),VLOOKUP(J31,변환표준점수!$BH$8:$BS$62,'표점 계산기'!$AN31+1,FALSE))</f>
        <v>#N/A</v>
      </c>
      <c r="BF31" s="39" cm="1">
        <f t="array" ref="BF31">IF(M31=0,0,IF(OR(AN31=3,AN31=4),0,IF(AN31=1,INDEX($CZ$7:$CZ$15,SUM(IF(M31&lt;$CY$7:$CY$15=TRUE,1,0))+1),VLOOKUP(M31,변환표준점수!$BH$8:$BS$62,'표점 계산기'!AN31+1,FALSE))))</f>
        <v>0</v>
      </c>
      <c r="BG31" s="39" t="e" cm="1">
        <f t="array" ref="BG31">INDEX($DG$24:$EF$31,COLUMN(C26),$AP31)</f>
        <v>#N/A</v>
      </c>
      <c r="BH31" s="39" t="e" cm="1">
        <f t="array" ref="BH31">INDEX($DG$24:$EF$31,COLUMN(D26),$AP31)</f>
        <v>#N/A</v>
      </c>
      <c r="BI31" s="39" t="e" cm="1">
        <f t="array" ref="BI31">INDEX($DG$24:$EF$31,COLUMN(E26),$AP31)</f>
        <v>#N/A</v>
      </c>
      <c r="BJ31" s="39" t="e" cm="1">
        <f t="array" ref="BJ31">INDEX($DG$24:$EF$31,COLUMN(F26),$AP31)</f>
        <v>#N/A</v>
      </c>
      <c r="BK31" s="39" t="e" cm="1">
        <f t="array" ref="BK31">INDEX($DG$24:$EF$31,COLUMN(G26),$AP31)</f>
        <v>#N/A</v>
      </c>
      <c r="BL31" s="39" t="e" cm="1">
        <f t="array" ref="BL31">INDEX($DG$24:$EF$31,COLUMN(H26),$AP31)</f>
        <v>#N/A</v>
      </c>
      <c r="BM31" s="63" t="str" cm="1">
        <f t="array" aca="1" ref="BM31:BQ31" ca="1">IFERROR(ROUND(IF(IFERROR(AW31:BA31/AW31:BA31,0)=1,(IFERROR(AQ31:AU31*BG31,0)+IFERROR(AW31:BA31*BH31,0)+(SUM(BD31:BF31)-MIN(BD31:BF31))*BI31+BB31*BJ31+BC31*BK31)*BL31+BB31*(1-BJ31)+BC31*(1-BK31)+IF(AN31=1,BF31,0),""),2),"")</f>
        <v/>
      </c>
      <c r="BN31" s="52" t="str">
        <f ca="1"/>
        <v/>
      </c>
      <c r="BO31" s="52" t="str">
        <f ca="1"/>
        <v/>
      </c>
      <c r="BP31" s="52" t="str">
        <f ca="1"/>
        <v/>
      </c>
      <c r="BQ31" s="64" t="str">
        <f ca="1"/>
        <v/>
      </c>
      <c r="BR31" s="6"/>
      <c r="BS31" s="5"/>
      <c r="BT31" s="5"/>
      <c r="BU31" s="5"/>
      <c r="BV31" s="5"/>
      <c r="BW31" s="5"/>
      <c r="BX31" s="5"/>
      <c r="BY31" s="68">
        <v>80</v>
      </c>
      <c r="BZ31" s="68">
        <v>118</v>
      </c>
      <c r="CA31" s="68">
        <v>80</v>
      </c>
      <c r="CB31" s="5"/>
      <c r="CC31" s="68">
        <v>68</v>
      </c>
      <c r="CD31" s="68">
        <v>112</v>
      </c>
      <c r="CE31" s="68">
        <v>68</v>
      </c>
      <c r="CF31" s="6"/>
      <c r="CG31" s="68">
        <v>65</v>
      </c>
      <c r="CH31" s="68">
        <v>112</v>
      </c>
      <c r="CI31" s="68">
        <v>65</v>
      </c>
      <c r="CJ31" s="5"/>
      <c r="CK31" s="68">
        <v>68</v>
      </c>
      <c r="CL31" s="6" cm="1">
        <f t="array" ref="CL31">INDEX(변환표준점수!$I$8:$O$60,ROW(A25),_xlfn.XMATCH('표점 계산기'!$B$3,변환표준점수!$I$6:$O$6))</f>
        <v>0</v>
      </c>
      <c r="CM31" s="68">
        <v>68</v>
      </c>
      <c r="CN31" s="5"/>
      <c r="CO31" s="6">
        <v>85</v>
      </c>
      <c r="CP31" s="6">
        <v>121</v>
      </c>
      <c r="CQ31" s="6">
        <v>90</v>
      </c>
      <c r="CR31" s="5"/>
      <c r="CS31" s="5"/>
      <c r="CT31" s="5"/>
      <c r="CU31" s="5"/>
      <c r="CV31" s="5"/>
      <c r="CW31" s="5"/>
      <c r="CX31" s="5"/>
      <c r="CY31" s="5"/>
      <c r="CZ31" s="5"/>
      <c r="DA31" s="5"/>
      <c r="DB31" s="6">
        <v>76</v>
      </c>
      <c r="DC31" s="5">
        <f>VLOOKUP(DB31,변환표준점수!$BH$8:$BS$62,1+'표점 계산기'!$DM$4,FALSE)</f>
        <v>59.63</v>
      </c>
      <c r="DD31" s="5">
        <f>VLOOKUP(DB31,변환표준점수!$BU$8:$CF$46,1+'표점 계산기'!$DM$4,FALSE)</f>
        <v>58.74</v>
      </c>
      <c r="DE31" s="5"/>
      <c r="DF31" s="5" t="s">
        <v>70</v>
      </c>
      <c r="DG31" s="5">
        <v>1</v>
      </c>
      <c r="DH31" s="5">
        <v>1</v>
      </c>
      <c r="DI31" s="11">
        <f>10/9</f>
        <v>1.1111111111111112</v>
      </c>
      <c r="DJ31" s="11">
        <f>10/6</f>
        <v>1.6666666666666667</v>
      </c>
      <c r="DK31" s="11">
        <f>1000/640</f>
        <v>1.5625</v>
      </c>
      <c r="DL31" s="11">
        <f>1000/560</f>
        <v>1.7857142857142858</v>
      </c>
      <c r="DM31" s="6">
        <v>1</v>
      </c>
      <c r="DN31" s="5">
        <v>1</v>
      </c>
      <c r="DO31" s="5">
        <v>1</v>
      </c>
      <c r="DP31" s="5">
        <v>1</v>
      </c>
      <c r="DQ31" s="5">
        <v>1</v>
      </c>
      <c r="DR31" s="5">
        <v>1</v>
      </c>
      <c r="DS31" s="5">
        <v>1</v>
      </c>
      <c r="DT31" s="5">
        <v>1</v>
      </c>
      <c r="DU31" s="5">
        <v>1</v>
      </c>
      <c r="DV31" s="5">
        <v>1</v>
      </c>
      <c r="DW31" s="5">
        <v>4</v>
      </c>
      <c r="DX31" s="5">
        <v>4</v>
      </c>
      <c r="DY31" s="5">
        <v>4</v>
      </c>
      <c r="DZ31" s="5">
        <v>1</v>
      </c>
      <c r="EA31" s="5">
        <v>1</v>
      </c>
      <c r="EB31" s="5"/>
      <c r="EC31" s="5"/>
      <c r="ED31" s="5"/>
      <c r="EE31" s="6">
        <v>1</v>
      </c>
      <c r="EF31" s="6">
        <v>1</v>
      </c>
      <c r="EG31" s="5"/>
      <c r="EH31" s="5"/>
      <c r="EI31" s="5"/>
      <c r="EJ31" s="5"/>
      <c r="EK31" s="5"/>
      <c r="EL31" s="5"/>
      <c r="EM31" s="5"/>
      <c r="EN31" s="5"/>
      <c r="EO31" s="5"/>
      <c r="EP31" s="5"/>
      <c r="EQ31" s="5"/>
      <c r="ER31" s="5"/>
      <c r="ES31" s="5"/>
      <c r="ET31" s="5"/>
      <c r="EU31" s="5"/>
      <c r="EV31" s="5"/>
      <c r="EW31" s="5"/>
    </row>
    <row r="32" spans="1:153" x14ac:dyDescent="0.3">
      <c r="A32" s="5"/>
      <c r="B32" s="18" t="str">
        <f t="shared" si="1"/>
        <v/>
      </c>
      <c r="C32" s="24"/>
      <c r="D32" s="24"/>
      <c r="E32" s="24"/>
      <c r="F32" s="24"/>
      <c r="G32" s="24"/>
      <c r="H32" s="25"/>
      <c r="I32" s="25"/>
      <c r="J32" s="25"/>
      <c r="K32" s="25"/>
      <c r="L32" s="25"/>
      <c r="M32" s="25"/>
      <c r="N32" s="24"/>
      <c r="O32" s="25"/>
      <c r="P32" s="6"/>
      <c r="Q32" s="6"/>
      <c r="R32" s="6" t="e">
        <f t="shared" si="13"/>
        <v>#N/A</v>
      </c>
      <c r="S32" s="6" t="e">
        <f t="shared" si="14"/>
        <v>#N/A</v>
      </c>
      <c r="T32" s="6" t="e">
        <f t="shared" si="15"/>
        <v>#N/A</v>
      </c>
      <c r="U32" s="6" t="e">
        <f t="shared" si="16"/>
        <v>#N/A</v>
      </c>
      <c r="V32" s="8" cm="1">
        <f t="array" ref="V32">IF(M32=0,0,IF(OR($DM$4=3,$DM$4=4),0,IF($DM$4=1,INDEX($CZ$7:$CZ$15,SUM(IF(M32&lt;$CY$7:$CY$15=TRUE,1,0))+1),VLOOKUP(M32,$DB$7:$DC$107,2,FALSE))))</f>
        <v>0</v>
      </c>
      <c r="W32" s="6" t="e">
        <f t="shared" si="6"/>
        <v>#N/A</v>
      </c>
      <c r="X32" s="6" cm="1">
        <f t="array" aca="1" ref="X32" ca="1">SUM(IF((IF(E32=0,INDIRECT(_xlfn.CONCAT($CH$1,MATCH(F32,$CG$7:$CG$100,0)+6)):INDIRECT(_xlfn.CONCAT($CH$1,MATCH(F32,$CG$7:$CG$100,0)+6+SUM(IF((F32=$CG$7:$CG$59)=TRUE,1,0))-1)),INDIRECT(_xlfn.CONCAT($CD$1,MATCH(E32,$CC$7:$CC$100,0)+6)):INDIRECT(_xlfn.CONCAT($CD$1,MATCH(E32,$CC$7:$CC$100,0)+6+SUM(IF((E32=$CC$7:$CC$59)=TRUE,1,0))-1)))*$S$3)=0,0,1))</f>
        <v>2</v>
      </c>
      <c r="Y32" s="6" t="e" cm="1">
        <f t="array" aca="1" ref="Y32" ca="1">SUM(IF((TRANSPOSE(MMULT(MMULT(_xlfn.MUNIT(X32),IF(MMULT(IF(E32=0,INDIRECT(_xlfn.CONCAT($CH$1,MATCH(F32,$CG$7:$CG$100,0)+6)):INDIRECT(_xlfn.CONCAT($CH$1,MATCH(F32,$CG$7:$CG$100,0)+6+SUM(IF((F32=$CG$7:$CG$59)=TRUE,1,0))-1)),INDIRECT(_xlfn.CONCAT($CD$1,MATCH(E32,$CC$7:$CC$100,0)+6)):INDIRECT(_xlfn.CONCAT($CD$1,MATCH(E32,$CC$7:$CC$100,0)+6+SUM(IF((E32=$CC$7:$CC$59)=TRUE,1,0))-1)))*$S$3,1/TRANSPOSE(W32-INDIRECT(_xlfn.CONCAT($BZ$1,MATCH(D32,$BY$7:$BY$100,0)+6)):INDIRECT(_xlfn.CONCAT($BZ$1,MATCH(D32,$BY$7:$BY$100,0)+6+SUM(IF((D32=$BY$7:$BY$59)=TRUE,1,0))-1))*$R$3))=1,1,0)),W32-INDIRECT(_xlfn.CONCAT($BZ$1,MATCH(D32,$BY$7:$BY$100,0)+6)):INDIRECT(_xlfn.CONCAT($BZ$1,MATCH(D32,$BY$7:$BY$100,0)+6+SUM(IF((D32=$BY$7:$BY$59)=TRUE,1,0))-1))*$R$3)))=0,0,1))</f>
        <v>#N/A</v>
      </c>
      <c r="Z32" s="6"/>
      <c r="AA32" s="30" t="str">
        <f t="shared" ca="1" si="17"/>
        <v/>
      </c>
      <c r="AB32" s="31" t="str">
        <f t="shared" si="18"/>
        <v/>
      </c>
      <c r="AC32" s="31" t="str">
        <f t="shared" si="19"/>
        <v/>
      </c>
      <c r="AD32" s="31" t="str">
        <f t="shared" si="20"/>
        <v/>
      </c>
      <c r="AE32" s="32" t="str">
        <f t="shared" si="21"/>
        <v/>
      </c>
      <c r="AF32" s="33" t="str" cm="1">
        <f t="array" aca="1" ref="AF32" ca="1">IFERROR(IF(_xlfn._xlws.SORT(TRANSPOSE(MMULT(MMULT(_xlfn.MUNIT(X32),IF(ROUND(MMULT(IF(E32=0,IF(DN30=1,INDIRECT(_xlfn.CONCAT($CP$1,MATCH(F32,$CO$7:$CO$100,0)+6)):INDIRECT(_xlfn.CONCAT($CP$1,MATCH(F32,$CO$7:$CO$100,0)+6+SUM(IF((F32=$CO$7:$CO$59)=TRUE,1,0))-1)),INDIRECT(_xlfn.CONCAT($CH$1,MATCH(F32,$CG$7:$CG$100,0)+6)):INDIRECT(_xlfn.CONCAT($CH$1,MATCH(F32,$CG$7:$CG$100,0)+6+SUM(IF((F32=$CG$7:$CG$59)=TRUE,1,0))-1))),IF(OR(DN30=2,DN30=3),INDIRECT(_xlfn.CONCAT($CL$1,MATCH(E32,$CK$7:$CK$100,0)+6)):INDIRECT(_xlfn.CONCAT($CL$1,MATCH(E32,$CK$7:$CK$100,0)+6+SUM(IF((E32=$CK$7:$CK$59)=TRUE,1,0))-1)),INDIRECT(_xlfn.CONCAT($CD$1,MATCH(E32,$CC$7:$CC$100,0)+6)):INDIRECT(_xlfn.CONCAT($CD$1,MATCH(E32,$CC$7:$CC$100,0)+6+SUM(IF((E32=$CC$7:$CC$59)=TRUE,1,0))-1))))*$S$3*IF(AND(DM30=4,F32=0),1.1,1),1/TRANSPOSE(W32-INDIRECT(_xlfn.CONCAT($BZ$1,MATCH(D32,$BY$7:$BY$100,0)+6)):INDIRECT(_xlfn.CONCAT($BZ$1,MATCH(D32,$BY$7:$BY$100,0)+6+SUM(IF((D32=$BY$7:$BY$59)=TRUE,1,0))-1))*$R$3)),6)=1,1,0)),W32-INDIRECT(_xlfn.CONCAT($BZ$1,MATCH(D32,$BY$7:$BY$100,0)+6)):INDIRECT(_xlfn.CONCAT($BZ$1,MATCH(D32,$BY$7:$BY$100,0)+6+SUM(IF((D32=$BY$7:$BY$59)=TRUE,1,0))-1))*$R$3))/$S$3,1,-1,TRUE)=0,"",_xlfn._xlws.SORT(TRANSPOSE(MMULT(MMULT(_xlfn.MUNIT(X32),IF(ROUND(MMULT(IF(E32=0,IF(DN30=1,INDIRECT(_xlfn.CONCAT($CP$1,MATCH(F32,$CO$7:$CO$100,0)+6)):INDIRECT(_xlfn.CONCAT($CP$1,MATCH(F32,$CO$7:$CO$100,0)+6+SUM(IF((F32=$CO$7:$CO$59)=TRUE,1,0))-1)),INDIRECT(_xlfn.CONCAT($CH$1,MATCH(F32,$CG$7:$CG$100,0)+6)):INDIRECT(_xlfn.CONCAT($CH$1,MATCH(F32,$CG$7:$CG$100,0)+6+SUM(IF((F32=$CG$7:$CG$59)=TRUE,1,0))-1))),IF(OR(DN30=2,DN30=3),INDIRECT(_xlfn.CONCAT($CL$1,MATCH(E32,$CK$7:$CK$100,0)+6)):INDIRECT(_xlfn.CONCAT($CL$1,MATCH(E32,$CK$7:$CK$100,0)+6+SUM(IF((E32=$CK$7:$CK$59)=TRUE,1,0))-1)),INDIRECT(_xlfn.CONCAT($CD$1,MATCH(E32,$CC$7:$CC$100,0)+6)):INDIRECT(_xlfn.CONCAT($CD$1,MATCH(E32,$CC$7:$CC$100,0)+6+SUM(IF((E32=$CC$7:$CC$59)=TRUE,1,0))-1))))*$S$3*IF(AND(DM30=4,F32=0),1.1,1),1/TRANSPOSE(W32-INDIRECT(_xlfn.CONCAT($BZ$1,MATCH(D32,$BY$7:$BY$100,0)+6)):INDIRECT(_xlfn.CONCAT($BZ$1,MATCH(D32,$BY$7:$BY$100,0)+6+SUM(IF((D32=$BY$7:$BY$59)=TRUE,1,0))-1))*$R$3)),6)=1,1,0)),W32-INDIRECT(_xlfn.CONCAT($BZ$1,MATCH(D32,$BY$7:$BY$100,0)+6)):INDIRECT(_xlfn.CONCAT($BZ$1,MATCH(D32,$BY$7:$BY$100,0)+6+SUM(IF((D32=$BY$7:$BY$59)=TRUE,1,0))-1))*$R$3))/$S$3,1,-1,TRUE)),"")</f>
        <v/>
      </c>
      <c r="AG32" s="31"/>
      <c r="AH32" s="31"/>
      <c r="AI32" s="31"/>
      <c r="AJ32" s="32"/>
      <c r="AK32" s="6"/>
      <c r="AL32" s="21"/>
      <c r="AM32" s="21"/>
      <c r="AN32" s="48">
        <f t="shared" si="23"/>
        <v>12</v>
      </c>
      <c r="AO32" s="39" t="e">
        <f t="shared" si="24"/>
        <v>#N/A</v>
      </c>
      <c r="AP32" s="39" t="e" cm="1">
        <f t="array" ref="AP32">_xlfn.XMATCH(1,IF(IF((AL32=$DG$24:$EF$24)=TRUE,1,0)+IF((AM32=$DG$25:$EF$25)=TRUE,1,0)=2,1,0))</f>
        <v>#N/A</v>
      </c>
      <c r="AQ32" s="39" t="str" cm="1">
        <f t="array" aca="1" ref="AQ32:AU32" ca="1">AA32:AE32</f>
        <v/>
      </c>
      <c r="AR32" s="39" t="str">
        <f ca="1"/>
        <v/>
      </c>
      <c r="AS32" s="39" t="str">
        <f ca="1"/>
        <v/>
      </c>
      <c r="AT32" s="39" t="str">
        <f ca="1"/>
        <v/>
      </c>
      <c r="AU32" s="39" t="str">
        <f ca="1"/>
        <v/>
      </c>
      <c r="AV32" s="39">
        <f t="shared" si="25"/>
        <v>0</v>
      </c>
      <c r="AW32" s="39" t="e" cm="1">
        <f t="array" ref="AW32">IF(AND(AV32=1,AO32&lt;&gt;1),VLOOKUP(E32,변환표준점수!$H$8:$O$60,_xlfn.XMATCH('표점 계산기'!$AL32,변환표준점수!$I$6:$O$6)+1,FALSE),IF(AND($E32=0,$DN$4=1),INDEX($CH$7:$CH$73,SUM(IF(AF32=$CP$7:$CP$59,ROW($A$1:$A$50),0))),IF(AND($E32&lt;&gt;0,$DN$4&lt;&gt;1),INDEX($CD$7:$CD$73,SUM(IF(AF32=$CL$7:$CL$59,ROW($A$1:$A$50),0))),AF32:AJ32)))</f>
        <v>#N/A</v>
      </c>
      <c r="AX32" s="39"/>
      <c r="AY32" s="39"/>
      <c r="AZ32" s="39"/>
      <c r="BA32" s="39"/>
      <c r="BB32" s="39" t="e">
        <f>VLOOKUP(G32,변환표준점수!$X$8:$AM$16,_xlfn.XMATCH(AL32,변환표준점수!$Y$5:$AM$5)+IF(OR(AN32=6,AN32=7,AN32=10,AN32=11),IF(AO32=1,0,1),0)+1,FALSE)</f>
        <v>#N/A</v>
      </c>
      <c r="BC32" s="39" t="e">
        <f>VLOOKUP(H32,변환표준점수!$AO$8:$BE$16,_xlfn.XMATCH(AL32,변환표준점수!$AP$5:$BE$5)+IF(OR(AN32=3,AN32=6,AN32=8,AN32=9,AN32=10),IF(AO32=1,0,1),0)+1,FALSE)</f>
        <v>#N/A</v>
      </c>
      <c r="BD32" s="39" t="e">
        <f>IF(I32=0,VLOOKUP(K32,변환표준점수!$BU$8:$CF$62,'표점 계산기'!$AN32+1,FALSE),VLOOKUP(I32,변환표준점수!$BH$8:$BS$62,'표점 계산기'!$AN32+1,FALSE))</f>
        <v>#N/A</v>
      </c>
      <c r="BE32" s="39" t="e">
        <f>IF(J32=0,VLOOKUP(L32,변환표준점수!$BU$8:$CF$62,'표점 계산기'!$AN32+1,FALSE),VLOOKUP(J32,변환표준점수!$BH$8:$BS$62,'표점 계산기'!$AN32+1,FALSE))</f>
        <v>#N/A</v>
      </c>
      <c r="BF32" s="39" cm="1">
        <f t="array" ref="BF32">IF(M32=0,0,IF(OR(AN32=3,AN32=4),0,IF(AN32=1,INDEX($CZ$7:$CZ$15,SUM(IF(M32&lt;$CY$7:$CY$15=TRUE,1,0))+1),VLOOKUP(M32,변환표준점수!$BH$8:$BS$62,'표점 계산기'!AN32+1,FALSE))))</f>
        <v>0</v>
      </c>
      <c r="BG32" s="39" t="e" cm="1">
        <f t="array" ref="BG32">INDEX($DG$24:$EF$31,COLUMN(C27),$AP32)</f>
        <v>#N/A</v>
      </c>
      <c r="BH32" s="39" t="e" cm="1">
        <f t="array" ref="BH32">INDEX($DG$24:$EF$31,COLUMN(D27),$AP32)</f>
        <v>#N/A</v>
      </c>
      <c r="BI32" s="39" t="e" cm="1">
        <f t="array" ref="BI32">INDEX($DG$24:$EF$31,COLUMN(E27),$AP32)</f>
        <v>#N/A</v>
      </c>
      <c r="BJ32" s="39" t="e" cm="1">
        <f t="array" ref="BJ32">INDEX($DG$24:$EF$31,COLUMN(F27),$AP32)</f>
        <v>#N/A</v>
      </c>
      <c r="BK32" s="39" t="e" cm="1">
        <f t="array" ref="BK32">INDEX($DG$24:$EF$31,COLUMN(G27),$AP32)</f>
        <v>#N/A</v>
      </c>
      <c r="BL32" s="39" t="e" cm="1">
        <f t="array" ref="BL32">INDEX($DG$24:$EF$31,COLUMN(H27),$AP32)</f>
        <v>#N/A</v>
      </c>
      <c r="BM32" s="63" t="str" cm="1">
        <f t="array" aca="1" ref="BM32:BQ32" ca="1">IFERROR(ROUND(IF(IFERROR(AW32:BA32/AW32:BA32,0)=1,(IFERROR(AQ32:AU32*BG32,0)+IFERROR(AW32:BA32*BH32,0)+(SUM(BD32:BF32)-MIN(BD32:BF32))*BI32+BB32*BJ32+BC32*BK32)*BL32+BB32*(1-BJ32)+BC32*(1-BK32)+IF(AN32=1,BF32,0),""),2),"")</f>
        <v/>
      </c>
      <c r="BN32" s="52" t="str">
        <f ca="1"/>
        <v/>
      </c>
      <c r="BO32" s="52" t="str">
        <f ca="1"/>
        <v/>
      </c>
      <c r="BP32" s="52" t="str">
        <f ca="1"/>
        <v/>
      </c>
      <c r="BQ32" s="64" t="str">
        <f ca="1"/>
        <v/>
      </c>
      <c r="BR32" s="6"/>
      <c r="BS32" s="5"/>
      <c r="BT32" s="5"/>
      <c r="BU32" s="5"/>
      <c r="BV32" s="5"/>
      <c r="BW32" s="5"/>
      <c r="BX32" s="5"/>
      <c r="BY32" s="68">
        <v>78</v>
      </c>
      <c r="BZ32" s="68">
        <v>117</v>
      </c>
      <c r="CA32" s="68">
        <v>78</v>
      </c>
      <c r="CB32" s="5"/>
      <c r="CC32" s="68">
        <v>65</v>
      </c>
      <c r="CD32" s="68">
        <v>111</v>
      </c>
      <c r="CE32" s="68">
        <v>65</v>
      </c>
      <c r="CF32" s="6"/>
      <c r="CG32" s="68">
        <v>64</v>
      </c>
      <c r="CH32" s="68">
        <v>111</v>
      </c>
      <c r="CI32" s="68">
        <v>64</v>
      </c>
      <c r="CJ32" s="5"/>
      <c r="CK32" s="68">
        <v>65</v>
      </c>
      <c r="CL32" s="6" cm="1">
        <f t="array" ref="CL32">INDEX(변환표준점수!$I$8:$O$60,ROW(A26),_xlfn.XMATCH('표점 계산기'!$B$3,변환표준점수!$I$6:$O$6))</f>
        <v>0</v>
      </c>
      <c r="CM32" s="68">
        <v>65</v>
      </c>
      <c r="CN32" s="5"/>
      <c r="CO32" s="6">
        <v>84</v>
      </c>
      <c r="CP32" s="6">
        <v>120.66</v>
      </c>
      <c r="CQ32" s="6">
        <v>88</v>
      </c>
      <c r="CR32" s="5"/>
      <c r="CS32" s="5"/>
      <c r="CT32" s="5"/>
      <c r="CU32" s="5"/>
      <c r="CV32" s="5"/>
      <c r="CW32" s="5"/>
      <c r="CX32" s="5"/>
      <c r="CY32" s="5"/>
      <c r="CZ32" s="5"/>
      <c r="DA32" s="5"/>
      <c r="DB32" s="6">
        <v>75</v>
      </c>
      <c r="DC32" s="5">
        <f>VLOOKUP(DB32,변환표준점수!$BH$8:$BS$62,1+'표점 계산기'!$DM$4,FALSE)</f>
        <v>59.33</v>
      </c>
      <c r="DD32" s="5">
        <f>VLOOKUP(DB32,변환표준점수!$BU$8:$CF$46,1+'표점 계산기'!$DM$4,FALSE)</f>
        <v>58.48</v>
      </c>
      <c r="DE32" s="5"/>
      <c r="DF32" s="5"/>
      <c r="DG32" s="5"/>
      <c r="DH32" s="5"/>
      <c r="DI32" s="5"/>
      <c r="DJ32" s="5"/>
      <c r="DK32" s="5"/>
      <c r="DL32" s="6"/>
      <c r="DM32" s="6"/>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row>
    <row r="33" spans="1:153" x14ac:dyDescent="0.3">
      <c r="A33" s="5"/>
      <c r="B33" s="18" t="str">
        <f t="shared" si="1"/>
        <v/>
      </c>
      <c r="C33" s="24"/>
      <c r="D33" s="24"/>
      <c r="E33" s="24"/>
      <c r="F33" s="24"/>
      <c r="G33" s="24"/>
      <c r="H33" s="25"/>
      <c r="I33" s="25"/>
      <c r="J33" s="25"/>
      <c r="K33" s="25"/>
      <c r="L33" s="25"/>
      <c r="M33" s="25"/>
      <c r="N33" s="24"/>
      <c r="O33" s="25"/>
      <c r="P33" s="6"/>
      <c r="Q33" s="6"/>
      <c r="R33" s="6" t="e">
        <f t="shared" si="13"/>
        <v>#N/A</v>
      </c>
      <c r="S33" s="6" t="e">
        <f t="shared" si="14"/>
        <v>#N/A</v>
      </c>
      <c r="T33" s="6" t="e">
        <f t="shared" si="15"/>
        <v>#N/A</v>
      </c>
      <c r="U33" s="6" t="e">
        <f t="shared" si="16"/>
        <v>#N/A</v>
      </c>
      <c r="V33" s="8" cm="1">
        <f t="array" ref="V33">IF(M33=0,0,IF(OR($DM$4=3,$DM$4=4),0,IF($DM$4=1,INDEX($CZ$7:$CZ$15,SUM(IF(M33&lt;$CY$7:$CY$15=TRUE,1,0))+1),VLOOKUP(M33,$DB$7:$DC$107,2,FALSE))))</f>
        <v>0</v>
      </c>
      <c r="W33" s="6" t="e">
        <f t="shared" si="6"/>
        <v>#N/A</v>
      </c>
      <c r="X33" s="6" cm="1">
        <f t="array" aca="1" ref="X33" ca="1">SUM(IF((IF(E33=0,INDIRECT(_xlfn.CONCAT($CH$1,MATCH(F33,$CG$7:$CG$100,0)+6)):INDIRECT(_xlfn.CONCAT($CH$1,MATCH(F33,$CG$7:$CG$100,0)+6+SUM(IF((F33=$CG$7:$CG$59)=TRUE,1,0))-1)),INDIRECT(_xlfn.CONCAT($CD$1,MATCH(E33,$CC$7:$CC$100,0)+6)):INDIRECT(_xlfn.CONCAT($CD$1,MATCH(E33,$CC$7:$CC$100,0)+6+SUM(IF((E33=$CC$7:$CC$59)=TRUE,1,0))-1)))*$S$3)=0,0,1))</f>
        <v>2</v>
      </c>
      <c r="Y33" s="6" t="e" cm="1">
        <f t="array" aca="1" ref="Y33" ca="1">SUM(IF((TRANSPOSE(MMULT(MMULT(_xlfn.MUNIT(X33),IF(MMULT(IF(E33=0,INDIRECT(_xlfn.CONCAT($CH$1,MATCH(F33,$CG$7:$CG$100,0)+6)):INDIRECT(_xlfn.CONCAT($CH$1,MATCH(F33,$CG$7:$CG$100,0)+6+SUM(IF((F33=$CG$7:$CG$59)=TRUE,1,0))-1)),INDIRECT(_xlfn.CONCAT($CD$1,MATCH(E33,$CC$7:$CC$100,0)+6)):INDIRECT(_xlfn.CONCAT($CD$1,MATCH(E33,$CC$7:$CC$100,0)+6+SUM(IF((E33=$CC$7:$CC$59)=TRUE,1,0))-1)))*$S$3,1/TRANSPOSE(W33-INDIRECT(_xlfn.CONCAT($BZ$1,MATCH(D33,$BY$7:$BY$100,0)+6)):INDIRECT(_xlfn.CONCAT($BZ$1,MATCH(D33,$BY$7:$BY$100,0)+6+SUM(IF((D33=$BY$7:$BY$59)=TRUE,1,0))-1))*$R$3))=1,1,0)),W33-INDIRECT(_xlfn.CONCAT($BZ$1,MATCH(D33,$BY$7:$BY$100,0)+6)):INDIRECT(_xlfn.CONCAT($BZ$1,MATCH(D33,$BY$7:$BY$100,0)+6+SUM(IF((D33=$BY$7:$BY$59)=TRUE,1,0))-1))*$R$3)))=0,0,1))</f>
        <v>#N/A</v>
      </c>
      <c r="Z33" s="6"/>
      <c r="AA33" s="30" t="str">
        <f t="shared" ca="1" si="17"/>
        <v/>
      </c>
      <c r="AB33" s="31" t="str">
        <f t="shared" si="18"/>
        <v/>
      </c>
      <c r="AC33" s="31" t="str">
        <f t="shared" si="19"/>
        <v/>
      </c>
      <c r="AD33" s="31" t="str">
        <f t="shared" si="20"/>
        <v/>
      </c>
      <c r="AE33" s="32" t="str">
        <f t="shared" si="21"/>
        <v/>
      </c>
      <c r="AF33" s="33" t="str" cm="1">
        <f t="array" aca="1" ref="AF33" ca="1">IFERROR(IF(_xlfn._xlws.SORT(TRANSPOSE(MMULT(MMULT(_xlfn.MUNIT(X33),IF(ROUND(MMULT(IF(E33=0,IF(DN31=1,INDIRECT(_xlfn.CONCAT($CP$1,MATCH(F33,$CO$7:$CO$100,0)+6)):INDIRECT(_xlfn.CONCAT($CP$1,MATCH(F33,$CO$7:$CO$100,0)+6+SUM(IF((F33=$CO$7:$CO$59)=TRUE,1,0))-1)),INDIRECT(_xlfn.CONCAT($CH$1,MATCH(F33,$CG$7:$CG$100,0)+6)):INDIRECT(_xlfn.CONCAT($CH$1,MATCH(F33,$CG$7:$CG$100,0)+6+SUM(IF((F33=$CG$7:$CG$59)=TRUE,1,0))-1))),IF(OR(DN31=2,DN31=3),INDIRECT(_xlfn.CONCAT($CL$1,MATCH(E33,$CK$7:$CK$100,0)+6)):INDIRECT(_xlfn.CONCAT($CL$1,MATCH(E33,$CK$7:$CK$100,0)+6+SUM(IF((E33=$CK$7:$CK$59)=TRUE,1,0))-1)),INDIRECT(_xlfn.CONCAT($CD$1,MATCH(E33,$CC$7:$CC$100,0)+6)):INDIRECT(_xlfn.CONCAT($CD$1,MATCH(E33,$CC$7:$CC$100,0)+6+SUM(IF((E33=$CC$7:$CC$59)=TRUE,1,0))-1))))*$S$3*IF(AND(DM31=4,F33=0),1.1,1),1/TRANSPOSE(W33-INDIRECT(_xlfn.CONCAT($BZ$1,MATCH(D33,$BY$7:$BY$100,0)+6)):INDIRECT(_xlfn.CONCAT($BZ$1,MATCH(D33,$BY$7:$BY$100,0)+6+SUM(IF((D33=$BY$7:$BY$59)=TRUE,1,0))-1))*$R$3)),6)=1,1,0)),W33-INDIRECT(_xlfn.CONCAT($BZ$1,MATCH(D33,$BY$7:$BY$100,0)+6)):INDIRECT(_xlfn.CONCAT($BZ$1,MATCH(D33,$BY$7:$BY$100,0)+6+SUM(IF((D33=$BY$7:$BY$59)=TRUE,1,0))-1))*$R$3))/$S$3,1,-1,TRUE)=0,"",_xlfn._xlws.SORT(TRANSPOSE(MMULT(MMULT(_xlfn.MUNIT(X33),IF(ROUND(MMULT(IF(E33=0,IF(DN31=1,INDIRECT(_xlfn.CONCAT($CP$1,MATCH(F33,$CO$7:$CO$100,0)+6)):INDIRECT(_xlfn.CONCAT($CP$1,MATCH(F33,$CO$7:$CO$100,0)+6+SUM(IF((F33=$CO$7:$CO$59)=TRUE,1,0))-1)),INDIRECT(_xlfn.CONCAT($CH$1,MATCH(F33,$CG$7:$CG$100,0)+6)):INDIRECT(_xlfn.CONCAT($CH$1,MATCH(F33,$CG$7:$CG$100,0)+6+SUM(IF((F33=$CG$7:$CG$59)=TRUE,1,0))-1))),IF(OR(DN31=2,DN31=3),INDIRECT(_xlfn.CONCAT($CL$1,MATCH(E33,$CK$7:$CK$100,0)+6)):INDIRECT(_xlfn.CONCAT($CL$1,MATCH(E33,$CK$7:$CK$100,0)+6+SUM(IF((E33=$CK$7:$CK$59)=TRUE,1,0))-1)),INDIRECT(_xlfn.CONCAT($CD$1,MATCH(E33,$CC$7:$CC$100,0)+6)):INDIRECT(_xlfn.CONCAT($CD$1,MATCH(E33,$CC$7:$CC$100,0)+6+SUM(IF((E33=$CC$7:$CC$59)=TRUE,1,0))-1))))*$S$3*IF(AND(DM31=4,F33=0),1.1,1),1/TRANSPOSE(W33-INDIRECT(_xlfn.CONCAT($BZ$1,MATCH(D33,$BY$7:$BY$100,0)+6)):INDIRECT(_xlfn.CONCAT($BZ$1,MATCH(D33,$BY$7:$BY$100,0)+6+SUM(IF((D33=$BY$7:$BY$59)=TRUE,1,0))-1))*$R$3)),6)=1,1,0)),W33-INDIRECT(_xlfn.CONCAT($BZ$1,MATCH(D33,$BY$7:$BY$100,0)+6)):INDIRECT(_xlfn.CONCAT($BZ$1,MATCH(D33,$BY$7:$BY$100,0)+6+SUM(IF((D33=$BY$7:$BY$59)=TRUE,1,0))-1))*$R$3))/$S$3,1,-1,TRUE)),"")</f>
        <v/>
      </c>
      <c r="AG33" s="31"/>
      <c r="AH33" s="31"/>
      <c r="AI33" s="31"/>
      <c r="AJ33" s="32"/>
      <c r="AK33" s="6"/>
      <c r="AL33" s="21"/>
      <c r="AM33" s="21"/>
      <c r="AN33" s="48">
        <f t="shared" si="23"/>
        <v>12</v>
      </c>
      <c r="AO33" s="39" t="e">
        <f t="shared" si="24"/>
        <v>#N/A</v>
      </c>
      <c r="AP33" s="39" t="e" cm="1">
        <f t="array" ref="AP33">_xlfn.XMATCH(1,IF(IF((AL33=$DG$24:$EF$24)=TRUE,1,0)+IF((AM33=$DG$25:$EF$25)=TRUE,1,0)=2,1,0))</f>
        <v>#N/A</v>
      </c>
      <c r="AQ33" s="39" t="str" cm="1">
        <f t="array" aca="1" ref="AQ33:AU33" ca="1">AA33:AE33</f>
        <v/>
      </c>
      <c r="AR33" s="39" t="str">
        <f ca="1"/>
        <v/>
      </c>
      <c r="AS33" s="39" t="str">
        <f ca="1"/>
        <v/>
      </c>
      <c r="AT33" s="39" t="str">
        <f ca="1"/>
        <v/>
      </c>
      <c r="AU33" s="39" t="str">
        <f ca="1"/>
        <v/>
      </c>
      <c r="AV33" s="39">
        <f t="shared" si="25"/>
        <v>0</v>
      </c>
      <c r="AW33" s="39" t="e" cm="1">
        <f t="array" ref="AW33">IF(AND(AV33=1,AO33&lt;&gt;1),VLOOKUP(E33,변환표준점수!$H$8:$O$60,_xlfn.XMATCH('표점 계산기'!$AL33,변환표준점수!$I$6:$O$6)+1,FALSE),IF(AND($E33=0,$DN$4=1),INDEX($CH$7:$CH$73,SUM(IF(AF33=$CP$7:$CP$59,ROW($A$1:$A$50),0))),IF(AND($E33&lt;&gt;0,$DN$4&lt;&gt;1),INDEX($CD$7:$CD$73,SUM(IF(AF33=$CL$7:$CL$59,ROW($A$1:$A$50),0))),AF33:AJ33)))</f>
        <v>#N/A</v>
      </c>
      <c r="AX33" s="39"/>
      <c r="AY33" s="39"/>
      <c r="AZ33" s="39"/>
      <c r="BA33" s="39"/>
      <c r="BB33" s="39" t="e">
        <f>VLOOKUP(G33,변환표준점수!$X$8:$AM$16,_xlfn.XMATCH(AL33,변환표준점수!$Y$5:$AM$5)+IF(OR(AN33=6,AN33=7,AN33=10,AN33=11),IF(AO33=1,0,1),0)+1,FALSE)</f>
        <v>#N/A</v>
      </c>
      <c r="BC33" s="39" t="e">
        <f>VLOOKUP(H33,변환표준점수!$AO$8:$BE$16,_xlfn.XMATCH(AL33,변환표준점수!$AP$5:$BE$5)+IF(OR(AN33=3,AN33=6,AN33=8,AN33=9,AN33=10),IF(AO33=1,0,1),0)+1,FALSE)</f>
        <v>#N/A</v>
      </c>
      <c r="BD33" s="39" t="e">
        <f>IF(I33=0,VLOOKUP(K33,변환표준점수!$BU$8:$CF$62,'표점 계산기'!$AN33+1,FALSE),VLOOKUP(I33,변환표준점수!$BH$8:$BS$62,'표점 계산기'!$AN33+1,FALSE))</f>
        <v>#N/A</v>
      </c>
      <c r="BE33" s="39" t="e">
        <f>IF(J33=0,VLOOKUP(L33,변환표준점수!$BU$8:$CF$62,'표점 계산기'!$AN33+1,FALSE),VLOOKUP(J33,변환표준점수!$BH$8:$BS$62,'표점 계산기'!$AN33+1,FALSE))</f>
        <v>#N/A</v>
      </c>
      <c r="BF33" s="39" cm="1">
        <f t="array" ref="BF33">IF(M33=0,0,IF(OR(AN33=3,AN33=4),0,IF(AN33=1,INDEX($CZ$7:$CZ$15,SUM(IF(M33&lt;$CY$7:$CY$15=TRUE,1,0))+1),VLOOKUP(M33,변환표준점수!$BH$8:$BS$62,'표점 계산기'!AN33+1,FALSE))))</f>
        <v>0</v>
      </c>
      <c r="BG33" s="39" t="e" cm="1">
        <f t="array" ref="BG33">INDEX($DG$24:$EF$31,COLUMN(C28),$AP33)</f>
        <v>#N/A</v>
      </c>
      <c r="BH33" s="39" t="e" cm="1">
        <f t="array" ref="BH33">INDEX($DG$24:$EF$31,COLUMN(D28),$AP33)</f>
        <v>#N/A</v>
      </c>
      <c r="BI33" s="39" t="e" cm="1">
        <f t="array" ref="BI33">INDEX($DG$24:$EF$31,COLUMN(E28),$AP33)</f>
        <v>#N/A</v>
      </c>
      <c r="BJ33" s="39" t="e" cm="1">
        <f t="array" ref="BJ33">INDEX($DG$24:$EF$31,COLUMN(F28),$AP33)</f>
        <v>#N/A</v>
      </c>
      <c r="BK33" s="39" t="e" cm="1">
        <f t="array" ref="BK33">INDEX($DG$24:$EF$31,COLUMN(G28),$AP33)</f>
        <v>#N/A</v>
      </c>
      <c r="BL33" s="39" t="e" cm="1">
        <f t="array" ref="BL33">INDEX($DG$24:$EF$31,COLUMN(H28),$AP33)</f>
        <v>#N/A</v>
      </c>
      <c r="BM33" s="63" t="str" cm="1">
        <f t="array" aca="1" ref="BM33:BQ33" ca="1">IFERROR(ROUND(IF(IFERROR(AW33:BA33/AW33:BA33,0)=1,(IFERROR(AQ33:AU33*BG33,0)+IFERROR(AW33:BA33*BH33,0)+(SUM(BD33:BF33)-MIN(BD33:BF33))*BI33+BB33*BJ33+BC33*BK33)*BL33+BB33*(1-BJ33)+BC33*(1-BK33)+IF(AN33=1,BF33,0),""),2),"")</f>
        <v/>
      </c>
      <c r="BN33" s="52" t="str">
        <f ca="1"/>
        <v/>
      </c>
      <c r="BO33" s="52" t="str">
        <f ca="1"/>
        <v/>
      </c>
      <c r="BP33" s="52" t="str">
        <f ca="1"/>
        <v/>
      </c>
      <c r="BQ33" s="64" t="str">
        <f ca="1"/>
        <v/>
      </c>
      <c r="BR33" s="6"/>
      <c r="BS33" s="5"/>
      <c r="BT33" s="5"/>
      <c r="BU33" s="5"/>
      <c r="BV33" s="5"/>
      <c r="BW33" s="5"/>
      <c r="BX33" s="5"/>
      <c r="BY33" s="68">
        <v>76</v>
      </c>
      <c r="BZ33" s="68">
        <v>116</v>
      </c>
      <c r="CA33" s="68">
        <v>76</v>
      </c>
      <c r="CB33" s="5"/>
      <c r="CC33" s="68">
        <v>63</v>
      </c>
      <c r="CD33" s="68">
        <v>110</v>
      </c>
      <c r="CE33" s="68">
        <v>63</v>
      </c>
      <c r="CF33" s="6"/>
      <c r="CG33" s="68">
        <v>63</v>
      </c>
      <c r="CH33" s="68">
        <v>110</v>
      </c>
      <c r="CI33" s="68">
        <v>63</v>
      </c>
      <c r="CJ33" s="5"/>
      <c r="CK33" s="68">
        <v>63</v>
      </c>
      <c r="CL33" s="6" cm="1">
        <f t="array" ref="CL33">INDEX(변환표준점수!$I$8:$O$60,ROW(A27),_xlfn.XMATCH('표점 계산기'!$B$3,변환표준점수!$I$6:$O$6))</f>
        <v>0</v>
      </c>
      <c r="CM33" s="68">
        <v>63</v>
      </c>
      <c r="CN33" s="5"/>
      <c r="CO33" s="6">
        <v>83</v>
      </c>
      <c r="CP33" s="6">
        <v>120.33</v>
      </c>
      <c r="CQ33" s="6">
        <v>88</v>
      </c>
      <c r="CR33" s="5"/>
      <c r="CS33" s="5"/>
      <c r="CT33" s="5"/>
      <c r="CU33" s="5"/>
      <c r="CV33" s="5"/>
      <c r="CW33" s="5"/>
      <c r="CX33" s="5"/>
      <c r="CY33" s="5"/>
      <c r="CZ33" s="5"/>
      <c r="DA33" s="5"/>
      <c r="DB33" s="6">
        <v>74</v>
      </c>
      <c r="DC33" s="5">
        <f>VLOOKUP(DB33,변환표준점수!$BH$8:$BS$62,1+'표점 계산기'!$DM$4,FALSE)</f>
        <v>59.02</v>
      </c>
      <c r="DD33" s="5">
        <f>VLOOKUP(DB33,변환표준점수!$BU$8:$CF$46,1+'표점 계산기'!$DM$4,FALSE)</f>
        <v>58.19</v>
      </c>
      <c r="DE33" s="5"/>
      <c r="DF33" s="5"/>
      <c r="DG33" s="5"/>
      <c r="DH33" s="5"/>
      <c r="DI33" s="5"/>
      <c r="DJ33" s="5"/>
      <c r="DK33" s="5" cm="1">
        <f t="array" ref="DK33:DK36">ROW(DM32:DM35)</f>
        <v>32</v>
      </c>
      <c r="DL33" s="6"/>
      <c r="DM33" s="6"/>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row>
    <row r="34" spans="1:153" x14ac:dyDescent="0.3">
      <c r="A34" s="5"/>
      <c r="B34" s="18" t="str">
        <f t="shared" si="1"/>
        <v/>
      </c>
      <c r="C34" s="24"/>
      <c r="D34" s="24"/>
      <c r="E34" s="24"/>
      <c r="F34" s="24"/>
      <c r="G34" s="24"/>
      <c r="H34" s="25"/>
      <c r="I34" s="25"/>
      <c r="J34" s="25"/>
      <c r="K34" s="25"/>
      <c r="L34" s="25"/>
      <c r="M34" s="25"/>
      <c r="N34" s="24"/>
      <c r="O34" s="25"/>
      <c r="P34" s="6"/>
      <c r="Q34" s="6"/>
      <c r="R34" s="6" t="e">
        <f t="shared" si="13"/>
        <v>#N/A</v>
      </c>
      <c r="S34" s="6" t="e">
        <f t="shared" si="14"/>
        <v>#N/A</v>
      </c>
      <c r="T34" s="6" t="e">
        <f t="shared" si="15"/>
        <v>#N/A</v>
      </c>
      <c r="U34" s="6" t="e">
        <f t="shared" si="16"/>
        <v>#N/A</v>
      </c>
      <c r="V34" s="8" cm="1">
        <f t="array" ref="V34">IF(M34=0,0,IF(OR($DM$4=3,$DM$4=4),0,IF($DM$4=1,INDEX($CZ$7:$CZ$15,SUM(IF(M34&lt;$CY$7:$CY$15=TRUE,1,0))+1),VLOOKUP(M34,$DB$7:$DC$107,2,FALSE))))</f>
        <v>0</v>
      </c>
      <c r="W34" s="6" t="e">
        <f t="shared" si="6"/>
        <v>#N/A</v>
      </c>
      <c r="X34" s="6" cm="1">
        <f t="array" aca="1" ref="X34" ca="1">SUM(IF((IF(E34=0,INDIRECT(_xlfn.CONCAT($CH$1,MATCH(F34,$CG$7:$CG$100,0)+6)):INDIRECT(_xlfn.CONCAT($CH$1,MATCH(F34,$CG$7:$CG$100,0)+6+SUM(IF((F34=$CG$7:$CG$59)=TRUE,1,0))-1)),INDIRECT(_xlfn.CONCAT($CD$1,MATCH(E34,$CC$7:$CC$100,0)+6)):INDIRECT(_xlfn.CONCAT($CD$1,MATCH(E34,$CC$7:$CC$100,0)+6+SUM(IF((E34=$CC$7:$CC$59)=TRUE,1,0))-1)))*$S$3)=0,0,1))</f>
        <v>2</v>
      </c>
      <c r="Y34" s="6" t="e" cm="1">
        <f t="array" aca="1" ref="Y34" ca="1">SUM(IF((TRANSPOSE(MMULT(MMULT(_xlfn.MUNIT(X34),IF(MMULT(IF(E34=0,INDIRECT(_xlfn.CONCAT($CH$1,MATCH(F34,$CG$7:$CG$100,0)+6)):INDIRECT(_xlfn.CONCAT($CH$1,MATCH(F34,$CG$7:$CG$100,0)+6+SUM(IF((F34=$CG$7:$CG$59)=TRUE,1,0))-1)),INDIRECT(_xlfn.CONCAT($CD$1,MATCH(E34,$CC$7:$CC$100,0)+6)):INDIRECT(_xlfn.CONCAT($CD$1,MATCH(E34,$CC$7:$CC$100,0)+6+SUM(IF((E34=$CC$7:$CC$59)=TRUE,1,0))-1)))*$S$3,1/TRANSPOSE(W34-INDIRECT(_xlfn.CONCAT($BZ$1,MATCH(D34,$BY$7:$BY$100,0)+6)):INDIRECT(_xlfn.CONCAT($BZ$1,MATCH(D34,$BY$7:$BY$100,0)+6+SUM(IF((D34=$BY$7:$BY$59)=TRUE,1,0))-1))*$R$3))=1,1,0)),W34-INDIRECT(_xlfn.CONCAT($BZ$1,MATCH(D34,$BY$7:$BY$100,0)+6)):INDIRECT(_xlfn.CONCAT($BZ$1,MATCH(D34,$BY$7:$BY$100,0)+6+SUM(IF((D34=$BY$7:$BY$59)=TRUE,1,0))-1))*$R$3)))=0,0,1))</f>
        <v>#N/A</v>
      </c>
      <c r="Z34" s="6"/>
      <c r="AA34" s="30" t="str">
        <f t="shared" ca="1" si="17"/>
        <v/>
      </c>
      <c r="AB34" s="31" t="str">
        <f t="shared" si="18"/>
        <v/>
      </c>
      <c r="AC34" s="31" t="str">
        <f t="shared" si="19"/>
        <v/>
      </c>
      <c r="AD34" s="31" t="str">
        <f t="shared" si="20"/>
        <v/>
      </c>
      <c r="AE34" s="32" t="str">
        <f t="shared" si="21"/>
        <v/>
      </c>
      <c r="AF34" s="33" t="str" cm="1">
        <f t="array" aca="1" ref="AF34" ca="1">IFERROR(IF(_xlfn._xlws.SORT(TRANSPOSE(MMULT(MMULT(_xlfn.MUNIT(X34),IF(ROUND(MMULT(IF(E34=0,IF(DN32=1,INDIRECT(_xlfn.CONCAT($CP$1,MATCH(F34,$CO$7:$CO$100,0)+6)):INDIRECT(_xlfn.CONCAT($CP$1,MATCH(F34,$CO$7:$CO$100,0)+6+SUM(IF((F34=$CO$7:$CO$59)=TRUE,1,0))-1)),INDIRECT(_xlfn.CONCAT($CH$1,MATCH(F34,$CG$7:$CG$100,0)+6)):INDIRECT(_xlfn.CONCAT($CH$1,MATCH(F34,$CG$7:$CG$100,0)+6+SUM(IF((F34=$CG$7:$CG$59)=TRUE,1,0))-1))),IF(OR(DN32=2,DN32=3),INDIRECT(_xlfn.CONCAT($CL$1,MATCH(E34,$CK$7:$CK$100,0)+6)):INDIRECT(_xlfn.CONCAT($CL$1,MATCH(E34,$CK$7:$CK$100,0)+6+SUM(IF((E34=$CK$7:$CK$59)=TRUE,1,0))-1)),INDIRECT(_xlfn.CONCAT($CD$1,MATCH(E34,$CC$7:$CC$100,0)+6)):INDIRECT(_xlfn.CONCAT($CD$1,MATCH(E34,$CC$7:$CC$100,0)+6+SUM(IF((E34=$CC$7:$CC$59)=TRUE,1,0))-1))))*$S$3*IF(AND(DM32=4,F34=0),1.1,1),1/TRANSPOSE(W34-INDIRECT(_xlfn.CONCAT($BZ$1,MATCH(D34,$BY$7:$BY$100,0)+6)):INDIRECT(_xlfn.CONCAT($BZ$1,MATCH(D34,$BY$7:$BY$100,0)+6+SUM(IF((D34=$BY$7:$BY$59)=TRUE,1,0))-1))*$R$3)),6)=1,1,0)),W34-INDIRECT(_xlfn.CONCAT($BZ$1,MATCH(D34,$BY$7:$BY$100,0)+6)):INDIRECT(_xlfn.CONCAT($BZ$1,MATCH(D34,$BY$7:$BY$100,0)+6+SUM(IF((D34=$BY$7:$BY$59)=TRUE,1,0))-1))*$R$3))/$S$3,1,-1,TRUE)=0,"",_xlfn._xlws.SORT(TRANSPOSE(MMULT(MMULT(_xlfn.MUNIT(X34),IF(ROUND(MMULT(IF(E34=0,IF(DN32=1,INDIRECT(_xlfn.CONCAT($CP$1,MATCH(F34,$CO$7:$CO$100,0)+6)):INDIRECT(_xlfn.CONCAT($CP$1,MATCH(F34,$CO$7:$CO$100,0)+6+SUM(IF((F34=$CO$7:$CO$59)=TRUE,1,0))-1)),INDIRECT(_xlfn.CONCAT($CH$1,MATCH(F34,$CG$7:$CG$100,0)+6)):INDIRECT(_xlfn.CONCAT($CH$1,MATCH(F34,$CG$7:$CG$100,0)+6+SUM(IF((F34=$CG$7:$CG$59)=TRUE,1,0))-1))),IF(OR(DN32=2,DN32=3),INDIRECT(_xlfn.CONCAT($CL$1,MATCH(E34,$CK$7:$CK$100,0)+6)):INDIRECT(_xlfn.CONCAT($CL$1,MATCH(E34,$CK$7:$CK$100,0)+6+SUM(IF((E34=$CK$7:$CK$59)=TRUE,1,0))-1)),INDIRECT(_xlfn.CONCAT($CD$1,MATCH(E34,$CC$7:$CC$100,0)+6)):INDIRECT(_xlfn.CONCAT($CD$1,MATCH(E34,$CC$7:$CC$100,0)+6+SUM(IF((E34=$CC$7:$CC$59)=TRUE,1,0))-1))))*$S$3*IF(AND(DM32=4,F34=0),1.1,1),1/TRANSPOSE(W34-INDIRECT(_xlfn.CONCAT($BZ$1,MATCH(D34,$BY$7:$BY$100,0)+6)):INDIRECT(_xlfn.CONCAT($BZ$1,MATCH(D34,$BY$7:$BY$100,0)+6+SUM(IF((D34=$BY$7:$BY$59)=TRUE,1,0))-1))*$R$3)),6)=1,1,0)),W34-INDIRECT(_xlfn.CONCAT($BZ$1,MATCH(D34,$BY$7:$BY$100,0)+6)):INDIRECT(_xlfn.CONCAT($BZ$1,MATCH(D34,$BY$7:$BY$100,0)+6+SUM(IF((D34=$BY$7:$BY$59)=TRUE,1,0))-1))*$R$3))/$S$3,1,-1,TRUE)),"")</f>
        <v/>
      </c>
      <c r="AG34" s="31"/>
      <c r="AH34" s="31"/>
      <c r="AI34" s="31"/>
      <c r="AJ34" s="32"/>
      <c r="AK34" s="6"/>
      <c r="AL34" s="21"/>
      <c r="AM34" s="21"/>
      <c r="AN34" s="48">
        <f t="shared" si="23"/>
        <v>12</v>
      </c>
      <c r="AO34" s="39" t="e">
        <f t="shared" si="24"/>
        <v>#N/A</v>
      </c>
      <c r="AP34" s="39" t="e" cm="1">
        <f t="array" ref="AP34">_xlfn.XMATCH(1,IF(IF((AL34=$DG$24:$EF$24)=TRUE,1,0)+IF((AM34=$DG$25:$EF$25)=TRUE,1,0)=2,1,0))</f>
        <v>#N/A</v>
      </c>
      <c r="AQ34" s="39" t="str" cm="1">
        <f t="array" aca="1" ref="AQ34:AU34" ca="1">AA34:AE34</f>
        <v/>
      </c>
      <c r="AR34" s="39" t="str">
        <f ca="1"/>
        <v/>
      </c>
      <c r="AS34" s="39" t="str">
        <f ca="1"/>
        <v/>
      </c>
      <c r="AT34" s="39" t="str">
        <f ca="1"/>
        <v/>
      </c>
      <c r="AU34" s="39" t="str">
        <f ca="1"/>
        <v/>
      </c>
      <c r="AV34" s="39">
        <f t="shared" si="25"/>
        <v>0</v>
      </c>
      <c r="AW34" s="39" t="e" cm="1">
        <f t="array" ref="AW34">IF(AND(AV34=1,AO34&lt;&gt;1),VLOOKUP(E34,변환표준점수!$H$8:$O$60,_xlfn.XMATCH('표점 계산기'!$AL34,변환표준점수!$I$6:$O$6)+1,FALSE),IF(AND($E34=0,$DN$4=1),INDEX($CH$7:$CH$73,SUM(IF(AF34=$CP$7:$CP$59,ROW($A$1:$A$50),0))),IF(AND($E34&lt;&gt;0,$DN$4&lt;&gt;1),INDEX($CD$7:$CD$73,SUM(IF(AF34=$CL$7:$CL$59,ROW($A$1:$A$50),0))),AF34:AJ34)))</f>
        <v>#N/A</v>
      </c>
      <c r="AX34" s="39"/>
      <c r="AY34" s="39"/>
      <c r="AZ34" s="39"/>
      <c r="BA34" s="39"/>
      <c r="BB34" s="39" t="e">
        <f>VLOOKUP(G34,변환표준점수!$X$8:$AM$16,_xlfn.XMATCH(AL34,변환표준점수!$Y$5:$AM$5)+IF(OR(AN34=6,AN34=7,AN34=10,AN34=11),IF(AO34=1,0,1),0)+1,FALSE)</f>
        <v>#N/A</v>
      </c>
      <c r="BC34" s="39" t="e">
        <f>VLOOKUP(H34,변환표준점수!$AO$8:$BE$16,_xlfn.XMATCH(AL34,변환표준점수!$AP$5:$BE$5)+IF(OR(AN34=3,AN34=6,AN34=8,AN34=9,AN34=10),IF(AO34=1,0,1),0)+1,FALSE)</f>
        <v>#N/A</v>
      </c>
      <c r="BD34" s="39" t="e">
        <f>IF(I34=0,VLOOKUP(K34,변환표준점수!$BU$8:$CF$62,'표점 계산기'!$AN34+1,FALSE),VLOOKUP(I34,변환표준점수!$BH$8:$BS$62,'표점 계산기'!$AN34+1,FALSE))</f>
        <v>#N/A</v>
      </c>
      <c r="BE34" s="39" t="e">
        <f>IF(J34=0,VLOOKUP(L34,변환표준점수!$BU$8:$CF$62,'표점 계산기'!$AN34+1,FALSE),VLOOKUP(J34,변환표준점수!$BH$8:$BS$62,'표점 계산기'!$AN34+1,FALSE))</f>
        <v>#N/A</v>
      </c>
      <c r="BF34" s="39" cm="1">
        <f t="array" ref="BF34">IF(M34=0,0,IF(OR(AN34=3,AN34=4),0,IF(AN34=1,INDEX($CZ$7:$CZ$15,SUM(IF(M34&lt;$CY$7:$CY$15=TRUE,1,0))+1),VLOOKUP(M34,변환표준점수!$BH$8:$BS$62,'표점 계산기'!AN34+1,FALSE))))</f>
        <v>0</v>
      </c>
      <c r="BG34" s="39" t="e" cm="1">
        <f t="array" ref="BG34">INDEX($DG$24:$EF$31,COLUMN(C29),$AP34)</f>
        <v>#N/A</v>
      </c>
      <c r="BH34" s="39" t="e" cm="1">
        <f t="array" ref="BH34">INDEX($DG$24:$EF$31,COLUMN(D29),$AP34)</f>
        <v>#N/A</v>
      </c>
      <c r="BI34" s="39" t="e" cm="1">
        <f t="array" ref="BI34">INDEX($DG$24:$EF$31,COLUMN(E29),$AP34)</f>
        <v>#N/A</v>
      </c>
      <c r="BJ34" s="39" t="e" cm="1">
        <f t="array" ref="BJ34">INDEX($DG$24:$EF$31,COLUMN(F29),$AP34)</f>
        <v>#N/A</v>
      </c>
      <c r="BK34" s="39" t="e" cm="1">
        <f t="array" ref="BK34">INDEX($DG$24:$EF$31,COLUMN(G29),$AP34)</f>
        <v>#N/A</v>
      </c>
      <c r="BL34" s="39" t="e" cm="1">
        <f t="array" ref="BL34">INDEX($DG$24:$EF$31,COLUMN(H29),$AP34)</f>
        <v>#N/A</v>
      </c>
      <c r="BM34" s="63" t="str" cm="1">
        <f t="array" aca="1" ref="BM34:BQ34" ca="1">IFERROR(ROUND(IF(IFERROR(AW34:BA34/AW34:BA34,0)=1,(IFERROR(AQ34:AU34*BG34,0)+IFERROR(AW34:BA34*BH34,0)+(SUM(BD34:BF34)-MIN(BD34:BF34))*BI34+BB34*BJ34+BC34*BK34)*BL34+BB34*(1-BJ34)+BC34*(1-BK34)+IF(AN34=1,BF34,0),""),2),"")</f>
        <v/>
      </c>
      <c r="BN34" s="52" t="str">
        <f ca="1"/>
        <v/>
      </c>
      <c r="BO34" s="52" t="str">
        <f ca="1"/>
        <v/>
      </c>
      <c r="BP34" s="52" t="str">
        <f ca="1"/>
        <v/>
      </c>
      <c r="BQ34" s="64" t="str">
        <f ca="1"/>
        <v/>
      </c>
      <c r="BR34" s="6"/>
      <c r="BS34" s="5"/>
      <c r="BT34" s="5"/>
      <c r="BU34" s="5"/>
      <c r="BV34" s="5"/>
      <c r="BW34" s="5"/>
      <c r="BX34" s="5"/>
      <c r="BY34" s="68">
        <v>74</v>
      </c>
      <c r="BZ34" s="68">
        <v>115</v>
      </c>
      <c r="CA34" s="68">
        <v>74</v>
      </c>
      <c r="CB34" s="5"/>
      <c r="CC34" s="68">
        <v>61</v>
      </c>
      <c r="CD34" s="68">
        <v>109</v>
      </c>
      <c r="CE34" s="68">
        <v>61</v>
      </c>
      <c r="CF34" s="6"/>
      <c r="CG34" s="68">
        <v>62</v>
      </c>
      <c r="CH34" s="68">
        <v>109</v>
      </c>
      <c r="CI34" s="68">
        <v>62</v>
      </c>
      <c r="CJ34" s="5"/>
      <c r="CK34" s="68">
        <v>61</v>
      </c>
      <c r="CL34" s="6" cm="1">
        <f t="array" ref="CL34">INDEX(변환표준점수!$I$8:$O$60,ROW(A28),_xlfn.XMATCH('표점 계산기'!$B$3,변환표준점수!$I$6:$O$6))</f>
        <v>0</v>
      </c>
      <c r="CM34" s="68">
        <v>61</v>
      </c>
      <c r="CN34" s="5"/>
      <c r="CO34" s="6">
        <v>81</v>
      </c>
      <c r="CP34" s="6">
        <v>119</v>
      </c>
      <c r="CQ34" s="6">
        <v>87</v>
      </c>
      <c r="CR34" s="5"/>
      <c r="CS34" s="5"/>
      <c r="CT34" s="5"/>
      <c r="CU34" s="5"/>
      <c r="CV34" s="5"/>
      <c r="CW34" s="5"/>
      <c r="CX34" s="5"/>
      <c r="CY34" s="5"/>
      <c r="CZ34" s="5"/>
      <c r="DA34" s="5"/>
      <c r="DB34" s="6">
        <v>73</v>
      </c>
      <c r="DC34" s="5">
        <f>VLOOKUP(DB34,변환표준점수!$BH$8:$BS$62,1+'표점 계산기'!$DM$4,FALSE)</f>
        <v>58.73</v>
      </c>
      <c r="DD34" s="5">
        <f>VLOOKUP(DB34,변환표준점수!$BU$8:$CF$46,1+'표점 계산기'!$DM$4,FALSE)</f>
        <v>57.93</v>
      </c>
      <c r="DE34" s="5"/>
      <c r="DF34" s="5"/>
      <c r="DG34" s="5"/>
      <c r="DH34" s="5"/>
      <c r="DI34" s="5"/>
      <c r="DJ34" s="5"/>
      <c r="DK34" s="5">
        <v>33</v>
      </c>
      <c r="DL34" s="6"/>
      <c r="DM34" s="6"/>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row>
    <row r="35" spans="1:153" x14ac:dyDescent="0.3">
      <c r="A35" s="5"/>
      <c r="B35" s="18" t="str">
        <f t="shared" si="1"/>
        <v/>
      </c>
      <c r="C35" s="24"/>
      <c r="D35" s="24"/>
      <c r="E35" s="24"/>
      <c r="F35" s="24"/>
      <c r="G35" s="24"/>
      <c r="H35" s="25"/>
      <c r="I35" s="25"/>
      <c r="J35" s="25"/>
      <c r="K35" s="25"/>
      <c r="L35" s="25"/>
      <c r="M35" s="25"/>
      <c r="N35" s="24"/>
      <c r="O35" s="25"/>
      <c r="P35" s="6"/>
      <c r="Q35" s="6"/>
      <c r="R35" s="6" t="e">
        <f t="shared" si="13"/>
        <v>#N/A</v>
      </c>
      <c r="S35" s="6" t="e">
        <f t="shared" si="14"/>
        <v>#N/A</v>
      </c>
      <c r="T35" s="6" t="e">
        <f t="shared" si="15"/>
        <v>#N/A</v>
      </c>
      <c r="U35" s="6" t="e">
        <f t="shared" si="16"/>
        <v>#N/A</v>
      </c>
      <c r="V35" s="8" cm="1">
        <f t="array" ref="V35">IF(M35=0,0,IF(OR($DM$4=3,$DM$4=4),0,IF($DM$4=1,INDEX($CZ$7:$CZ$15,SUM(IF(M35&lt;$CY$7:$CY$15=TRUE,1,0))+1),VLOOKUP(M35,$DB$7:$DC$107,2,FALSE))))</f>
        <v>0</v>
      </c>
      <c r="W35" s="6" t="e">
        <f t="shared" si="6"/>
        <v>#N/A</v>
      </c>
      <c r="X35" s="6" cm="1">
        <f t="array" aca="1" ref="X35" ca="1">SUM(IF((IF(E35=0,INDIRECT(_xlfn.CONCAT($CH$1,MATCH(F35,$CG$7:$CG$100,0)+6)):INDIRECT(_xlfn.CONCAT($CH$1,MATCH(F35,$CG$7:$CG$100,0)+6+SUM(IF((F35=$CG$7:$CG$59)=TRUE,1,0))-1)),INDIRECT(_xlfn.CONCAT($CD$1,MATCH(E35,$CC$7:$CC$100,0)+6)):INDIRECT(_xlfn.CONCAT($CD$1,MATCH(E35,$CC$7:$CC$100,0)+6+SUM(IF((E35=$CC$7:$CC$59)=TRUE,1,0))-1)))*$S$3)=0,0,1))</f>
        <v>2</v>
      </c>
      <c r="Y35" s="6" t="e" cm="1">
        <f t="array" aca="1" ref="Y35" ca="1">SUM(IF((TRANSPOSE(MMULT(MMULT(_xlfn.MUNIT(X35),IF(MMULT(IF(E35=0,INDIRECT(_xlfn.CONCAT($CH$1,MATCH(F35,$CG$7:$CG$100,0)+6)):INDIRECT(_xlfn.CONCAT($CH$1,MATCH(F35,$CG$7:$CG$100,0)+6+SUM(IF((F35=$CG$7:$CG$59)=TRUE,1,0))-1)),INDIRECT(_xlfn.CONCAT($CD$1,MATCH(E35,$CC$7:$CC$100,0)+6)):INDIRECT(_xlfn.CONCAT($CD$1,MATCH(E35,$CC$7:$CC$100,0)+6+SUM(IF((E35=$CC$7:$CC$59)=TRUE,1,0))-1)))*$S$3,1/TRANSPOSE(W35-INDIRECT(_xlfn.CONCAT($BZ$1,MATCH(D35,$BY$7:$BY$100,0)+6)):INDIRECT(_xlfn.CONCAT($BZ$1,MATCH(D35,$BY$7:$BY$100,0)+6+SUM(IF((D35=$BY$7:$BY$59)=TRUE,1,0))-1))*$R$3))=1,1,0)),W35-INDIRECT(_xlfn.CONCAT($BZ$1,MATCH(D35,$BY$7:$BY$100,0)+6)):INDIRECT(_xlfn.CONCAT($BZ$1,MATCH(D35,$BY$7:$BY$100,0)+6+SUM(IF((D35=$BY$7:$BY$59)=TRUE,1,0))-1))*$R$3)))=0,0,1))</f>
        <v>#N/A</v>
      </c>
      <c r="Z35" s="6"/>
      <c r="AA35" s="30" t="str">
        <f t="shared" ca="1" si="17"/>
        <v/>
      </c>
      <c r="AB35" s="31" t="str">
        <f t="shared" si="18"/>
        <v/>
      </c>
      <c r="AC35" s="31" t="str">
        <f t="shared" si="19"/>
        <v/>
      </c>
      <c r="AD35" s="31" t="str">
        <f t="shared" si="20"/>
        <v/>
      </c>
      <c r="AE35" s="32" t="str">
        <f t="shared" si="21"/>
        <v/>
      </c>
      <c r="AF35" s="33" t="str" cm="1">
        <f t="array" aca="1" ref="AF35" ca="1">IFERROR(IF(_xlfn._xlws.SORT(TRANSPOSE(MMULT(MMULT(_xlfn.MUNIT(X35),IF(ROUND(MMULT(IF(E35=0,IF(DN33=1,INDIRECT(_xlfn.CONCAT($CP$1,MATCH(F35,$CO$7:$CO$100,0)+6)):INDIRECT(_xlfn.CONCAT($CP$1,MATCH(F35,$CO$7:$CO$100,0)+6+SUM(IF((F35=$CO$7:$CO$59)=TRUE,1,0))-1)),INDIRECT(_xlfn.CONCAT($CH$1,MATCH(F35,$CG$7:$CG$100,0)+6)):INDIRECT(_xlfn.CONCAT($CH$1,MATCH(F35,$CG$7:$CG$100,0)+6+SUM(IF((F35=$CG$7:$CG$59)=TRUE,1,0))-1))),IF(OR(DN33=2,DN33=3),INDIRECT(_xlfn.CONCAT($CL$1,MATCH(E35,$CK$7:$CK$100,0)+6)):INDIRECT(_xlfn.CONCAT($CL$1,MATCH(E35,$CK$7:$CK$100,0)+6+SUM(IF((E35=$CK$7:$CK$59)=TRUE,1,0))-1)),INDIRECT(_xlfn.CONCAT($CD$1,MATCH(E35,$CC$7:$CC$100,0)+6)):INDIRECT(_xlfn.CONCAT($CD$1,MATCH(E35,$CC$7:$CC$100,0)+6+SUM(IF((E35=$CC$7:$CC$59)=TRUE,1,0))-1))))*$S$3*IF(AND(DM33=4,F35=0),1.1,1),1/TRANSPOSE(W35-INDIRECT(_xlfn.CONCAT($BZ$1,MATCH(D35,$BY$7:$BY$100,0)+6)):INDIRECT(_xlfn.CONCAT($BZ$1,MATCH(D35,$BY$7:$BY$100,0)+6+SUM(IF((D35=$BY$7:$BY$59)=TRUE,1,0))-1))*$R$3)),6)=1,1,0)),W35-INDIRECT(_xlfn.CONCAT($BZ$1,MATCH(D35,$BY$7:$BY$100,0)+6)):INDIRECT(_xlfn.CONCAT($BZ$1,MATCH(D35,$BY$7:$BY$100,0)+6+SUM(IF((D35=$BY$7:$BY$59)=TRUE,1,0))-1))*$R$3))/$S$3,1,-1,TRUE)=0,"",_xlfn._xlws.SORT(TRANSPOSE(MMULT(MMULT(_xlfn.MUNIT(X35),IF(ROUND(MMULT(IF(E35=0,IF(DN33=1,INDIRECT(_xlfn.CONCAT($CP$1,MATCH(F35,$CO$7:$CO$100,0)+6)):INDIRECT(_xlfn.CONCAT($CP$1,MATCH(F35,$CO$7:$CO$100,0)+6+SUM(IF((F35=$CO$7:$CO$59)=TRUE,1,0))-1)),INDIRECT(_xlfn.CONCAT($CH$1,MATCH(F35,$CG$7:$CG$100,0)+6)):INDIRECT(_xlfn.CONCAT($CH$1,MATCH(F35,$CG$7:$CG$100,0)+6+SUM(IF((F35=$CG$7:$CG$59)=TRUE,1,0))-1))),IF(OR(DN33=2,DN33=3),INDIRECT(_xlfn.CONCAT($CL$1,MATCH(E35,$CK$7:$CK$100,0)+6)):INDIRECT(_xlfn.CONCAT($CL$1,MATCH(E35,$CK$7:$CK$100,0)+6+SUM(IF((E35=$CK$7:$CK$59)=TRUE,1,0))-1)),INDIRECT(_xlfn.CONCAT($CD$1,MATCH(E35,$CC$7:$CC$100,0)+6)):INDIRECT(_xlfn.CONCAT($CD$1,MATCH(E35,$CC$7:$CC$100,0)+6+SUM(IF((E35=$CC$7:$CC$59)=TRUE,1,0))-1))))*$S$3*IF(AND(DM33=4,F35=0),1.1,1),1/TRANSPOSE(W35-INDIRECT(_xlfn.CONCAT($BZ$1,MATCH(D35,$BY$7:$BY$100,0)+6)):INDIRECT(_xlfn.CONCAT($BZ$1,MATCH(D35,$BY$7:$BY$100,0)+6+SUM(IF((D35=$BY$7:$BY$59)=TRUE,1,0))-1))*$R$3)),6)=1,1,0)),W35-INDIRECT(_xlfn.CONCAT($BZ$1,MATCH(D35,$BY$7:$BY$100,0)+6)):INDIRECT(_xlfn.CONCAT($BZ$1,MATCH(D35,$BY$7:$BY$100,0)+6+SUM(IF((D35=$BY$7:$BY$59)=TRUE,1,0))-1))*$R$3))/$S$3,1,-1,TRUE)),"")</f>
        <v/>
      </c>
      <c r="AG35" s="31"/>
      <c r="AH35" s="31"/>
      <c r="AI35" s="31"/>
      <c r="AJ35" s="32"/>
      <c r="AK35" s="6"/>
      <c r="AL35" s="21"/>
      <c r="AM35" s="21"/>
      <c r="AN35" s="48">
        <f t="shared" si="23"/>
        <v>12</v>
      </c>
      <c r="AO35" s="39" t="e">
        <f t="shared" si="24"/>
        <v>#N/A</v>
      </c>
      <c r="AP35" s="39" t="e" cm="1">
        <f t="array" ref="AP35">_xlfn.XMATCH(1,IF(IF((AL35=$DG$24:$EF$24)=TRUE,1,0)+IF((AM35=$DG$25:$EF$25)=TRUE,1,0)=2,1,0))</f>
        <v>#N/A</v>
      </c>
      <c r="AQ35" s="39" t="str" cm="1">
        <f t="array" aca="1" ref="AQ35:AU35" ca="1">AA35:AE35</f>
        <v/>
      </c>
      <c r="AR35" s="39" t="str">
        <f ca="1"/>
        <v/>
      </c>
      <c r="AS35" s="39" t="str">
        <f ca="1"/>
        <v/>
      </c>
      <c r="AT35" s="39" t="str">
        <f ca="1"/>
        <v/>
      </c>
      <c r="AU35" s="39" t="str">
        <f ca="1"/>
        <v/>
      </c>
      <c r="AV35" s="39">
        <f t="shared" si="25"/>
        <v>0</v>
      </c>
      <c r="AW35" s="39" t="e" cm="1">
        <f t="array" ref="AW35">IF(AND(AV35=1,AO35&lt;&gt;1),VLOOKUP(E35,변환표준점수!$H$8:$O$60,_xlfn.XMATCH('표점 계산기'!$AL35,변환표준점수!$I$6:$O$6)+1,FALSE),IF(AND($E35=0,$DN$4=1),INDEX($CH$7:$CH$73,SUM(IF(AF35=$CP$7:$CP$59,ROW($A$1:$A$50),0))),IF(AND($E35&lt;&gt;0,$DN$4&lt;&gt;1),INDEX($CD$7:$CD$73,SUM(IF(AF35=$CL$7:$CL$59,ROW($A$1:$A$50),0))),AF35:AJ35)))</f>
        <v>#N/A</v>
      </c>
      <c r="AX35" s="39"/>
      <c r="AY35" s="39"/>
      <c r="AZ35" s="39"/>
      <c r="BA35" s="39"/>
      <c r="BB35" s="39" t="e">
        <f>VLOOKUP(G35,변환표준점수!$X$8:$AM$16,_xlfn.XMATCH(AL35,변환표준점수!$Y$5:$AM$5)+IF(OR(AN35=6,AN35=7,AN35=10,AN35=11),IF(AO35=1,0,1),0)+1,FALSE)</f>
        <v>#N/A</v>
      </c>
      <c r="BC35" s="39" t="e">
        <f>VLOOKUP(H35,변환표준점수!$AO$8:$BE$16,_xlfn.XMATCH(AL35,변환표준점수!$AP$5:$BE$5)+IF(OR(AN35=3,AN35=6,AN35=8,AN35=9,AN35=10),IF(AO35=1,0,1),0)+1,FALSE)</f>
        <v>#N/A</v>
      </c>
      <c r="BD35" s="39" t="e">
        <f>IF(I35=0,VLOOKUP(K35,변환표준점수!$BU$8:$CF$62,'표점 계산기'!$AN35+1,FALSE),VLOOKUP(I35,변환표준점수!$BH$8:$BS$62,'표점 계산기'!$AN35+1,FALSE))</f>
        <v>#N/A</v>
      </c>
      <c r="BE35" s="39" t="e">
        <f>IF(J35=0,VLOOKUP(L35,변환표준점수!$BU$8:$CF$62,'표점 계산기'!$AN35+1,FALSE),VLOOKUP(J35,변환표준점수!$BH$8:$BS$62,'표점 계산기'!$AN35+1,FALSE))</f>
        <v>#N/A</v>
      </c>
      <c r="BF35" s="39" cm="1">
        <f t="array" ref="BF35">IF(M35=0,0,IF(OR(AN35=3,AN35=4),0,IF(AN35=1,INDEX($CZ$7:$CZ$15,SUM(IF(M35&lt;$CY$7:$CY$15=TRUE,1,0))+1),VLOOKUP(M35,변환표준점수!$BH$8:$BS$62,'표점 계산기'!AN35+1,FALSE))))</f>
        <v>0</v>
      </c>
      <c r="BG35" s="39" t="e" cm="1">
        <f t="array" ref="BG35">INDEX($DG$24:$EF$31,COLUMN(C30),$AP35)</f>
        <v>#N/A</v>
      </c>
      <c r="BH35" s="39" t="e" cm="1">
        <f t="array" ref="BH35">INDEX($DG$24:$EF$31,COLUMN(D30),$AP35)</f>
        <v>#N/A</v>
      </c>
      <c r="BI35" s="39" t="e" cm="1">
        <f t="array" ref="BI35">INDEX($DG$24:$EF$31,COLUMN(E30),$AP35)</f>
        <v>#N/A</v>
      </c>
      <c r="BJ35" s="39" t="e" cm="1">
        <f t="array" ref="BJ35">INDEX($DG$24:$EF$31,COLUMN(F30),$AP35)</f>
        <v>#N/A</v>
      </c>
      <c r="BK35" s="39" t="e" cm="1">
        <f t="array" ref="BK35">INDEX($DG$24:$EF$31,COLUMN(G30),$AP35)</f>
        <v>#N/A</v>
      </c>
      <c r="BL35" s="39" t="e" cm="1">
        <f t="array" ref="BL35">INDEX($DG$24:$EF$31,COLUMN(H30),$AP35)</f>
        <v>#N/A</v>
      </c>
      <c r="BM35" s="63" t="str" cm="1">
        <f t="array" aca="1" ref="BM35:BQ35" ca="1">IFERROR(ROUND(IF(IFERROR(AW35:BA35/AW35:BA35,0)=1,(IFERROR(AQ35:AU35*BG35,0)+IFERROR(AW35:BA35*BH35,0)+(SUM(BD35:BF35)-MIN(BD35:BF35))*BI35+BB35*BJ35+BC35*BK35)*BL35+BB35*(1-BJ35)+BC35*(1-BK35)+IF(AN35=1,BF35,0),""),2),"")</f>
        <v/>
      </c>
      <c r="BN35" s="52" t="str">
        <f ca="1"/>
        <v/>
      </c>
      <c r="BO35" s="52" t="str">
        <f ca="1"/>
        <v/>
      </c>
      <c r="BP35" s="52" t="str">
        <f ca="1"/>
        <v/>
      </c>
      <c r="BQ35" s="64" t="str">
        <f ca="1"/>
        <v/>
      </c>
      <c r="BR35" s="6"/>
      <c r="BS35" s="5"/>
      <c r="BT35" s="5"/>
      <c r="BU35" s="5"/>
      <c r="BV35" s="5"/>
      <c r="BW35" s="5"/>
      <c r="BX35" s="5"/>
      <c r="BY35" s="68">
        <v>72</v>
      </c>
      <c r="BZ35" s="68">
        <v>114</v>
      </c>
      <c r="CA35" s="68">
        <v>72</v>
      </c>
      <c r="CB35" s="5"/>
      <c r="CC35" s="68">
        <v>59</v>
      </c>
      <c r="CD35" s="68">
        <v>108</v>
      </c>
      <c r="CE35" s="68">
        <v>59</v>
      </c>
      <c r="CF35" s="6"/>
      <c r="CG35" s="68">
        <v>60</v>
      </c>
      <c r="CH35" s="68">
        <v>108</v>
      </c>
      <c r="CI35" s="68">
        <v>60</v>
      </c>
      <c r="CJ35" s="5"/>
      <c r="CK35" s="68">
        <v>59</v>
      </c>
      <c r="CL35" s="6" cm="1">
        <f t="array" ref="CL35">INDEX(변환표준점수!$I$8:$O$60,ROW(A29),_xlfn.XMATCH('표점 계산기'!$B$3,변환표준점수!$I$6:$O$6))</f>
        <v>0</v>
      </c>
      <c r="CM35" s="68">
        <v>59</v>
      </c>
      <c r="CN35" s="5"/>
      <c r="CO35" s="6">
        <v>80</v>
      </c>
      <c r="CP35" s="6">
        <v>118.66</v>
      </c>
      <c r="CQ35" s="6">
        <v>85</v>
      </c>
      <c r="CR35" s="5"/>
      <c r="CS35" s="5"/>
      <c r="CT35" s="5"/>
      <c r="CU35" s="5"/>
      <c r="CV35" s="5"/>
      <c r="CW35" s="5"/>
      <c r="CX35" s="5"/>
      <c r="CY35" s="5"/>
      <c r="CZ35" s="5"/>
      <c r="DA35" s="5"/>
      <c r="DB35" s="6">
        <v>72</v>
      </c>
      <c r="DC35" s="5">
        <f>VLOOKUP(DB35,변환표준점수!$BH$8:$BS$62,1+'표점 계산기'!$DM$4,FALSE)</f>
        <v>58.39</v>
      </c>
      <c r="DD35" s="5">
        <f>VLOOKUP(DB35,변환표준점수!$BU$8:$CF$46,1+'표점 계산기'!$DM$4,FALSE)</f>
        <v>57.68</v>
      </c>
      <c r="DE35" s="5"/>
      <c r="DF35" s="5"/>
      <c r="DG35" s="5"/>
      <c r="DH35" s="5"/>
      <c r="DI35" s="5"/>
      <c r="DJ35" s="5"/>
      <c r="DK35" s="5">
        <v>34</v>
      </c>
      <c r="DL35" s="6"/>
      <c r="DM35" s="6"/>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row>
    <row r="36" spans="1:153" x14ac:dyDescent="0.3">
      <c r="A36" s="5"/>
      <c r="B36" s="18" t="str">
        <f t="shared" si="1"/>
        <v/>
      </c>
      <c r="C36" s="24"/>
      <c r="D36" s="24"/>
      <c r="E36" s="24"/>
      <c r="F36" s="24"/>
      <c r="G36" s="24"/>
      <c r="H36" s="25"/>
      <c r="I36" s="25"/>
      <c r="J36" s="25"/>
      <c r="K36" s="25"/>
      <c r="L36" s="25"/>
      <c r="M36" s="25"/>
      <c r="N36" s="24"/>
      <c r="O36" s="25"/>
      <c r="P36" s="6"/>
      <c r="Q36" s="6"/>
      <c r="R36" s="6" t="e">
        <f t="shared" si="13"/>
        <v>#N/A</v>
      </c>
      <c r="S36" s="6" t="e">
        <f t="shared" si="14"/>
        <v>#N/A</v>
      </c>
      <c r="T36" s="6" t="e">
        <f t="shared" si="15"/>
        <v>#N/A</v>
      </c>
      <c r="U36" s="6" t="e">
        <f t="shared" si="16"/>
        <v>#N/A</v>
      </c>
      <c r="V36" s="8" cm="1">
        <f t="array" ref="V36">IF(M36=0,0,IF(OR($DM$4=3,$DM$4=4),0,IF($DM$4=1,INDEX($CZ$7:$CZ$15,SUM(IF(M36&lt;$CY$7:$CY$15=TRUE,1,0))+1),VLOOKUP(M36,$DB$7:$DC$107,2,FALSE))))</f>
        <v>0</v>
      </c>
      <c r="W36" s="6" t="e">
        <f t="shared" si="6"/>
        <v>#N/A</v>
      </c>
      <c r="X36" s="6" cm="1">
        <f t="array" aca="1" ref="X36" ca="1">SUM(IF((IF(E36=0,INDIRECT(_xlfn.CONCAT($CH$1,MATCH(F36,$CG$7:$CG$100,0)+6)):INDIRECT(_xlfn.CONCAT($CH$1,MATCH(F36,$CG$7:$CG$100,0)+6+SUM(IF((F36=$CG$7:$CG$59)=TRUE,1,0))-1)),INDIRECT(_xlfn.CONCAT($CD$1,MATCH(E36,$CC$7:$CC$100,0)+6)):INDIRECT(_xlfn.CONCAT($CD$1,MATCH(E36,$CC$7:$CC$100,0)+6+SUM(IF((E36=$CC$7:$CC$59)=TRUE,1,0))-1)))*$S$3)=0,0,1))</f>
        <v>2</v>
      </c>
      <c r="Y36" s="6" t="e" cm="1">
        <f t="array" aca="1" ref="Y36" ca="1">SUM(IF((TRANSPOSE(MMULT(MMULT(_xlfn.MUNIT(X36),IF(MMULT(IF(E36=0,INDIRECT(_xlfn.CONCAT($CH$1,MATCH(F36,$CG$7:$CG$100,0)+6)):INDIRECT(_xlfn.CONCAT($CH$1,MATCH(F36,$CG$7:$CG$100,0)+6+SUM(IF((F36=$CG$7:$CG$59)=TRUE,1,0))-1)),INDIRECT(_xlfn.CONCAT($CD$1,MATCH(E36,$CC$7:$CC$100,0)+6)):INDIRECT(_xlfn.CONCAT($CD$1,MATCH(E36,$CC$7:$CC$100,0)+6+SUM(IF((E36=$CC$7:$CC$59)=TRUE,1,0))-1)))*$S$3,1/TRANSPOSE(W36-INDIRECT(_xlfn.CONCAT($BZ$1,MATCH(D36,$BY$7:$BY$100,0)+6)):INDIRECT(_xlfn.CONCAT($BZ$1,MATCH(D36,$BY$7:$BY$100,0)+6+SUM(IF((D36=$BY$7:$BY$59)=TRUE,1,0))-1))*$R$3))=1,1,0)),W36-INDIRECT(_xlfn.CONCAT($BZ$1,MATCH(D36,$BY$7:$BY$100,0)+6)):INDIRECT(_xlfn.CONCAT($BZ$1,MATCH(D36,$BY$7:$BY$100,0)+6+SUM(IF((D36=$BY$7:$BY$59)=TRUE,1,0))-1))*$R$3)))=0,0,1))</f>
        <v>#N/A</v>
      </c>
      <c r="Z36" s="6"/>
      <c r="AA36" s="30" t="str">
        <f t="shared" ca="1" si="17"/>
        <v/>
      </c>
      <c r="AB36" s="31" t="str">
        <f t="shared" si="18"/>
        <v/>
      </c>
      <c r="AC36" s="31" t="str">
        <f t="shared" si="19"/>
        <v/>
      </c>
      <c r="AD36" s="31" t="str">
        <f t="shared" si="20"/>
        <v/>
      </c>
      <c r="AE36" s="32" t="str">
        <f t="shared" si="21"/>
        <v/>
      </c>
      <c r="AF36" s="33" t="str" cm="1">
        <f t="array" aca="1" ref="AF36" ca="1">IFERROR(IF(_xlfn._xlws.SORT(TRANSPOSE(MMULT(MMULT(_xlfn.MUNIT(X36),IF(ROUND(MMULT(IF(E36=0,IF(DN34=1,INDIRECT(_xlfn.CONCAT($CP$1,MATCH(F36,$CO$7:$CO$100,0)+6)):INDIRECT(_xlfn.CONCAT($CP$1,MATCH(F36,$CO$7:$CO$100,0)+6+SUM(IF((F36=$CO$7:$CO$59)=TRUE,1,0))-1)),INDIRECT(_xlfn.CONCAT($CH$1,MATCH(F36,$CG$7:$CG$100,0)+6)):INDIRECT(_xlfn.CONCAT($CH$1,MATCH(F36,$CG$7:$CG$100,0)+6+SUM(IF((F36=$CG$7:$CG$59)=TRUE,1,0))-1))),IF(OR(DN34=2,DN34=3),INDIRECT(_xlfn.CONCAT($CL$1,MATCH(E36,$CK$7:$CK$100,0)+6)):INDIRECT(_xlfn.CONCAT($CL$1,MATCH(E36,$CK$7:$CK$100,0)+6+SUM(IF((E36=$CK$7:$CK$59)=TRUE,1,0))-1)),INDIRECT(_xlfn.CONCAT($CD$1,MATCH(E36,$CC$7:$CC$100,0)+6)):INDIRECT(_xlfn.CONCAT($CD$1,MATCH(E36,$CC$7:$CC$100,0)+6+SUM(IF((E36=$CC$7:$CC$59)=TRUE,1,0))-1))))*$S$3*IF(AND(DM34=4,F36=0),1.1,1),1/TRANSPOSE(W36-INDIRECT(_xlfn.CONCAT($BZ$1,MATCH(D36,$BY$7:$BY$100,0)+6)):INDIRECT(_xlfn.CONCAT($BZ$1,MATCH(D36,$BY$7:$BY$100,0)+6+SUM(IF((D36=$BY$7:$BY$59)=TRUE,1,0))-1))*$R$3)),6)=1,1,0)),W36-INDIRECT(_xlfn.CONCAT($BZ$1,MATCH(D36,$BY$7:$BY$100,0)+6)):INDIRECT(_xlfn.CONCAT($BZ$1,MATCH(D36,$BY$7:$BY$100,0)+6+SUM(IF((D36=$BY$7:$BY$59)=TRUE,1,0))-1))*$R$3))/$S$3,1,-1,TRUE)=0,"",_xlfn._xlws.SORT(TRANSPOSE(MMULT(MMULT(_xlfn.MUNIT(X36),IF(ROUND(MMULT(IF(E36=0,IF(DN34=1,INDIRECT(_xlfn.CONCAT($CP$1,MATCH(F36,$CO$7:$CO$100,0)+6)):INDIRECT(_xlfn.CONCAT($CP$1,MATCH(F36,$CO$7:$CO$100,0)+6+SUM(IF((F36=$CO$7:$CO$59)=TRUE,1,0))-1)),INDIRECT(_xlfn.CONCAT($CH$1,MATCH(F36,$CG$7:$CG$100,0)+6)):INDIRECT(_xlfn.CONCAT($CH$1,MATCH(F36,$CG$7:$CG$100,0)+6+SUM(IF((F36=$CG$7:$CG$59)=TRUE,1,0))-1))),IF(OR(DN34=2,DN34=3),INDIRECT(_xlfn.CONCAT($CL$1,MATCH(E36,$CK$7:$CK$100,0)+6)):INDIRECT(_xlfn.CONCAT($CL$1,MATCH(E36,$CK$7:$CK$100,0)+6+SUM(IF((E36=$CK$7:$CK$59)=TRUE,1,0))-1)),INDIRECT(_xlfn.CONCAT($CD$1,MATCH(E36,$CC$7:$CC$100,0)+6)):INDIRECT(_xlfn.CONCAT($CD$1,MATCH(E36,$CC$7:$CC$100,0)+6+SUM(IF((E36=$CC$7:$CC$59)=TRUE,1,0))-1))))*$S$3*IF(AND(DM34=4,F36=0),1.1,1),1/TRANSPOSE(W36-INDIRECT(_xlfn.CONCAT($BZ$1,MATCH(D36,$BY$7:$BY$100,0)+6)):INDIRECT(_xlfn.CONCAT($BZ$1,MATCH(D36,$BY$7:$BY$100,0)+6+SUM(IF((D36=$BY$7:$BY$59)=TRUE,1,0))-1))*$R$3)),6)=1,1,0)),W36-INDIRECT(_xlfn.CONCAT($BZ$1,MATCH(D36,$BY$7:$BY$100,0)+6)):INDIRECT(_xlfn.CONCAT($BZ$1,MATCH(D36,$BY$7:$BY$100,0)+6+SUM(IF((D36=$BY$7:$BY$59)=TRUE,1,0))-1))*$R$3))/$S$3,1,-1,TRUE)),"")</f>
        <v/>
      </c>
      <c r="AG36" s="31"/>
      <c r="AH36" s="31"/>
      <c r="AI36" s="31"/>
      <c r="AJ36" s="32"/>
      <c r="AK36" s="6"/>
      <c r="AL36" s="21"/>
      <c r="AM36" s="21"/>
      <c r="AN36" s="48">
        <f t="shared" si="23"/>
        <v>12</v>
      </c>
      <c r="AO36" s="39" t="e">
        <f t="shared" si="24"/>
        <v>#N/A</v>
      </c>
      <c r="AP36" s="39" t="e" cm="1">
        <f t="array" ref="AP36">_xlfn.XMATCH(1,IF(IF((AL36=$DG$24:$EF$24)=TRUE,1,0)+IF((AM36=$DG$25:$EF$25)=TRUE,1,0)=2,1,0))</f>
        <v>#N/A</v>
      </c>
      <c r="AQ36" s="39" t="str" cm="1">
        <f t="array" aca="1" ref="AQ36:AU36" ca="1">AA36:AE36</f>
        <v/>
      </c>
      <c r="AR36" s="39" t="str">
        <f ca="1"/>
        <v/>
      </c>
      <c r="AS36" s="39" t="str">
        <f ca="1"/>
        <v/>
      </c>
      <c r="AT36" s="39" t="str">
        <f ca="1"/>
        <v/>
      </c>
      <c r="AU36" s="39" t="str">
        <f ca="1"/>
        <v/>
      </c>
      <c r="AV36" s="39">
        <f t="shared" si="25"/>
        <v>0</v>
      </c>
      <c r="AW36" s="39" t="e" cm="1">
        <f t="array" ref="AW36">IF(AND(AV36=1,AO36&lt;&gt;1),VLOOKUP(E36,변환표준점수!$H$8:$O$60,_xlfn.XMATCH('표점 계산기'!$AL36,변환표준점수!$I$6:$O$6)+1,FALSE),IF(AND($E36=0,$DN$4=1),INDEX($CH$7:$CH$73,SUM(IF(AF36=$CP$7:$CP$59,ROW($A$1:$A$50),0))),IF(AND($E36&lt;&gt;0,$DN$4&lt;&gt;1),INDEX($CD$7:$CD$73,SUM(IF(AF36=$CL$7:$CL$59,ROW($A$1:$A$50),0))),AF36:AJ36)))</f>
        <v>#N/A</v>
      </c>
      <c r="AX36" s="39"/>
      <c r="AY36" s="39"/>
      <c r="AZ36" s="39"/>
      <c r="BA36" s="39"/>
      <c r="BB36" s="39" t="e">
        <f>VLOOKUP(G36,변환표준점수!$X$8:$AM$16,_xlfn.XMATCH(AL36,변환표준점수!$Y$5:$AM$5)+IF(OR(AN36=6,AN36=7,AN36=10,AN36=11),IF(AO36=1,0,1),0)+1,FALSE)</f>
        <v>#N/A</v>
      </c>
      <c r="BC36" s="39" t="e">
        <f>VLOOKUP(H36,변환표준점수!$AO$8:$BE$16,_xlfn.XMATCH(AL36,변환표준점수!$AP$5:$BE$5)+IF(OR(AN36=3,AN36=6,AN36=8,AN36=9,AN36=10),IF(AO36=1,0,1),0)+1,FALSE)</f>
        <v>#N/A</v>
      </c>
      <c r="BD36" s="39" t="e">
        <f>IF(I36=0,VLOOKUP(K36,변환표준점수!$BU$8:$CF$62,'표점 계산기'!$AN36+1,FALSE),VLOOKUP(I36,변환표준점수!$BH$8:$BS$62,'표점 계산기'!$AN36+1,FALSE))</f>
        <v>#N/A</v>
      </c>
      <c r="BE36" s="39" t="e">
        <f>IF(J36=0,VLOOKUP(L36,변환표준점수!$BU$8:$CF$62,'표점 계산기'!$AN36+1,FALSE),VLOOKUP(J36,변환표준점수!$BH$8:$BS$62,'표점 계산기'!$AN36+1,FALSE))</f>
        <v>#N/A</v>
      </c>
      <c r="BF36" s="39" cm="1">
        <f t="array" ref="BF36">IF(M36=0,0,IF(OR(AN36=3,AN36=4),0,IF(AN36=1,INDEX($CZ$7:$CZ$15,SUM(IF(M36&lt;$CY$7:$CY$15=TRUE,1,0))+1),VLOOKUP(M36,변환표준점수!$BH$8:$BS$62,'표점 계산기'!AN36+1,FALSE))))</f>
        <v>0</v>
      </c>
      <c r="BG36" s="39" t="e" cm="1">
        <f t="array" ref="BG36">INDEX($DG$24:$EF$31,COLUMN(C31),$AP36)</f>
        <v>#N/A</v>
      </c>
      <c r="BH36" s="39" t="e" cm="1">
        <f t="array" ref="BH36">INDEX($DG$24:$EF$31,COLUMN(D31),$AP36)</f>
        <v>#N/A</v>
      </c>
      <c r="BI36" s="39" t="e" cm="1">
        <f t="array" ref="BI36">INDEX($DG$24:$EF$31,COLUMN(E31),$AP36)</f>
        <v>#N/A</v>
      </c>
      <c r="BJ36" s="39" t="e" cm="1">
        <f t="array" ref="BJ36">INDEX($DG$24:$EF$31,COLUMN(F31),$AP36)</f>
        <v>#N/A</v>
      </c>
      <c r="BK36" s="39" t="e" cm="1">
        <f t="array" ref="BK36">INDEX($DG$24:$EF$31,COLUMN(G31),$AP36)</f>
        <v>#N/A</v>
      </c>
      <c r="BL36" s="39" t="e" cm="1">
        <f t="array" ref="BL36">INDEX($DG$24:$EF$31,COLUMN(H31),$AP36)</f>
        <v>#N/A</v>
      </c>
      <c r="BM36" s="63" t="str" cm="1">
        <f t="array" aca="1" ref="BM36:BQ36" ca="1">IFERROR(ROUND(IF(IFERROR(AW36:BA36/AW36:BA36,0)=1,(IFERROR(AQ36:AU36*BG36,0)+IFERROR(AW36:BA36*BH36,0)+(SUM(BD36:BF36)-MIN(BD36:BF36))*BI36+BB36*BJ36+BC36*BK36)*BL36+BB36*(1-BJ36)+BC36*(1-BK36)+IF(AN36=1,BF36,0),""),2),"")</f>
        <v/>
      </c>
      <c r="BN36" s="52" t="str">
        <f ca="1"/>
        <v/>
      </c>
      <c r="BO36" s="52" t="str">
        <f ca="1"/>
        <v/>
      </c>
      <c r="BP36" s="52" t="str">
        <f ca="1"/>
        <v/>
      </c>
      <c r="BQ36" s="64" t="str">
        <f ca="1"/>
        <v/>
      </c>
      <c r="BR36" s="6"/>
      <c r="BS36" s="5"/>
      <c r="BT36" s="5"/>
      <c r="BU36" s="5"/>
      <c r="BV36" s="5"/>
      <c r="BW36" s="5"/>
      <c r="BX36" s="5"/>
      <c r="BY36" s="68">
        <v>70</v>
      </c>
      <c r="BZ36" s="68">
        <v>113</v>
      </c>
      <c r="CA36" s="68">
        <v>70</v>
      </c>
      <c r="CB36" s="5"/>
      <c r="CC36" s="68">
        <v>58</v>
      </c>
      <c r="CD36" s="68">
        <v>107</v>
      </c>
      <c r="CE36" s="68">
        <v>58</v>
      </c>
      <c r="CF36" s="6"/>
      <c r="CG36" s="68">
        <v>59</v>
      </c>
      <c r="CH36" s="68">
        <v>107</v>
      </c>
      <c r="CI36" s="68">
        <v>59</v>
      </c>
      <c r="CJ36" s="5"/>
      <c r="CK36" s="68">
        <v>58</v>
      </c>
      <c r="CL36" s="6" cm="1">
        <f t="array" ref="CL36">INDEX(변환표준점수!$I$8:$O$60,ROW(A30),_xlfn.XMATCH('표점 계산기'!$B$3,변환표준점수!$I$6:$O$6))</f>
        <v>0</v>
      </c>
      <c r="CM36" s="68">
        <v>58</v>
      </c>
      <c r="CN36" s="5"/>
      <c r="CO36" s="6">
        <v>79</v>
      </c>
      <c r="CP36" s="6">
        <v>118.33</v>
      </c>
      <c r="CQ36" s="6">
        <v>84</v>
      </c>
      <c r="CR36" s="5"/>
      <c r="CS36" s="5"/>
      <c r="CT36" s="5"/>
      <c r="CU36" s="5"/>
      <c r="CV36" s="5"/>
      <c r="CW36" s="5"/>
      <c r="CX36" s="5"/>
      <c r="CY36" s="5"/>
      <c r="CZ36" s="5"/>
      <c r="DA36" s="5"/>
      <c r="DB36" s="6">
        <v>71</v>
      </c>
      <c r="DC36" s="5">
        <f>VLOOKUP(DB36,변환표준점수!$BH$8:$BS$62,1+'표점 계산기'!$DM$4,FALSE)</f>
        <v>58.06</v>
      </c>
      <c r="DD36" s="5">
        <f>VLOOKUP(DB36,변환표준점수!$BU$8:$CF$46,1+'표점 계산기'!$DM$4,FALSE)</f>
        <v>56.89</v>
      </c>
      <c r="DE36" s="5"/>
      <c r="DF36" s="5"/>
      <c r="DG36" s="5"/>
      <c r="DH36" s="5"/>
      <c r="DI36" s="5"/>
      <c r="DJ36" s="5"/>
      <c r="DK36" s="5">
        <v>35</v>
      </c>
      <c r="DL36" s="6"/>
      <c r="DM36" s="6"/>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row>
    <row r="37" spans="1:153" x14ac:dyDescent="0.3">
      <c r="A37" s="5"/>
      <c r="B37" s="18" t="str">
        <f t="shared" si="1"/>
        <v/>
      </c>
      <c r="C37" s="24"/>
      <c r="D37" s="24"/>
      <c r="E37" s="24"/>
      <c r="F37" s="24"/>
      <c r="G37" s="24"/>
      <c r="H37" s="25"/>
      <c r="I37" s="25"/>
      <c r="J37" s="25"/>
      <c r="K37" s="25"/>
      <c r="L37" s="25"/>
      <c r="M37" s="25"/>
      <c r="N37" s="24"/>
      <c r="O37" s="25"/>
      <c r="P37" s="6"/>
      <c r="Q37" s="6"/>
      <c r="R37" s="6" t="e">
        <f t="shared" si="13"/>
        <v>#N/A</v>
      </c>
      <c r="S37" s="6" t="e">
        <f t="shared" si="14"/>
        <v>#N/A</v>
      </c>
      <c r="T37" s="6" t="e">
        <f t="shared" si="15"/>
        <v>#N/A</v>
      </c>
      <c r="U37" s="6" t="e">
        <f t="shared" si="16"/>
        <v>#N/A</v>
      </c>
      <c r="V37" s="8" cm="1">
        <f t="array" ref="V37">IF(M37=0,0,IF(OR($DM$4=3,$DM$4=4),0,IF($DM$4=1,INDEX($CZ$7:$CZ$15,SUM(IF(M37&lt;$CY$7:$CY$15=TRUE,1,0))+1),VLOOKUP(M37,$DB$7:$DC$107,2,FALSE))))</f>
        <v>0</v>
      </c>
      <c r="W37" s="6" t="e">
        <f t="shared" si="6"/>
        <v>#N/A</v>
      </c>
      <c r="X37" s="6" cm="1">
        <f t="array" aca="1" ref="X37" ca="1">SUM(IF((IF(E37=0,INDIRECT(_xlfn.CONCAT($CH$1,MATCH(F37,$CG$7:$CG$100,0)+6)):INDIRECT(_xlfn.CONCAT($CH$1,MATCH(F37,$CG$7:$CG$100,0)+6+SUM(IF((F37=$CG$7:$CG$59)=TRUE,1,0))-1)),INDIRECT(_xlfn.CONCAT($CD$1,MATCH(E37,$CC$7:$CC$100,0)+6)):INDIRECT(_xlfn.CONCAT($CD$1,MATCH(E37,$CC$7:$CC$100,0)+6+SUM(IF((E37=$CC$7:$CC$59)=TRUE,1,0))-1)))*$S$3)=0,0,1))</f>
        <v>2</v>
      </c>
      <c r="Y37" s="6" t="e" cm="1">
        <f t="array" aca="1" ref="Y37" ca="1">SUM(IF((TRANSPOSE(MMULT(MMULT(_xlfn.MUNIT(X37),IF(MMULT(IF(E37=0,INDIRECT(_xlfn.CONCAT($CH$1,MATCH(F37,$CG$7:$CG$100,0)+6)):INDIRECT(_xlfn.CONCAT($CH$1,MATCH(F37,$CG$7:$CG$100,0)+6+SUM(IF((F37=$CG$7:$CG$59)=TRUE,1,0))-1)),INDIRECT(_xlfn.CONCAT($CD$1,MATCH(E37,$CC$7:$CC$100,0)+6)):INDIRECT(_xlfn.CONCAT($CD$1,MATCH(E37,$CC$7:$CC$100,0)+6+SUM(IF((E37=$CC$7:$CC$59)=TRUE,1,0))-1)))*$S$3,1/TRANSPOSE(W37-INDIRECT(_xlfn.CONCAT($BZ$1,MATCH(D37,$BY$7:$BY$100,0)+6)):INDIRECT(_xlfn.CONCAT($BZ$1,MATCH(D37,$BY$7:$BY$100,0)+6+SUM(IF((D37=$BY$7:$BY$59)=TRUE,1,0))-1))*$R$3))=1,1,0)),W37-INDIRECT(_xlfn.CONCAT($BZ$1,MATCH(D37,$BY$7:$BY$100,0)+6)):INDIRECT(_xlfn.CONCAT($BZ$1,MATCH(D37,$BY$7:$BY$100,0)+6+SUM(IF((D37=$BY$7:$BY$59)=TRUE,1,0))-1))*$R$3)))=0,0,1))</f>
        <v>#N/A</v>
      </c>
      <c r="Z37" s="6"/>
      <c r="AA37" s="30" t="str">
        <f t="shared" ca="1" si="17"/>
        <v/>
      </c>
      <c r="AB37" s="31" t="str">
        <f t="shared" si="18"/>
        <v/>
      </c>
      <c r="AC37" s="31" t="str">
        <f t="shared" si="19"/>
        <v/>
      </c>
      <c r="AD37" s="31" t="str">
        <f t="shared" si="20"/>
        <v/>
      </c>
      <c r="AE37" s="32" t="str">
        <f t="shared" si="21"/>
        <v/>
      </c>
      <c r="AF37" s="33" t="str" cm="1">
        <f t="array" aca="1" ref="AF37" ca="1">IFERROR(IF(_xlfn._xlws.SORT(TRANSPOSE(MMULT(MMULT(_xlfn.MUNIT(X37),IF(ROUND(MMULT(IF(E37=0,IF(DN35=1,INDIRECT(_xlfn.CONCAT($CP$1,MATCH(F37,$CO$7:$CO$100,0)+6)):INDIRECT(_xlfn.CONCAT($CP$1,MATCH(F37,$CO$7:$CO$100,0)+6+SUM(IF((F37=$CO$7:$CO$59)=TRUE,1,0))-1)),INDIRECT(_xlfn.CONCAT($CH$1,MATCH(F37,$CG$7:$CG$100,0)+6)):INDIRECT(_xlfn.CONCAT($CH$1,MATCH(F37,$CG$7:$CG$100,0)+6+SUM(IF((F37=$CG$7:$CG$59)=TRUE,1,0))-1))),IF(OR(DN35=2,DN35=3),INDIRECT(_xlfn.CONCAT($CL$1,MATCH(E37,$CK$7:$CK$100,0)+6)):INDIRECT(_xlfn.CONCAT($CL$1,MATCH(E37,$CK$7:$CK$100,0)+6+SUM(IF((E37=$CK$7:$CK$59)=TRUE,1,0))-1)),INDIRECT(_xlfn.CONCAT($CD$1,MATCH(E37,$CC$7:$CC$100,0)+6)):INDIRECT(_xlfn.CONCAT($CD$1,MATCH(E37,$CC$7:$CC$100,0)+6+SUM(IF((E37=$CC$7:$CC$59)=TRUE,1,0))-1))))*$S$3*IF(AND(DM35=4,F37=0),1.1,1),1/TRANSPOSE(W37-INDIRECT(_xlfn.CONCAT($BZ$1,MATCH(D37,$BY$7:$BY$100,0)+6)):INDIRECT(_xlfn.CONCAT($BZ$1,MATCH(D37,$BY$7:$BY$100,0)+6+SUM(IF((D37=$BY$7:$BY$59)=TRUE,1,0))-1))*$R$3)),6)=1,1,0)),W37-INDIRECT(_xlfn.CONCAT($BZ$1,MATCH(D37,$BY$7:$BY$100,0)+6)):INDIRECT(_xlfn.CONCAT($BZ$1,MATCH(D37,$BY$7:$BY$100,0)+6+SUM(IF((D37=$BY$7:$BY$59)=TRUE,1,0))-1))*$R$3))/$S$3,1,-1,TRUE)=0,"",_xlfn._xlws.SORT(TRANSPOSE(MMULT(MMULT(_xlfn.MUNIT(X37),IF(ROUND(MMULT(IF(E37=0,IF(DN35=1,INDIRECT(_xlfn.CONCAT($CP$1,MATCH(F37,$CO$7:$CO$100,0)+6)):INDIRECT(_xlfn.CONCAT($CP$1,MATCH(F37,$CO$7:$CO$100,0)+6+SUM(IF((F37=$CO$7:$CO$59)=TRUE,1,0))-1)),INDIRECT(_xlfn.CONCAT($CH$1,MATCH(F37,$CG$7:$CG$100,0)+6)):INDIRECT(_xlfn.CONCAT($CH$1,MATCH(F37,$CG$7:$CG$100,0)+6+SUM(IF((F37=$CG$7:$CG$59)=TRUE,1,0))-1))),IF(OR(DN35=2,DN35=3),INDIRECT(_xlfn.CONCAT($CL$1,MATCH(E37,$CK$7:$CK$100,0)+6)):INDIRECT(_xlfn.CONCAT($CL$1,MATCH(E37,$CK$7:$CK$100,0)+6+SUM(IF((E37=$CK$7:$CK$59)=TRUE,1,0))-1)),INDIRECT(_xlfn.CONCAT($CD$1,MATCH(E37,$CC$7:$CC$100,0)+6)):INDIRECT(_xlfn.CONCAT($CD$1,MATCH(E37,$CC$7:$CC$100,0)+6+SUM(IF((E37=$CC$7:$CC$59)=TRUE,1,0))-1))))*$S$3*IF(AND(DM35=4,F37=0),1.1,1),1/TRANSPOSE(W37-INDIRECT(_xlfn.CONCAT($BZ$1,MATCH(D37,$BY$7:$BY$100,0)+6)):INDIRECT(_xlfn.CONCAT($BZ$1,MATCH(D37,$BY$7:$BY$100,0)+6+SUM(IF((D37=$BY$7:$BY$59)=TRUE,1,0))-1))*$R$3)),6)=1,1,0)),W37-INDIRECT(_xlfn.CONCAT($BZ$1,MATCH(D37,$BY$7:$BY$100,0)+6)):INDIRECT(_xlfn.CONCAT($BZ$1,MATCH(D37,$BY$7:$BY$100,0)+6+SUM(IF((D37=$BY$7:$BY$59)=TRUE,1,0))-1))*$R$3))/$S$3,1,-1,TRUE)),"")</f>
        <v/>
      </c>
      <c r="AG37" s="31"/>
      <c r="AH37" s="31"/>
      <c r="AI37" s="31"/>
      <c r="AJ37" s="32"/>
      <c r="AK37" s="6"/>
      <c r="AL37" s="21"/>
      <c r="AM37" s="21"/>
      <c r="AN37" s="48">
        <f t="shared" si="23"/>
        <v>12</v>
      </c>
      <c r="AO37" s="39" t="e">
        <f t="shared" si="24"/>
        <v>#N/A</v>
      </c>
      <c r="AP37" s="39" t="e" cm="1">
        <f t="array" ref="AP37">_xlfn.XMATCH(1,IF(IF((AL37=$DG$24:$EF$24)=TRUE,1,0)+IF((AM37=$DG$25:$EF$25)=TRUE,1,0)=2,1,0))</f>
        <v>#N/A</v>
      </c>
      <c r="AQ37" s="39" t="str" cm="1">
        <f t="array" aca="1" ref="AQ37:AU37" ca="1">AA37:AE37</f>
        <v/>
      </c>
      <c r="AR37" s="39" t="str">
        <f ca="1"/>
        <v/>
      </c>
      <c r="AS37" s="39" t="str">
        <f ca="1"/>
        <v/>
      </c>
      <c r="AT37" s="39" t="str">
        <f ca="1"/>
        <v/>
      </c>
      <c r="AU37" s="39" t="str">
        <f ca="1"/>
        <v/>
      </c>
      <c r="AV37" s="39">
        <f t="shared" si="25"/>
        <v>0</v>
      </c>
      <c r="AW37" s="39" t="e" cm="1">
        <f t="array" ref="AW37">IF(AND(AV37=1,AO37&lt;&gt;1),VLOOKUP(E37,변환표준점수!$H$8:$O$60,_xlfn.XMATCH('표점 계산기'!$AL37,변환표준점수!$I$6:$O$6)+1,FALSE),IF(AND($E37=0,$DN$4=1),INDEX($CH$7:$CH$73,SUM(IF(AF37=$CP$7:$CP$59,ROW($A$1:$A$50),0))),IF(AND($E37&lt;&gt;0,$DN$4&lt;&gt;1),INDEX($CD$7:$CD$73,SUM(IF(AF37=$CL$7:$CL$59,ROW($A$1:$A$50),0))),AF37:AJ37)))</f>
        <v>#N/A</v>
      </c>
      <c r="AX37" s="39"/>
      <c r="AY37" s="39"/>
      <c r="AZ37" s="39"/>
      <c r="BA37" s="39"/>
      <c r="BB37" s="39" t="e">
        <f>VLOOKUP(G37,변환표준점수!$X$8:$AM$16,_xlfn.XMATCH(AL37,변환표준점수!$Y$5:$AM$5)+IF(OR(AN37=6,AN37=7,AN37=10,AN37=11),IF(AO37=1,0,1),0)+1,FALSE)</f>
        <v>#N/A</v>
      </c>
      <c r="BC37" s="39" t="e">
        <f>VLOOKUP(H37,변환표준점수!$AO$8:$BE$16,_xlfn.XMATCH(AL37,변환표준점수!$AP$5:$BE$5)+IF(OR(AN37=3,AN37=6,AN37=8,AN37=9,AN37=10),IF(AO37=1,0,1),0)+1,FALSE)</f>
        <v>#N/A</v>
      </c>
      <c r="BD37" s="39" t="e">
        <f>IF(I37=0,VLOOKUP(K37,변환표준점수!$BU$8:$CF$62,'표점 계산기'!$AN37+1,FALSE),VLOOKUP(I37,변환표준점수!$BH$8:$BS$62,'표점 계산기'!$AN37+1,FALSE))</f>
        <v>#N/A</v>
      </c>
      <c r="BE37" s="39" t="e">
        <f>IF(J37=0,VLOOKUP(L37,변환표준점수!$BU$8:$CF$62,'표점 계산기'!$AN37+1,FALSE),VLOOKUP(J37,변환표준점수!$BH$8:$BS$62,'표점 계산기'!$AN37+1,FALSE))</f>
        <v>#N/A</v>
      </c>
      <c r="BF37" s="39" cm="1">
        <f t="array" ref="BF37">IF(M37=0,0,IF(OR(AN37=3,AN37=4),0,IF(AN37=1,INDEX($CZ$7:$CZ$15,SUM(IF(M37&lt;$CY$7:$CY$15=TRUE,1,0))+1),VLOOKUP(M37,변환표준점수!$BH$8:$BS$62,'표점 계산기'!AN37+1,FALSE))))</f>
        <v>0</v>
      </c>
      <c r="BG37" s="39" t="e" cm="1">
        <f t="array" ref="BG37">INDEX($DG$24:$EF$31,COLUMN(C32),$AP37)</f>
        <v>#N/A</v>
      </c>
      <c r="BH37" s="39" t="e" cm="1">
        <f t="array" ref="BH37">INDEX($DG$24:$EF$31,COLUMN(D32),$AP37)</f>
        <v>#N/A</v>
      </c>
      <c r="BI37" s="39" t="e" cm="1">
        <f t="array" ref="BI37">INDEX($DG$24:$EF$31,COLUMN(E32),$AP37)</f>
        <v>#N/A</v>
      </c>
      <c r="BJ37" s="39" t="e" cm="1">
        <f t="array" ref="BJ37">INDEX($DG$24:$EF$31,COLUMN(F32),$AP37)</f>
        <v>#N/A</v>
      </c>
      <c r="BK37" s="39" t="e" cm="1">
        <f t="array" ref="BK37">INDEX($DG$24:$EF$31,COLUMN(G32),$AP37)</f>
        <v>#N/A</v>
      </c>
      <c r="BL37" s="39" t="e" cm="1">
        <f t="array" ref="BL37">INDEX($DG$24:$EF$31,COLUMN(H32),$AP37)</f>
        <v>#N/A</v>
      </c>
      <c r="BM37" s="63" t="str" cm="1">
        <f t="array" aca="1" ref="BM37:BQ37" ca="1">IFERROR(ROUND(IF(IFERROR(AW37:BA37/AW37:BA37,0)=1,(IFERROR(AQ37:AU37*BG37,0)+IFERROR(AW37:BA37*BH37,0)+(SUM(BD37:BF37)-MIN(BD37:BF37))*BI37+BB37*BJ37+BC37*BK37)*BL37+BB37*(1-BJ37)+BC37*(1-BK37)+IF(AN37=1,BF37,0),""),2),"")</f>
        <v/>
      </c>
      <c r="BN37" s="52" t="str">
        <f ca="1"/>
        <v/>
      </c>
      <c r="BO37" s="52" t="str">
        <f ca="1"/>
        <v/>
      </c>
      <c r="BP37" s="52" t="str">
        <f ca="1"/>
        <v/>
      </c>
      <c r="BQ37" s="64" t="str">
        <f ca="1"/>
        <v/>
      </c>
      <c r="BR37" s="6"/>
      <c r="BS37" s="5"/>
      <c r="BT37" s="5"/>
      <c r="BU37" s="5"/>
      <c r="BV37" s="5"/>
      <c r="BW37" s="5"/>
      <c r="BX37" s="5"/>
      <c r="BY37" s="68">
        <v>68</v>
      </c>
      <c r="BZ37" s="68">
        <v>112</v>
      </c>
      <c r="CA37" s="68">
        <v>68</v>
      </c>
      <c r="CB37" s="5"/>
      <c r="CC37" s="68">
        <v>55</v>
      </c>
      <c r="CD37" s="68">
        <v>106</v>
      </c>
      <c r="CE37" s="68">
        <v>55</v>
      </c>
      <c r="CF37" s="6"/>
      <c r="CG37" s="68">
        <v>58</v>
      </c>
      <c r="CH37" s="68">
        <v>106</v>
      </c>
      <c r="CI37" s="68">
        <v>58</v>
      </c>
      <c r="CJ37" s="5"/>
      <c r="CK37" s="68">
        <v>55</v>
      </c>
      <c r="CL37" s="6" cm="1">
        <f t="array" ref="CL37">INDEX(변환표준점수!$I$8:$O$60,ROW(A31),_xlfn.XMATCH('표점 계산기'!$B$3,변환표준점수!$I$6:$O$6))</f>
        <v>0</v>
      </c>
      <c r="CM37" s="68">
        <v>55</v>
      </c>
      <c r="CN37" s="5"/>
      <c r="CO37" s="6">
        <v>78</v>
      </c>
      <c r="CP37" s="6">
        <v>118</v>
      </c>
      <c r="CQ37" s="6">
        <v>83</v>
      </c>
      <c r="CR37" s="5"/>
      <c r="CS37" s="5"/>
      <c r="CT37" s="5"/>
      <c r="CU37" s="5"/>
      <c r="CV37" s="5"/>
      <c r="CW37" s="5"/>
      <c r="CX37" s="5"/>
      <c r="CY37" s="5"/>
      <c r="CZ37" s="5"/>
      <c r="DA37" s="5"/>
      <c r="DB37" s="6">
        <v>70</v>
      </c>
      <c r="DC37" s="5">
        <f>VLOOKUP(DB37,변환표준점수!$BH$8:$BS$62,1+'표점 계산기'!$DM$4,FALSE)</f>
        <v>57.73</v>
      </c>
      <c r="DD37" s="5">
        <f>VLOOKUP(DB37,변환표준점수!$BU$8:$CF$46,1+'표점 계산기'!$DM$4,FALSE)</f>
        <v>56.65</v>
      </c>
      <c r="DE37" s="5"/>
      <c r="DF37" s="5"/>
      <c r="DG37" s="5"/>
      <c r="DH37" s="5"/>
      <c r="DI37" s="5"/>
      <c r="DJ37" s="5"/>
      <c r="DK37" s="5"/>
      <c r="DL37" s="6"/>
      <c r="DM37" s="6"/>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row>
    <row r="38" spans="1:153" x14ac:dyDescent="0.3">
      <c r="A38" s="5"/>
      <c r="B38" s="18" t="str">
        <f t="shared" si="1"/>
        <v/>
      </c>
      <c r="C38" s="24"/>
      <c r="D38" s="24"/>
      <c r="E38" s="24"/>
      <c r="F38" s="24"/>
      <c r="G38" s="24"/>
      <c r="H38" s="25"/>
      <c r="I38" s="25"/>
      <c r="J38" s="25"/>
      <c r="K38" s="25"/>
      <c r="L38" s="25"/>
      <c r="M38" s="25"/>
      <c r="N38" s="24"/>
      <c r="O38" s="25"/>
      <c r="P38" s="6"/>
      <c r="Q38" s="6"/>
      <c r="R38" s="6" t="e">
        <f t="shared" si="13"/>
        <v>#N/A</v>
      </c>
      <c r="S38" s="6" t="e">
        <f t="shared" si="14"/>
        <v>#N/A</v>
      </c>
      <c r="T38" s="6" t="e">
        <f t="shared" si="15"/>
        <v>#N/A</v>
      </c>
      <c r="U38" s="6" t="e">
        <f t="shared" si="16"/>
        <v>#N/A</v>
      </c>
      <c r="V38" s="8" cm="1">
        <f t="array" ref="V38">IF(M38=0,0,IF(OR($DM$4=3,$DM$4=4),0,IF($DM$4=1,INDEX($CZ$7:$CZ$15,SUM(IF(M38&lt;$CY$7:$CY$15=TRUE,1,0))+1),VLOOKUP(M38,$DB$7:$DC$107,2,FALSE))))</f>
        <v>0</v>
      </c>
      <c r="W38" s="6" t="e">
        <f t="shared" si="6"/>
        <v>#N/A</v>
      </c>
      <c r="X38" s="6" cm="1">
        <f t="array" aca="1" ref="X38" ca="1">SUM(IF((IF(E38=0,INDIRECT(_xlfn.CONCAT($CH$1,MATCH(F38,$CG$7:$CG$100,0)+6)):INDIRECT(_xlfn.CONCAT($CH$1,MATCH(F38,$CG$7:$CG$100,0)+6+SUM(IF((F38=$CG$7:$CG$59)=TRUE,1,0))-1)),INDIRECT(_xlfn.CONCAT($CD$1,MATCH(E38,$CC$7:$CC$100,0)+6)):INDIRECT(_xlfn.CONCAT($CD$1,MATCH(E38,$CC$7:$CC$100,0)+6+SUM(IF((E38=$CC$7:$CC$59)=TRUE,1,0))-1)))*$S$3)=0,0,1))</f>
        <v>2</v>
      </c>
      <c r="Y38" s="6" t="e" cm="1">
        <f t="array" aca="1" ref="Y38" ca="1">SUM(IF((TRANSPOSE(MMULT(MMULT(_xlfn.MUNIT(X38),IF(MMULT(IF(E38=0,INDIRECT(_xlfn.CONCAT($CH$1,MATCH(F38,$CG$7:$CG$100,0)+6)):INDIRECT(_xlfn.CONCAT($CH$1,MATCH(F38,$CG$7:$CG$100,0)+6+SUM(IF((F38=$CG$7:$CG$59)=TRUE,1,0))-1)),INDIRECT(_xlfn.CONCAT($CD$1,MATCH(E38,$CC$7:$CC$100,0)+6)):INDIRECT(_xlfn.CONCAT($CD$1,MATCH(E38,$CC$7:$CC$100,0)+6+SUM(IF((E38=$CC$7:$CC$59)=TRUE,1,0))-1)))*$S$3,1/TRANSPOSE(W38-INDIRECT(_xlfn.CONCAT($BZ$1,MATCH(D38,$BY$7:$BY$100,0)+6)):INDIRECT(_xlfn.CONCAT($BZ$1,MATCH(D38,$BY$7:$BY$100,0)+6+SUM(IF((D38=$BY$7:$BY$59)=TRUE,1,0))-1))*$R$3))=1,1,0)),W38-INDIRECT(_xlfn.CONCAT($BZ$1,MATCH(D38,$BY$7:$BY$100,0)+6)):INDIRECT(_xlfn.CONCAT($BZ$1,MATCH(D38,$BY$7:$BY$100,0)+6+SUM(IF((D38=$BY$7:$BY$59)=TRUE,1,0))-1))*$R$3)))=0,0,1))</f>
        <v>#N/A</v>
      </c>
      <c r="Z38" s="6"/>
      <c r="AA38" s="30" t="str">
        <f t="shared" ca="1" si="17"/>
        <v/>
      </c>
      <c r="AB38" s="31" t="str">
        <f t="shared" si="18"/>
        <v/>
      </c>
      <c r="AC38" s="31" t="str">
        <f t="shared" si="19"/>
        <v/>
      </c>
      <c r="AD38" s="31" t="str">
        <f t="shared" si="20"/>
        <v/>
      </c>
      <c r="AE38" s="32" t="str">
        <f t="shared" si="21"/>
        <v/>
      </c>
      <c r="AF38" s="33" t="str" cm="1">
        <f t="array" aca="1" ref="AF38" ca="1">IFERROR(IF(_xlfn._xlws.SORT(TRANSPOSE(MMULT(MMULT(_xlfn.MUNIT(X38),IF(ROUND(MMULT(IF(E38=0,IF(DN36=1,INDIRECT(_xlfn.CONCAT($CP$1,MATCH(F38,$CO$7:$CO$100,0)+6)):INDIRECT(_xlfn.CONCAT($CP$1,MATCH(F38,$CO$7:$CO$100,0)+6+SUM(IF((F38=$CO$7:$CO$59)=TRUE,1,0))-1)),INDIRECT(_xlfn.CONCAT($CH$1,MATCH(F38,$CG$7:$CG$100,0)+6)):INDIRECT(_xlfn.CONCAT($CH$1,MATCH(F38,$CG$7:$CG$100,0)+6+SUM(IF((F38=$CG$7:$CG$59)=TRUE,1,0))-1))),IF(OR(DN36=2,DN36=3),INDIRECT(_xlfn.CONCAT($CL$1,MATCH(E38,$CK$7:$CK$100,0)+6)):INDIRECT(_xlfn.CONCAT($CL$1,MATCH(E38,$CK$7:$CK$100,0)+6+SUM(IF((E38=$CK$7:$CK$59)=TRUE,1,0))-1)),INDIRECT(_xlfn.CONCAT($CD$1,MATCH(E38,$CC$7:$CC$100,0)+6)):INDIRECT(_xlfn.CONCAT($CD$1,MATCH(E38,$CC$7:$CC$100,0)+6+SUM(IF((E38=$CC$7:$CC$59)=TRUE,1,0))-1))))*$S$3*IF(AND(DM36=4,F38=0),1.1,1),1/TRANSPOSE(W38-INDIRECT(_xlfn.CONCAT($BZ$1,MATCH(D38,$BY$7:$BY$100,0)+6)):INDIRECT(_xlfn.CONCAT($BZ$1,MATCH(D38,$BY$7:$BY$100,0)+6+SUM(IF((D38=$BY$7:$BY$59)=TRUE,1,0))-1))*$R$3)),6)=1,1,0)),W38-INDIRECT(_xlfn.CONCAT($BZ$1,MATCH(D38,$BY$7:$BY$100,0)+6)):INDIRECT(_xlfn.CONCAT($BZ$1,MATCH(D38,$BY$7:$BY$100,0)+6+SUM(IF((D38=$BY$7:$BY$59)=TRUE,1,0))-1))*$R$3))/$S$3,1,-1,TRUE)=0,"",_xlfn._xlws.SORT(TRANSPOSE(MMULT(MMULT(_xlfn.MUNIT(X38),IF(ROUND(MMULT(IF(E38=0,IF(DN36=1,INDIRECT(_xlfn.CONCAT($CP$1,MATCH(F38,$CO$7:$CO$100,0)+6)):INDIRECT(_xlfn.CONCAT($CP$1,MATCH(F38,$CO$7:$CO$100,0)+6+SUM(IF((F38=$CO$7:$CO$59)=TRUE,1,0))-1)),INDIRECT(_xlfn.CONCAT($CH$1,MATCH(F38,$CG$7:$CG$100,0)+6)):INDIRECT(_xlfn.CONCAT($CH$1,MATCH(F38,$CG$7:$CG$100,0)+6+SUM(IF((F38=$CG$7:$CG$59)=TRUE,1,0))-1))),IF(OR(DN36=2,DN36=3),INDIRECT(_xlfn.CONCAT($CL$1,MATCH(E38,$CK$7:$CK$100,0)+6)):INDIRECT(_xlfn.CONCAT($CL$1,MATCH(E38,$CK$7:$CK$100,0)+6+SUM(IF((E38=$CK$7:$CK$59)=TRUE,1,0))-1)),INDIRECT(_xlfn.CONCAT($CD$1,MATCH(E38,$CC$7:$CC$100,0)+6)):INDIRECT(_xlfn.CONCAT($CD$1,MATCH(E38,$CC$7:$CC$100,0)+6+SUM(IF((E38=$CC$7:$CC$59)=TRUE,1,0))-1))))*$S$3*IF(AND(DM36=4,F38=0),1.1,1),1/TRANSPOSE(W38-INDIRECT(_xlfn.CONCAT($BZ$1,MATCH(D38,$BY$7:$BY$100,0)+6)):INDIRECT(_xlfn.CONCAT($BZ$1,MATCH(D38,$BY$7:$BY$100,0)+6+SUM(IF((D38=$BY$7:$BY$59)=TRUE,1,0))-1))*$R$3)),6)=1,1,0)),W38-INDIRECT(_xlfn.CONCAT($BZ$1,MATCH(D38,$BY$7:$BY$100,0)+6)):INDIRECT(_xlfn.CONCAT($BZ$1,MATCH(D38,$BY$7:$BY$100,0)+6+SUM(IF((D38=$BY$7:$BY$59)=TRUE,1,0))-1))*$R$3))/$S$3,1,-1,TRUE)),"")</f>
        <v/>
      </c>
      <c r="AG38" s="31"/>
      <c r="AH38" s="31"/>
      <c r="AI38" s="31"/>
      <c r="AJ38" s="32"/>
      <c r="AK38" s="6"/>
      <c r="AL38" s="21"/>
      <c r="AM38" s="21"/>
      <c r="AN38" s="48">
        <f t="shared" si="23"/>
        <v>12</v>
      </c>
      <c r="AO38" s="39" t="e">
        <f t="shared" si="24"/>
        <v>#N/A</v>
      </c>
      <c r="AP38" s="39" t="e" cm="1">
        <f t="array" ref="AP38">_xlfn.XMATCH(1,IF(IF((AL38=$DG$24:$EF$24)=TRUE,1,0)+IF((AM38=$DG$25:$EF$25)=TRUE,1,0)=2,1,0))</f>
        <v>#N/A</v>
      </c>
      <c r="AQ38" s="39" t="str" cm="1">
        <f t="array" aca="1" ref="AQ38:AU38" ca="1">AA38:AE38</f>
        <v/>
      </c>
      <c r="AR38" s="39" t="str">
        <f ca="1"/>
        <v/>
      </c>
      <c r="AS38" s="39" t="str">
        <f ca="1"/>
        <v/>
      </c>
      <c r="AT38" s="39" t="str">
        <f ca="1"/>
        <v/>
      </c>
      <c r="AU38" s="39" t="str">
        <f ca="1"/>
        <v/>
      </c>
      <c r="AV38" s="39">
        <f t="shared" si="25"/>
        <v>0</v>
      </c>
      <c r="AW38" s="39" t="e" cm="1">
        <f t="array" ref="AW38">IF(AND(AV38=1,AO38&lt;&gt;1),VLOOKUP(E38,변환표준점수!$H$8:$O$60,_xlfn.XMATCH('표점 계산기'!$AL38,변환표준점수!$I$6:$O$6)+1,FALSE),IF(AND($E38=0,$DN$4=1),INDEX($CH$7:$CH$73,SUM(IF(AF38=$CP$7:$CP$59,ROW($A$1:$A$50),0))),IF(AND($E38&lt;&gt;0,$DN$4&lt;&gt;1),INDEX($CD$7:$CD$73,SUM(IF(AF38=$CL$7:$CL$59,ROW($A$1:$A$50),0))),AF38:AJ38)))</f>
        <v>#N/A</v>
      </c>
      <c r="AX38" s="39"/>
      <c r="AY38" s="39"/>
      <c r="AZ38" s="39"/>
      <c r="BA38" s="39"/>
      <c r="BB38" s="39" t="e">
        <f>VLOOKUP(G38,변환표준점수!$X$8:$AM$16,_xlfn.XMATCH(AL38,변환표준점수!$Y$5:$AM$5)+IF(OR(AN38=6,AN38=7,AN38=10,AN38=11),IF(AO38=1,0,1),0)+1,FALSE)</f>
        <v>#N/A</v>
      </c>
      <c r="BC38" s="39" t="e">
        <f>VLOOKUP(H38,변환표준점수!$AO$8:$BE$16,_xlfn.XMATCH(AL38,변환표준점수!$AP$5:$BE$5)+IF(OR(AN38=3,AN38=6,AN38=8,AN38=9,AN38=10),IF(AO38=1,0,1),0)+1,FALSE)</f>
        <v>#N/A</v>
      </c>
      <c r="BD38" s="39" t="e">
        <f>IF(I38=0,VLOOKUP(K38,변환표준점수!$BU$8:$CF$62,'표점 계산기'!$AN38+1,FALSE),VLOOKUP(I38,변환표준점수!$BH$8:$BS$62,'표점 계산기'!$AN38+1,FALSE))</f>
        <v>#N/A</v>
      </c>
      <c r="BE38" s="39" t="e">
        <f>IF(J38=0,VLOOKUP(L38,변환표준점수!$BU$8:$CF$62,'표점 계산기'!$AN38+1,FALSE),VLOOKUP(J38,변환표준점수!$BH$8:$BS$62,'표점 계산기'!$AN38+1,FALSE))</f>
        <v>#N/A</v>
      </c>
      <c r="BF38" s="39" cm="1">
        <f t="array" ref="BF38">IF(M38=0,0,IF(OR(AN38=3,AN38=4),0,IF(AN38=1,INDEX($CZ$7:$CZ$15,SUM(IF(M38&lt;$CY$7:$CY$15=TRUE,1,0))+1),VLOOKUP(M38,변환표준점수!$BH$8:$BS$62,'표점 계산기'!AN38+1,FALSE))))</f>
        <v>0</v>
      </c>
      <c r="BG38" s="39" t="e" cm="1">
        <f t="array" ref="BG38">INDEX($DG$24:$EF$31,COLUMN(C33),$AP38)</f>
        <v>#N/A</v>
      </c>
      <c r="BH38" s="39" t="e" cm="1">
        <f t="array" ref="BH38">INDEX($DG$24:$EF$31,COLUMN(D33),$AP38)</f>
        <v>#N/A</v>
      </c>
      <c r="BI38" s="39" t="e" cm="1">
        <f t="array" ref="BI38">INDEX($DG$24:$EF$31,COLUMN(E33),$AP38)</f>
        <v>#N/A</v>
      </c>
      <c r="BJ38" s="39" t="e" cm="1">
        <f t="array" ref="BJ38">INDEX($DG$24:$EF$31,COLUMN(F33),$AP38)</f>
        <v>#N/A</v>
      </c>
      <c r="BK38" s="39" t="e" cm="1">
        <f t="array" ref="BK38">INDEX($DG$24:$EF$31,COLUMN(G33),$AP38)</f>
        <v>#N/A</v>
      </c>
      <c r="BL38" s="39" t="e" cm="1">
        <f t="array" ref="BL38">INDEX($DG$24:$EF$31,COLUMN(H33),$AP38)</f>
        <v>#N/A</v>
      </c>
      <c r="BM38" s="63" t="str" cm="1">
        <f t="array" aca="1" ref="BM38:BQ38" ca="1">IFERROR(ROUND(IF(IFERROR(AW38:BA38/AW38:BA38,0)=1,(IFERROR(AQ38:AU38*BG38,0)+IFERROR(AW38:BA38*BH38,0)+(SUM(BD38:BF38)-MIN(BD38:BF38))*BI38+BB38*BJ38+BC38*BK38)*BL38+BB38*(1-BJ38)+BC38*(1-BK38)+IF(AN38=1,BF38,0),""),2),"")</f>
        <v/>
      </c>
      <c r="BN38" s="52" t="str">
        <f ca="1"/>
        <v/>
      </c>
      <c r="BO38" s="52" t="str">
        <f ca="1"/>
        <v/>
      </c>
      <c r="BP38" s="52" t="str">
        <f ca="1"/>
        <v/>
      </c>
      <c r="BQ38" s="64" t="str">
        <f ca="1"/>
        <v/>
      </c>
      <c r="BR38" s="6"/>
      <c r="BS38" s="5"/>
      <c r="BT38" s="5"/>
      <c r="BU38" s="5"/>
      <c r="BV38" s="5"/>
      <c r="BW38" s="5"/>
      <c r="BX38" s="5"/>
      <c r="BY38" s="68">
        <v>67</v>
      </c>
      <c r="BZ38" s="68">
        <v>111</v>
      </c>
      <c r="CA38" s="68">
        <v>67</v>
      </c>
      <c r="CB38" s="5"/>
      <c r="CC38" s="68">
        <v>53</v>
      </c>
      <c r="CD38" s="68">
        <v>105</v>
      </c>
      <c r="CE38" s="68">
        <v>53</v>
      </c>
      <c r="CF38" s="6"/>
      <c r="CG38" s="68">
        <v>57</v>
      </c>
      <c r="CH38" s="68">
        <v>105</v>
      </c>
      <c r="CI38" s="68">
        <v>57</v>
      </c>
      <c r="CJ38" s="5"/>
      <c r="CK38" s="68">
        <v>53</v>
      </c>
      <c r="CL38" s="6" cm="1">
        <f t="array" ref="CL38">INDEX(변환표준점수!$I$8:$O$60,ROW(A32),_xlfn.XMATCH('표점 계산기'!$B$3,변환표준점수!$I$6:$O$6))</f>
        <v>0</v>
      </c>
      <c r="CM38" s="68">
        <v>53</v>
      </c>
      <c r="CN38" s="5"/>
      <c r="CO38" s="6">
        <v>76</v>
      </c>
      <c r="CP38" s="6">
        <v>117</v>
      </c>
      <c r="CQ38" s="6">
        <v>83</v>
      </c>
      <c r="CR38" s="5"/>
      <c r="CS38" s="5"/>
      <c r="CT38" s="5"/>
      <c r="CU38" s="5"/>
      <c r="CV38" s="5"/>
      <c r="CW38" s="5"/>
      <c r="CX38" s="5"/>
      <c r="CY38" s="5"/>
      <c r="CZ38" s="5"/>
      <c r="DA38" s="5"/>
      <c r="DB38" s="6">
        <v>69</v>
      </c>
      <c r="DC38" s="5">
        <f>VLOOKUP(DB38,변환표준점수!$BH$8:$BS$62,1+'표점 계산기'!$DM$4,FALSE)</f>
        <v>57.42</v>
      </c>
      <c r="DD38" s="5">
        <f>VLOOKUP(DB38,변환표준점수!$BU$8:$CF$46,1+'표점 계산기'!$DM$4,FALSE)</f>
        <v>56.38</v>
      </c>
      <c r="DE38" s="5"/>
      <c r="DF38" s="5"/>
      <c r="DG38" s="5"/>
      <c r="DH38" s="5"/>
      <c r="DI38" s="5"/>
      <c r="DJ38" s="5"/>
      <c r="DK38" s="5"/>
      <c r="DL38" s="6"/>
      <c r="DM38" s="6"/>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row>
    <row r="39" spans="1:153" x14ac:dyDescent="0.3">
      <c r="A39" s="5"/>
      <c r="B39" s="18" t="str">
        <f t="shared" si="1"/>
        <v/>
      </c>
      <c r="C39" s="24"/>
      <c r="D39" s="24"/>
      <c r="E39" s="24"/>
      <c r="F39" s="24"/>
      <c r="G39" s="24"/>
      <c r="H39" s="25"/>
      <c r="I39" s="25"/>
      <c r="J39" s="25"/>
      <c r="K39" s="25"/>
      <c r="L39" s="25"/>
      <c r="M39" s="25"/>
      <c r="N39" s="24"/>
      <c r="O39" s="25"/>
      <c r="P39" s="6"/>
      <c r="Q39" s="6"/>
      <c r="R39" s="6" t="e">
        <f t="shared" si="13"/>
        <v>#N/A</v>
      </c>
      <c r="S39" s="6" t="e">
        <f t="shared" si="14"/>
        <v>#N/A</v>
      </c>
      <c r="T39" s="6" t="e">
        <f t="shared" si="15"/>
        <v>#N/A</v>
      </c>
      <c r="U39" s="6" t="e">
        <f t="shared" si="16"/>
        <v>#N/A</v>
      </c>
      <c r="V39" s="8" cm="1">
        <f t="array" ref="V39">IF(M39=0,0,IF(OR($DM$4=3,$DM$4=4),0,IF($DM$4=1,INDEX($CZ$7:$CZ$15,SUM(IF(M39&lt;$CY$7:$CY$15=TRUE,1,0))+1),VLOOKUP(M39,$DB$7:$DC$107,2,FALSE))))</f>
        <v>0</v>
      </c>
      <c r="W39" s="6" t="e">
        <f t="shared" si="6"/>
        <v>#N/A</v>
      </c>
      <c r="X39" s="6" cm="1">
        <f t="array" aca="1" ref="X39" ca="1">SUM(IF((IF(E39=0,INDIRECT(_xlfn.CONCAT($CH$1,MATCH(F39,$CG$7:$CG$100,0)+6)):INDIRECT(_xlfn.CONCAT($CH$1,MATCH(F39,$CG$7:$CG$100,0)+6+SUM(IF((F39=$CG$7:$CG$59)=TRUE,1,0))-1)),INDIRECT(_xlfn.CONCAT($CD$1,MATCH(E39,$CC$7:$CC$100,0)+6)):INDIRECT(_xlfn.CONCAT($CD$1,MATCH(E39,$CC$7:$CC$100,0)+6+SUM(IF((E39=$CC$7:$CC$59)=TRUE,1,0))-1)))*$S$3)=0,0,1))</f>
        <v>2</v>
      </c>
      <c r="Y39" s="6" t="e" cm="1">
        <f t="array" aca="1" ref="Y39" ca="1">SUM(IF((TRANSPOSE(MMULT(MMULT(_xlfn.MUNIT(X39),IF(MMULT(IF(E39=0,INDIRECT(_xlfn.CONCAT($CH$1,MATCH(F39,$CG$7:$CG$100,0)+6)):INDIRECT(_xlfn.CONCAT($CH$1,MATCH(F39,$CG$7:$CG$100,0)+6+SUM(IF((F39=$CG$7:$CG$59)=TRUE,1,0))-1)),INDIRECT(_xlfn.CONCAT($CD$1,MATCH(E39,$CC$7:$CC$100,0)+6)):INDIRECT(_xlfn.CONCAT($CD$1,MATCH(E39,$CC$7:$CC$100,0)+6+SUM(IF((E39=$CC$7:$CC$59)=TRUE,1,0))-1)))*$S$3,1/TRANSPOSE(W39-INDIRECT(_xlfn.CONCAT($BZ$1,MATCH(D39,$BY$7:$BY$100,0)+6)):INDIRECT(_xlfn.CONCAT($BZ$1,MATCH(D39,$BY$7:$BY$100,0)+6+SUM(IF((D39=$BY$7:$BY$59)=TRUE,1,0))-1))*$R$3))=1,1,0)),W39-INDIRECT(_xlfn.CONCAT($BZ$1,MATCH(D39,$BY$7:$BY$100,0)+6)):INDIRECT(_xlfn.CONCAT($BZ$1,MATCH(D39,$BY$7:$BY$100,0)+6+SUM(IF((D39=$BY$7:$BY$59)=TRUE,1,0))-1))*$R$3)))=0,0,1))</f>
        <v>#N/A</v>
      </c>
      <c r="Z39" s="6"/>
      <c r="AA39" s="30" t="str">
        <f t="shared" ca="1" si="17"/>
        <v/>
      </c>
      <c r="AB39" s="31" t="str">
        <f t="shared" si="18"/>
        <v/>
      </c>
      <c r="AC39" s="31" t="str">
        <f t="shared" si="19"/>
        <v/>
      </c>
      <c r="AD39" s="31" t="str">
        <f t="shared" si="20"/>
        <v/>
      </c>
      <c r="AE39" s="32" t="str">
        <f t="shared" si="21"/>
        <v/>
      </c>
      <c r="AF39" s="33" t="str" cm="1">
        <f t="array" aca="1" ref="AF39" ca="1">IFERROR(IF(_xlfn._xlws.SORT(TRANSPOSE(MMULT(MMULT(_xlfn.MUNIT(X39),IF(ROUND(MMULT(IF(E39=0,IF(DN37=1,INDIRECT(_xlfn.CONCAT($CP$1,MATCH(F39,$CO$7:$CO$100,0)+6)):INDIRECT(_xlfn.CONCAT($CP$1,MATCH(F39,$CO$7:$CO$100,0)+6+SUM(IF((F39=$CO$7:$CO$59)=TRUE,1,0))-1)),INDIRECT(_xlfn.CONCAT($CH$1,MATCH(F39,$CG$7:$CG$100,0)+6)):INDIRECT(_xlfn.CONCAT($CH$1,MATCH(F39,$CG$7:$CG$100,0)+6+SUM(IF((F39=$CG$7:$CG$59)=TRUE,1,0))-1))),IF(OR(DN37=2,DN37=3),INDIRECT(_xlfn.CONCAT($CL$1,MATCH(E39,$CK$7:$CK$100,0)+6)):INDIRECT(_xlfn.CONCAT($CL$1,MATCH(E39,$CK$7:$CK$100,0)+6+SUM(IF((E39=$CK$7:$CK$59)=TRUE,1,0))-1)),INDIRECT(_xlfn.CONCAT($CD$1,MATCH(E39,$CC$7:$CC$100,0)+6)):INDIRECT(_xlfn.CONCAT($CD$1,MATCH(E39,$CC$7:$CC$100,0)+6+SUM(IF((E39=$CC$7:$CC$59)=TRUE,1,0))-1))))*$S$3*IF(AND(DM37=4,F39=0),1.1,1),1/TRANSPOSE(W39-INDIRECT(_xlfn.CONCAT($BZ$1,MATCH(D39,$BY$7:$BY$100,0)+6)):INDIRECT(_xlfn.CONCAT($BZ$1,MATCH(D39,$BY$7:$BY$100,0)+6+SUM(IF((D39=$BY$7:$BY$59)=TRUE,1,0))-1))*$R$3)),6)=1,1,0)),W39-INDIRECT(_xlfn.CONCAT($BZ$1,MATCH(D39,$BY$7:$BY$100,0)+6)):INDIRECT(_xlfn.CONCAT($BZ$1,MATCH(D39,$BY$7:$BY$100,0)+6+SUM(IF((D39=$BY$7:$BY$59)=TRUE,1,0))-1))*$R$3))/$S$3,1,-1,TRUE)=0,"",_xlfn._xlws.SORT(TRANSPOSE(MMULT(MMULT(_xlfn.MUNIT(X39),IF(ROUND(MMULT(IF(E39=0,IF(DN37=1,INDIRECT(_xlfn.CONCAT($CP$1,MATCH(F39,$CO$7:$CO$100,0)+6)):INDIRECT(_xlfn.CONCAT($CP$1,MATCH(F39,$CO$7:$CO$100,0)+6+SUM(IF((F39=$CO$7:$CO$59)=TRUE,1,0))-1)),INDIRECT(_xlfn.CONCAT($CH$1,MATCH(F39,$CG$7:$CG$100,0)+6)):INDIRECT(_xlfn.CONCAT($CH$1,MATCH(F39,$CG$7:$CG$100,0)+6+SUM(IF((F39=$CG$7:$CG$59)=TRUE,1,0))-1))),IF(OR(DN37=2,DN37=3),INDIRECT(_xlfn.CONCAT($CL$1,MATCH(E39,$CK$7:$CK$100,0)+6)):INDIRECT(_xlfn.CONCAT($CL$1,MATCH(E39,$CK$7:$CK$100,0)+6+SUM(IF((E39=$CK$7:$CK$59)=TRUE,1,0))-1)),INDIRECT(_xlfn.CONCAT($CD$1,MATCH(E39,$CC$7:$CC$100,0)+6)):INDIRECT(_xlfn.CONCAT($CD$1,MATCH(E39,$CC$7:$CC$100,0)+6+SUM(IF((E39=$CC$7:$CC$59)=TRUE,1,0))-1))))*$S$3*IF(AND(DM37=4,F39=0),1.1,1),1/TRANSPOSE(W39-INDIRECT(_xlfn.CONCAT($BZ$1,MATCH(D39,$BY$7:$BY$100,0)+6)):INDIRECT(_xlfn.CONCAT($BZ$1,MATCH(D39,$BY$7:$BY$100,0)+6+SUM(IF((D39=$BY$7:$BY$59)=TRUE,1,0))-1))*$R$3)),6)=1,1,0)),W39-INDIRECT(_xlfn.CONCAT($BZ$1,MATCH(D39,$BY$7:$BY$100,0)+6)):INDIRECT(_xlfn.CONCAT($BZ$1,MATCH(D39,$BY$7:$BY$100,0)+6+SUM(IF((D39=$BY$7:$BY$59)=TRUE,1,0))-1))*$R$3))/$S$3,1,-1,TRUE)),"")</f>
        <v/>
      </c>
      <c r="AG39" s="31"/>
      <c r="AH39" s="31"/>
      <c r="AI39" s="31"/>
      <c r="AJ39" s="32"/>
      <c r="AK39" s="6"/>
      <c r="AL39" s="21"/>
      <c r="AM39" s="21"/>
      <c r="AN39" s="48">
        <f t="shared" si="23"/>
        <v>12</v>
      </c>
      <c r="AO39" s="39" t="e">
        <f t="shared" si="24"/>
        <v>#N/A</v>
      </c>
      <c r="AP39" s="39" t="e" cm="1">
        <f t="array" ref="AP39">_xlfn.XMATCH(1,IF(IF((AL39=$DG$24:$EF$24)=TRUE,1,0)+IF((AM39=$DG$25:$EF$25)=TRUE,1,0)=2,1,0))</f>
        <v>#N/A</v>
      </c>
      <c r="AQ39" s="39" t="str" cm="1">
        <f t="array" aca="1" ref="AQ39:AU39" ca="1">AA39:AE39</f>
        <v/>
      </c>
      <c r="AR39" s="39" t="str">
        <f ca="1"/>
        <v/>
      </c>
      <c r="AS39" s="39" t="str">
        <f ca="1"/>
        <v/>
      </c>
      <c r="AT39" s="39" t="str">
        <f ca="1"/>
        <v/>
      </c>
      <c r="AU39" s="39" t="str">
        <f ca="1"/>
        <v/>
      </c>
      <c r="AV39" s="39">
        <f t="shared" si="25"/>
        <v>0</v>
      </c>
      <c r="AW39" s="39" t="e" cm="1">
        <f t="array" ref="AW39">IF(AND(AV39=1,AO39&lt;&gt;1),VLOOKUP(E39,변환표준점수!$H$8:$O$60,_xlfn.XMATCH('표점 계산기'!$AL39,변환표준점수!$I$6:$O$6)+1,FALSE),IF(AND($E39=0,$DN$4=1),INDEX($CH$7:$CH$73,SUM(IF(AF39=$CP$7:$CP$59,ROW($A$1:$A$50),0))),IF(AND($E39&lt;&gt;0,$DN$4&lt;&gt;1),INDEX($CD$7:$CD$73,SUM(IF(AF39=$CL$7:$CL$59,ROW($A$1:$A$50),0))),AF39:AJ39)))</f>
        <v>#N/A</v>
      </c>
      <c r="AX39" s="39"/>
      <c r="AY39" s="39"/>
      <c r="AZ39" s="39"/>
      <c r="BA39" s="39"/>
      <c r="BB39" s="39" t="e">
        <f>VLOOKUP(G39,변환표준점수!$X$8:$AM$16,_xlfn.XMATCH(AL39,변환표준점수!$Y$5:$AM$5)+IF(OR(AN39=6,AN39=7,AN39=10,AN39=11),IF(AO39=1,0,1),0)+1,FALSE)</f>
        <v>#N/A</v>
      </c>
      <c r="BC39" s="39" t="e">
        <f>VLOOKUP(H39,변환표준점수!$AO$8:$BE$16,_xlfn.XMATCH(AL39,변환표준점수!$AP$5:$BE$5)+IF(OR(AN39=3,AN39=6,AN39=8,AN39=9,AN39=10),IF(AO39=1,0,1),0)+1,FALSE)</f>
        <v>#N/A</v>
      </c>
      <c r="BD39" s="39" t="e">
        <f>IF(I39=0,VLOOKUP(K39,변환표준점수!$BU$8:$CF$62,'표점 계산기'!$AN39+1,FALSE),VLOOKUP(I39,변환표준점수!$BH$8:$BS$62,'표점 계산기'!$AN39+1,FALSE))</f>
        <v>#N/A</v>
      </c>
      <c r="BE39" s="39" t="e">
        <f>IF(J39=0,VLOOKUP(L39,변환표준점수!$BU$8:$CF$62,'표점 계산기'!$AN39+1,FALSE),VLOOKUP(J39,변환표준점수!$BH$8:$BS$62,'표점 계산기'!$AN39+1,FALSE))</f>
        <v>#N/A</v>
      </c>
      <c r="BF39" s="39" cm="1">
        <f t="array" ref="BF39">IF(M39=0,0,IF(OR(AN39=3,AN39=4),0,IF(AN39=1,INDEX($CZ$7:$CZ$15,SUM(IF(M39&lt;$CY$7:$CY$15=TRUE,1,0))+1),VLOOKUP(M39,변환표준점수!$BH$8:$BS$62,'표점 계산기'!AN39+1,FALSE))))</f>
        <v>0</v>
      </c>
      <c r="BG39" s="39" t="e" cm="1">
        <f t="array" ref="BG39">INDEX($DG$24:$EF$31,COLUMN(C34),$AP39)</f>
        <v>#N/A</v>
      </c>
      <c r="BH39" s="39" t="e" cm="1">
        <f t="array" ref="BH39">INDEX($DG$24:$EF$31,COLUMN(D34),$AP39)</f>
        <v>#N/A</v>
      </c>
      <c r="BI39" s="39" t="e" cm="1">
        <f t="array" ref="BI39">INDEX($DG$24:$EF$31,COLUMN(E34),$AP39)</f>
        <v>#N/A</v>
      </c>
      <c r="BJ39" s="39" t="e" cm="1">
        <f t="array" ref="BJ39">INDEX($DG$24:$EF$31,COLUMN(F34),$AP39)</f>
        <v>#N/A</v>
      </c>
      <c r="BK39" s="39" t="e" cm="1">
        <f t="array" ref="BK39">INDEX($DG$24:$EF$31,COLUMN(G34),$AP39)</f>
        <v>#N/A</v>
      </c>
      <c r="BL39" s="39" t="e" cm="1">
        <f t="array" ref="BL39">INDEX($DG$24:$EF$31,COLUMN(H34),$AP39)</f>
        <v>#N/A</v>
      </c>
      <c r="BM39" s="63" t="str" cm="1">
        <f t="array" aca="1" ref="BM39:BQ39" ca="1">IFERROR(ROUND(IF(IFERROR(AW39:BA39/AW39:BA39,0)=1,(IFERROR(AQ39:AU39*BG39,0)+IFERROR(AW39:BA39*BH39,0)+(SUM(BD39:BF39)-MIN(BD39:BF39))*BI39+BB39*BJ39+BC39*BK39)*BL39+BB39*(1-BJ39)+BC39*(1-BK39)+IF(AN39=1,BF39,0),""),2),"")</f>
        <v/>
      </c>
      <c r="BN39" s="52" t="str">
        <f ca="1"/>
        <v/>
      </c>
      <c r="BO39" s="52" t="str">
        <f ca="1"/>
        <v/>
      </c>
      <c r="BP39" s="52" t="str">
        <f ca="1"/>
        <v/>
      </c>
      <c r="BQ39" s="64" t="str">
        <f ca="1"/>
        <v/>
      </c>
      <c r="BR39" s="6"/>
      <c r="BS39" s="5"/>
      <c r="BT39" s="5"/>
      <c r="BU39" s="5"/>
      <c r="BV39" s="5"/>
      <c r="BW39" s="5"/>
      <c r="BX39" s="5"/>
      <c r="BY39" s="68">
        <v>65</v>
      </c>
      <c r="BZ39" s="68">
        <v>110</v>
      </c>
      <c r="CA39" s="68">
        <v>65</v>
      </c>
      <c r="CB39" s="5"/>
      <c r="CC39" s="68">
        <v>51</v>
      </c>
      <c r="CD39" s="68">
        <v>104</v>
      </c>
      <c r="CE39" s="68">
        <v>51</v>
      </c>
      <c r="CF39" s="6"/>
      <c r="CG39" s="68">
        <v>56</v>
      </c>
      <c r="CH39" s="68">
        <v>104</v>
      </c>
      <c r="CI39" s="68">
        <v>56</v>
      </c>
      <c r="CJ39" s="5"/>
      <c r="CK39" s="68">
        <v>51</v>
      </c>
      <c r="CL39" s="6" cm="1">
        <f t="array" ref="CL39">INDEX(변환표준점수!$I$8:$O$60,ROW(A33),_xlfn.XMATCH('표점 계산기'!$B$3,변환표준점수!$I$6:$O$6))</f>
        <v>0</v>
      </c>
      <c r="CM39" s="68">
        <v>51</v>
      </c>
      <c r="CN39" s="5"/>
      <c r="CO39" s="6">
        <v>75</v>
      </c>
      <c r="CP39" s="6">
        <v>116.5</v>
      </c>
      <c r="CQ39" s="6">
        <v>81</v>
      </c>
      <c r="CR39" s="5"/>
      <c r="CS39" s="5"/>
      <c r="CT39" s="5"/>
      <c r="CU39" s="5"/>
      <c r="CV39" s="5"/>
      <c r="CW39" s="5"/>
      <c r="CX39" s="5"/>
      <c r="CY39" s="5"/>
      <c r="CZ39" s="5"/>
      <c r="DA39" s="5"/>
      <c r="DB39" s="6">
        <v>68</v>
      </c>
      <c r="DC39" s="5">
        <f>VLOOKUP(DB39,변환표준점수!$BH$8:$BS$62,1+'표점 계산기'!$DM$4,FALSE)</f>
        <v>57.1</v>
      </c>
      <c r="DD39" s="5">
        <f>VLOOKUP(DB39,변환표준점수!$BU$8:$CF$46,1+'표점 계산기'!$DM$4,FALSE)</f>
        <v>56.11</v>
      </c>
      <c r="DE39" s="5"/>
      <c r="DF39" s="5"/>
      <c r="DG39" s="5"/>
      <c r="DH39" s="5"/>
      <c r="DI39" s="5"/>
      <c r="DJ39" s="5"/>
      <c r="DK39" s="5"/>
      <c r="DL39" s="6"/>
      <c r="DM39" s="6"/>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row>
    <row r="40" spans="1:153" x14ac:dyDescent="0.3">
      <c r="A40" s="5"/>
      <c r="B40" s="18" t="str">
        <f t="shared" si="1"/>
        <v/>
      </c>
      <c r="C40" s="24"/>
      <c r="D40" s="24"/>
      <c r="E40" s="24"/>
      <c r="F40" s="24"/>
      <c r="G40" s="24"/>
      <c r="H40" s="25"/>
      <c r="I40" s="25"/>
      <c r="J40" s="25"/>
      <c r="K40" s="25"/>
      <c r="L40" s="25"/>
      <c r="M40" s="25"/>
      <c r="N40" s="24"/>
      <c r="O40" s="25"/>
      <c r="P40" s="6"/>
      <c r="Q40" s="6"/>
      <c r="R40" s="6" t="e">
        <f t="shared" si="13"/>
        <v>#N/A</v>
      </c>
      <c r="S40" s="6" t="e">
        <f t="shared" si="14"/>
        <v>#N/A</v>
      </c>
      <c r="T40" s="6" t="e">
        <f t="shared" si="15"/>
        <v>#N/A</v>
      </c>
      <c r="U40" s="6" t="e">
        <f t="shared" si="16"/>
        <v>#N/A</v>
      </c>
      <c r="V40" s="8" cm="1">
        <f t="array" ref="V40">IF(M40=0,0,IF(OR($DM$4=3,$DM$4=4),0,IF($DM$4=1,INDEX($CZ$7:$CZ$15,SUM(IF(M40&lt;$CY$7:$CY$15=TRUE,1,0))+1),VLOOKUP(M40,$DB$7:$DC$107,2,FALSE))))</f>
        <v>0</v>
      </c>
      <c r="W40" s="6" t="e">
        <f t="shared" si="6"/>
        <v>#N/A</v>
      </c>
      <c r="X40" s="6" cm="1">
        <f t="array" aca="1" ref="X40" ca="1">SUM(IF((IF(E40=0,INDIRECT(_xlfn.CONCAT($CH$1,MATCH(F40,$CG$7:$CG$100,0)+6)):INDIRECT(_xlfn.CONCAT($CH$1,MATCH(F40,$CG$7:$CG$100,0)+6+SUM(IF((F40=$CG$7:$CG$59)=TRUE,1,0))-1)),INDIRECT(_xlfn.CONCAT($CD$1,MATCH(E40,$CC$7:$CC$100,0)+6)):INDIRECT(_xlfn.CONCAT($CD$1,MATCH(E40,$CC$7:$CC$100,0)+6+SUM(IF((E40=$CC$7:$CC$59)=TRUE,1,0))-1)))*$S$3)=0,0,1))</f>
        <v>2</v>
      </c>
      <c r="Y40" s="6" t="e" cm="1">
        <f t="array" aca="1" ref="Y40" ca="1">SUM(IF((TRANSPOSE(MMULT(MMULT(_xlfn.MUNIT(X40),IF(MMULT(IF(E40=0,INDIRECT(_xlfn.CONCAT($CH$1,MATCH(F40,$CG$7:$CG$100,0)+6)):INDIRECT(_xlfn.CONCAT($CH$1,MATCH(F40,$CG$7:$CG$100,0)+6+SUM(IF((F40=$CG$7:$CG$59)=TRUE,1,0))-1)),INDIRECT(_xlfn.CONCAT($CD$1,MATCH(E40,$CC$7:$CC$100,0)+6)):INDIRECT(_xlfn.CONCAT($CD$1,MATCH(E40,$CC$7:$CC$100,0)+6+SUM(IF((E40=$CC$7:$CC$59)=TRUE,1,0))-1)))*$S$3,1/TRANSPOSE(W40-INDIRECT(_xlfn.CONCAT($BZ$1,MATCH(D40,$BY$7:$BY$100,0)+6)):INDIRECT(_xlfn.CONCAT($BZ$1,MATCH(D40,$BY$7:$BY$100,0)+6+SUM(IF((D40=$BY$7:$BY$59)=TRUE,1,0))-1))*$R$3))=1,1,0)),W40-INDIRECT(_xlfn.CONCAT($BZ$1,MATCH(D40,$BY$7:$BY$100,0)+6)):INDIRECT(_xlfn.CONCAT($BZ$1,MATCH(D40,$BY$7:$BY$100,0)+6+SUM(IF((D40=$BY$7:$BY$59)=TRUE,1,0))-1))*$R$3)))=0,0,1))</f>
        <v>#N/A</v>
      </c>
      <c r="Z40" s="6"/>
      <c r="AA40" s="30" t="str">
        <f t="shared" ca="1" si="17"/>
        <v/>
      </c>
      <c r="AB40" s="31" t="str">
        <f t="shared" si="18"/>
        <v/>
      </c>
      <c r="AC40" s="31" t="str">
        <f t="shared" si="19"/>
        <v/>
      </c>
      <c r="AD40" s="31" t="str">
        <f t="shared" si="20"/>
        <v/>
      </c>
      <c r="AE40" s="32" t="str">
        <f t="shared" si="21"/>
        <v/>
      </c>
      <c r="AF40" s="33" t="str" cm="1">
        <f t="array" aca="1" ref="AF40" ca="1">IFERROR(IF(_xlfn._xlws.SORT(TRANSPOSE(MMULT(MMULT(_xlfn.MUNIT(X40),IF(ROUND(MMULT(IF(E40=0,IF(DN38=1,INDIRECT(_xlfn.CONCAT($CP$1,MATCH(F40,$CO$7:$CO$100,0)+6)):INDIRECT(_xlfn.CONCAT($CP$1,MATCH(F40,$CO$7:$CO$100,0)+6+SUM(IF((F40=$CO$7:$CO$59)=TRUE,1,0))-1)),INDIRECT(_xlfn.CONCAT($CH$1,MATCH(F40,$CG$7:$CG$100,0)+6)):INDIRECT(_xlfn.CONCAT($CH$1,MATCH(F40,$CG$7:$CG$100,0)+6+SUM(IF((F40=$CG$7:$CG$59)=TRUE,1,0))-1))),IF(OR(DN38=2,DN38=3),INDIRECT(_xlfn.CONCAT($CL$1,MATCH(E40,$CK$7:$CK$100,0)+6)):INDIRECT(_xlfn.CONCAT($CL$1,MATCH(E40,$CK$7:$CK$100,0)+6+SUM(IF((E40=$CK$7:$CK$59)=TRUE,1,0))-1)),INDIRECT(_xlfn.CONCAT($CD$1,MATCH(E40,$CC$7:$CC$100,0)+6)):INDIRECT(_xlfn.CONCAT($CD$1,MATCH(E40,$CC$7:$CC$100,0)+6+SUM(IF((E40=$CC$7:$CC$59)=TRUE,1,0))-1))))*$S$3*IF(AND(DM38=4,F40=0),1.1,1),1/TRANSPOSE(W40-INDIRECT(_xlfn.CONCAT($BZ$1,MATCH(D40,$BY$7:$BY$100,0)+6)):INDIRECT(_xlfn.CONCAT($BZ$1,MATCH(D40,$BY$7:$BY$100,0)+6+SUM(IF((D40=$BY$7:$BY$59)=TRUE,1,0))-1))*$R$3)),6)=1,1,0)),W40-INDIRECT(_xlfn.CONCAT($BZ$1,MATCH(D40,$BY$7:$BY$100,0)+6)):INDIRECT(_xlfn.CONCAT($BZ$1,MATCH(D40,$BY$7:$BY$100,0)+6+SUM(IF((D40=$BY$7:$BY$59)=TRUE,1,0))-1))*$R$3))/$S$3,1,-1,TRUE)=0,"",_xlfn._xlws.SORT(TRANSPOSE(MMULT(MMULT(_xlfn.MUNIT(X40),IF(ROUND(MMULT(IF(E40=0,IF(DN38=1,INDIRECT(_xlfn.CONCAT($CP$1,MATCH(F40,$CO$7:$CO$100,0)+6)):INDIRECT(_xlfn.CONCAT($CP$1,MATCH(F40,$CO$7:$CO$100,0)+6+SUM(IF((F40=$CO$7:$CO$59)=TRUE,1,0))-1)),INDIRECT(_xlfn.CONCAT($CH$1,MATCH(F40,$CG$7:$CG$100,0)+6)):INDIRECT(_xlfn.CONCAT($CH$1,MATCH(F40,$CG$7:$CG$100,0)+6+SUM(IF((F40=$CG$7:$CG$59)=TRUE,1,0))-1))),IF(OR(DN38=2,DN38=3),INDIRECT(_xlfn.CONCAT($CL$1,MATCH(E40,$CK$7:$CK$100,0)+6)):INDIRECT(_xlfn.CONCAT($CL$1,MATCH(E40,$CK$7:$CK$100,0)+6+SUM(IF((E40=$CK$7:$CK$59)=TRUE,1,0))-1)),INDIRECT(_xlfn.CONCAT($CD$1,MATCH(E40,$CC$7:$CC$100,0)+6)):INDIRECT(_xlfn.CONCAT($CD$1,MATCH(E40,$CC$7:$CC$100,0)+6+SUM(IF((E40=$CC$7:$CC$59)=TRUE,1,0))-1))))*$S$3*IF(AND(DM38=4,F40=0),1.1,1),1/TRANSPOSE(W40-INDIRECT(_xlfn.CONCAT($BZ$1,MATCH(D40,$BY$7:$BY$100,0)+6)):INDIRECT(_xlfn.CONCAT($BZ$1,MATCH(D40,$BY$7:$BY$100,0)+6+SUM(IF((D40=$BY$7:$BY$59)=TRUE,1,0))-1))*$R$3)),6)=1,1,0)),W40-INDIRECT(_xlfn.CONCAT($BZ$1,MATCH(D40,$BY$7:$BY$100,0)+6)):INDIRECT(_xlfn.CONCAT($BZ$1,MATCH(D40,$BY$7:$BY$100,0)+6+SUM(IF((D40=$BY$7:$BY$59)=TRUE,1,0))-1))*$R$3))/$S$3,1,-1,TRUE)),"")</f>
        <v/>
      </c>
      <c r="AG40" s="31"/>
      <c r="AH40" s="31"/>
      <c r="AI40" s="31"/>
      <c r="AJ40" s="32"/>
      <c r="AK40" s="6"/>
      <c r="AL40" s="21"/>
      <c r="AM40" s="21"/>
      <c r="AN40" s="48">
        <f t="shared" si="23"/>
        <v>12</v>
      </c>
      <c r="AO40" s="39" t="e">
        <f t="shared" si="24"/>
        <v>#N/A</v>
      </c>
      <c r="AP40" s="39" t="e" cm="1">
        <f t="array" ref="AP40">_xlfn.XMATCH(1,IF(IF((AL40=$DG$24:$EF$24)=TRUE,1,0)+IF((AM40=$DG$25:$EF$25)=TRUE,1,0)=2,1,0))</f>
        <v>#N/A</v>
      </c>
      <c r="AQ40" s="39" t="str" cm="1">
        <f t="array" aca="1" ref="AQ40:AU40" ca="1">AA40:AE40</f>
        <v/>
      </c>
      <c r="AR40" s="39" t="str">
        <f ca="1"/>
        <v/>
      </c>
      <c r="AS40" s="39" t="str">
        <f ca="1"/>
        <v/>
      </c>
      <c r="AT40" s="39" t="str">
        <f ca="1"/>
        <v/>
      </c>
      <c r="AU40" s="39" t="str">
        <f ca="1"/>
        <v/>
      </c>
      <c r="AV40" s="39">
        <f t="shared" si="25"/>
        <v>0</v>
      </c>
      <c r="AW40" s="39" t="e" cm="1">
        <f t="array" ref="AW40">IF(AND(AV40=1,AO40&lt;&gt;1),VLOOKUP(E40,변환표준점수!$H$8:$O$60,_xlfn.XMATCH('표점 계산기'!$AL40,변환표준점수!$I$6:$O$6)+1,FALSE),IF(AND($E40=0,$DN$4=1),INDEX($CH$7:$CH$73,SUM(IF(AF40=$CP$7:$CP$59,ROW($A$1:$A$50),0))),IF(AND($E40&lt;&gt;0,$DN$4&lt;&gt;1),INDEX($CD$7:$CD$73,SUM(IF(AF40=$CL$7:$CL$59,ROW($A$1:$A$50),0))),AF40:AJ40)))</f>
        <v>#N/A</v>
      </c>
      <c r="AX40" s="39"/>
      <c r="AY40" s="39"/>
      <c r="AZ40" s="39"/>
      <c r="BA40" s="39"/>
      <c r="BB40" s="39" t="e">
        <f>VLOOKUP(G40,변환표준점수!$X$8:$AM$16,_xlfn.XMATCH(AL40,변환표준점수!$Y$5:$AM$5)+IF(OR(AN40=6,AN40=7,AN40=10,AN40=11),IF(AO40=1,0,1),0)+1,FALSE)</f>
        <v>#N/A</v>
      </c>
      <c r="BC40" s="39" t="e">
        <f>VLOOKUP(H40,변환표준점수!$AO$8:$BE$16,_xlfn.XMATCH(AL40,변환표준점수!$AP$5:$BE$5)+IF(OR(AN40=3,AN40=6,AN40=8,AN40=9,AN40=10),IF(AO40=1,0,1),0)+1,FALSE)</f>
        <v>#N/A</v>
      </c>
      <c r="BD40" s="39" t="e">
        <f>IF(I40=0,VLOOKUP(K40,변환표준점수!$BU$8:$CF$62,'표점 계산기'!$AN40+1,FALSE),VLOOKUP(I40,변환표준점수!$BH$8:$BS$62,'표점 계산기'!$AN40+1,FALSE))</f>
        <v>#N/A</v>
      </c>
      <c r="BE40" s="39" t="e">
        <f>IF(J40=0,VLOOKUP(L40,변환표준점수!$BU$8:$CF$62,'표점 계산기'!$AN40+1,FALSE),VLOOKUP(J40,변환표준점수!$BH$8:$BS$62,'표점 계산기'!$AN40+1,FALSE))</f>
        <v>#N/A</v>
      </c>
      <c r="BF40" s="39" cm="1">
        <f t="array" ref="BF40">IF(M40=0,0,IF(OR(AN40=3,AN40=4),0,IF(AN40=1,INDEX($CZ$7:$CZ$15,SUM(IF(M40&lt;$CY$7:$CY$15=TRUE,1,0))+1),VLOOKUP(M40,변환표준점수!$BH$8:$BS$62,'표점 계산기'!AN40+1,FALSE))))</f>
        <v>0</v>
      </c>
      <c r="BG40" s="39" t="e" cm="1">
        <f t="array" ref="BG40">INDEX($DG$24:$EF$31,COLUMN(C35),$AP40)</f>
        <v>#N/A</v>
      </c>
      <c r="BH40" s="39" t="e" cm="1">
        <f t="array" ref="BH40">INDEX($DG$24:$EF$31,COLUMN(D35),$AP40)</f>
        <v>#N/A</v>
      </c>
      <c r="BI40" s="39" t="e" cm="1">
        <f t="array" ref="BI40">INDEX($DG$24:$EF$31,COLUMN(E35),$AP40)</f>
        <v>#N/A</v>
      </c>
      <c r="BJ40" s="39" t="e" cm="1">
        <f t="array" ref="BJ40">INDEX($DG$24:$EF$31,COLUMN(F35),$AP40)</f>
        <v>#N/A</v>
      </c>
      <c r="BK40" s="39" t="e" cm="1">
        <f t="array" ref="BK40">INDEX($DG$24:$EF$31,COLUMN(G35),$AP40)</f>
        <v>#N/A</v>
      </c>
      <c r="BL40" s="39" t="e" cm="1">
        <f t="array" ref="BL40">INDEX($DG$24:$EF$31,COLUMN(H35),$AP40)</f>
        <v>#N/A</v>
      </c>
      <c r="BM40" s="63" t="str" cm="1">
        <f t="array" aca="1" ref="BM40:BQ40" ca="1">IFERROR(ROUND(IF(IFERROR(AW40:BA40/AW40:BA40,0)=1,(IFERROR(AQ40:AU40*BG40,0)+IFERROR(AW40:BA40*BH40,0)+(SUM(BD40:BF40)-MIN(BD40:BF40))*BI40+BB40*BJ40+BC40*BK40)*BL40+BB40*(1-BJ40)+BC40*(1-BK40)+IF(AN40=1,BF40,0),""),2),"")</f>
        <v/>
      </c>
      <c r="BN40" s="52" t="str">
        <f ca="1"/>
        <v/>
      </c>
      <c r="BO40" s="52" t="str">
        <f ca="1"/>
        <v/>
      </c>
      <c r="BP40" s="52" t="str">
        <f ca="1"/>
        <v/>
      </c>
      <c r="BQ40" s="64" t="str">
        <f ca="1"/>
        <v/>
      </c>
      <c r="BR40" s="6"/>
      <c r="BS40" s="5"/>
      <c r="BT40" s="5"/>
      <c r="BU40" s="5"/>
      <c r="BV40" s="5"/>
      <c r="BW40" s="5"/>
      <c r="BX40" s="5"/>
      <c r="BY40" s="68">
        <v>63</v>
      </c>
      <c r="BZ40" s="68">
        <v>109</v>
      </c>
      <c r="CA40" s="68">
        <v>63</v>
      </c>
      <c r="CB40" s="5"/>
      <c r="CC40" s="68">
        <v>49</v>
      </c>
      <c r="CD40" s="68">
        <v>103</v>
      </c>
      <c r="CE40" s="68">
        <v>49</v>
      </c>
      <c r="CF40" s="6"/>
      <c r="CG40" s="68">
        <v>55</v>
      </c>
      <c r="CH40" s="68">
        <v>103</v>
      </c>
      <c r="CI40" s="68">
        <v>55</v>
      </c>
      <c r="CJ40" s="5"/>
      <c r="CK40" s="68">
        <v>49</v>
      </c>
      <c r="CL40" s="6" cm="1">
        <f t="array" ref="CL40">INDEX(변환표준점수!$I$8:$O$60,ROW(A34),_xlfn.XMATCH('표점 계산기'!$B$3,변환표준점수!$I$6:$O$6))</f>
        <v>0</v>
      </c>
      <c r="CM40" s="68">
        <v>49</v>
      </c>
      <c r="CN40" s="5"/>
      <c r="CO40" s="6">
        <v>73</v>
      </c>
      <c r="CP40" s="6">
        <v>115.75</v>
      </c>
      <c r="CQ40" s="6">
        <v>80</v>
      </c>
      <c r="CR40" s="5"/>
      <c r="CS40" s="5"/>
      <c r="CT40" s="5"/>
      <c r="CU40" s="5"/>
      <c r="CV40" s="5"/>
      <c r="CW40" s="5"/>
      <c r="CX40" s="5"/>
      <c r="CY40" s="5"/>
      <c r="CZ40" s="5"/>
      <c r="DA40" s="5"/>
      <c r="DB40" s="6">
        <v>67</v>
      </c>
      <c r="DC40" s="5">
        <f>VLOOKUP(DB40,변환표준점수!$BH$8:$BS$62,1+'표점 계산기'!$DM$4,FALSE)</f>
        <v>56.75</v>
      </c>
      <c r="DD40" s="5">
        <f>VLOOKUP(DB40,변환표준점수!$BU$8:$CF$46,1+'표점 계산기'!$DM$4,FALSE)</f>
        <v>55.81</v>
      </c>
      <c r="DE40" s="5"/>
      <c r="DF40" s="5"/>
      <c r="DG40" s="5"/>
      <c r="DH40" s="5"/>
      <c r="DI40" s="5"/>
      <c r="DJ40" s="5"/>
      <c r="DK40" s="5"/>
      <c r="DL40" s="6"/>
      <c r="DM40" s="6"/>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row>
    <row r="41" spans="1:153" x14ac:dyDescent="0.3">
      <c r="A41" s="5"/>
      <c r="B41" s="18" t="str">
        <f t="shared" si="1"/>
        <v/>
      </c>
      <c r="C41" s="24"/>
      <c r="D41" s="24"/>
      <c r="E41" s="24"/>
      <c r="F41" s="24"/>
      <c r="G41" s="24"/>
      <c r="H41" s="25"/>
      <c r="I41" s="25"/>
      <c r="J41" s="25"/>
      <c r="K41" s="25"/>
      <c r="L41" s="25"/>
      <c r="M41" s="25"/>
      <c r="N41" s="24"/>
      <c r="O41" s="25"/>
      <c r="P41" s="6"/>
      <c r="Q41" s="6"/>
      <c r="R41" s="6" t="e">
        <f t="shared" si="13"/>
        <v>#N/A</v>
      </c>
      <c r="S41" s="6" t="e">
        <f t="shared" si="14"/>
        <v>#N/A</v>
      </c>
      <c r="T41" s="6" t="e">
        <f t="shared" si="15"/>
        <v>#N/A</v>
      </c>
      <c r="U41" s="6" t="e">
        <f t="shared" si="16"/>
        <v>#N/A</v>
      </c>
      <c r="V41" s="8" cm="1">
        <f t="array" ref="V41">IF(M41=0,0,IF(OR($DM$4=3,$DM$4=4),0,IF($DM$4=1,INDEX($CZ$7:$CZ$15,SUM(IF(M41&lt;$CY$7:$CY$15=TRUE,1,0))+1),VLOOKUP(M41,$DB$7:$DC$107,2,FALSE))))</f>
        <v>0</v>
      </c>
      <c r="W41" s="6" t="e">
        <f t="shared" si="6"/>
        <v>#N/A</v>
      </c>
      <c r="X41" s="6" cm="1">
        <f t="array" aca="1" ref="X41" ca="1">SUM(IF((IF(E41=0,INDIRECT(_xlfn.CONCAT($CH$1,MATCH(F41,$CG$7:$CG$100,0)+6)):INDIRECT(_xlfn.CONCAT($CH$1,MATCH(F41,$CG$7:$CG$100,0)+6+SUM(IF((F41=$CG$7:$CG$59)=TRUE,1,0))-1)),INDIRECT(_xlfn.CONCAT($CD$1,MATCH(E41,$CC$7:$CC$100,0)+6)):INDIRECT(_xlfn.CONCAT($CD$1,MATCH(E41,$CC$7:$CC$100,0)+6+SUM(IF((E41=$CC$7:$CC$59)=TRUE,1,0))-1)))*$S$3)=0,0,1))</f>
        <v>2</v>
      </c>
      <c r="Y41" s="6" t="e" cm="1">
        <f t="array" aca="1" ref="Y41" ca="1">SUM(IF((TRANSPOSE(MMULT(MMULT(_xlfn.MUNIT(X41),IF(MMULT(IF(E41=0,INDIRECT(_xlfn.CONCAT($CH$1,MATCH(F41,$CG$7:$CG$100,0)+6)):INDIRECT(_xlfn.CONCAT($CH$1,MATCH(F41,$CG$7:$CG$100,0)+6+SUM(IF((F41=$CG$7:$CG$59)=TRUE,1,0))-1)),INDIRECT(_xlfn.CONCAT($CD$1,MATCH(E41,$CC$7:$CC$100,0)+6)):INDIRECT(_xlfn.CONCAT($CD$1,MATCH(E41,$CC$7:$CC$100,0)+6+SUM(IF((E41=$CC$7:$CC$59)=TRUE,1,0))-1)))*$S$3,1/TRANSPOSE(W41-INDIRECT(_xlfn.CONCAT($BZ$1,MATCH(D41,$BY$7:$BY$100,0)+6)):INDIRECT(_xlfn.CONCAT($BZ$1,MATCH(D41,$BY$7:$BY$100,0)+6+SUM(IF((D41=$BY$7:$BY$59)=TRUE,1,0))-1))*$R$3))=1,1,0)),W41-INDIRECT(_xlfn.CONCAT($BZ$1,MATCH(D41,$BY$7:$BY$100,0)+6)):INDIRECT(_xlfn.CONCAT($BZ$1,MATCH(D41,$BY$7:$BY$100,0)+6+SUM(IF((D41=$BY$7:$BY$59)=TRUE,1,0))-1))*$R$3)))=0,0,1))</f>
        <v>#N/A</v>
      </c>
      <c r="Z41" s="6"/>
      <c r="AA41" s="30" t="str">
        <f t="shared" ca="1" si="17"/>
        <v/>
      </c>
      <c r="AB41" s="31" t="str">
        <f t="shared" si="18"/>
        <v/>
      </c>
      <c r="AC41" s="31" t="str">
        <f t="shared" si="19"/>
        <v/>
      </c>
      <c r="AD41" s="31" t="str">
        <f t="shared" si="20"/>
        <v/>
      </c>
      <c r="AE41" s="32" t="str">
        <f t="shared" si="21"/>
        <v/>
      </c>
      <c r="AF41" s="33" t="str" cm="1">
        <f t="array" aca="1" ref="AF41" ca="1">IFERROR(IF(_xlfn._xlws.SORT(TRANSPOSE(MMULT(MMULT(_xlfn.MUNIT(X41),IF(ROUND(MMULT(IF(E41=0,IF(DN39=1,INDIRECT(_xlfn.CONCAT($CP$1,MATCH(F41,$CO$7:$CO$100,0)+6)):INDIRECT(_xlfn.CONCAT($CP$1,MATCH(F41,$CO$7:$CO$100,0)+6+SUM(IF((F41=$CO$7:$CO$59)=TRUE,1,0))-1)),INDIRECT(_xlfn.CONCAT($CH$1,MATCH(F41,$CG$7:$CG$100,0)+6)):INDIRECT(_xlfn.CONCAT($CH$1,MATCH(F41,$CG$7:$CG$100,0)+6+SUM(IF((F41=$CG$7:$CG$59)=TRUE,1,0))-1))),IF(OR(DN39=2,DN39=3),INDIRECT(_xlfn.CONCAT($CL$1,MATCH(E41,$CK$7:$CK$100,0)+6)):INDIRECT(_xlfn.CONCAT($CL$1,MATCH(E41,$CK$7:$CK$100,0)+6+SUM(IF((E41=$CK$7:$CK$59)=TRUE,1,0))-1)),INDIRECT(_xlfn.CONCAT($CD$1,MATCH(E41,$CC$7:$CC$100,0)+6)):INDIRECT(_xlfn.CONCAT($CD$1,MATCH(E41,$CC$7:$CC$100,0)+6+SUM(IF((E41=$CC$7:$CC$59)=TRUE,1,0))-1))))*$S$3*IF(AND(DM39=4,F41=0),1.1,1),1/TRANSPOSE(W41-INDIRECT(_xlfn.CONCAT($BZ$1,MATCH(D41,$BY$7:$BY$100,0)+6)):INDIRECT(_xlfn.CONCAT($BZ$1,MATCH(D41,$BY$7:$BY$100,0)+6+SUM(IF((D41=$BY$7:$BY$59)=TRUE,1,0))-1))*$R$3)),6)=1,1,0)),W41-INDIRECT(_xlfn.CONCAT($BZ$1,MATCH(D41,$BY$7:$BY$100,0)+6)):INDIRECT(_xlfn.CONCAT($BZ$1,MATCH(D41,$BY$7:$BY$100,0)+6+SUM(IF((D41=$BY$7:$BY$59)=TRUE,1,0))-1))*$R$3))/$S$3,1,-1,TRUE)=0,"",_xlfn._xlws.SORT(TRANSPOSE(MMULT(MMULT(_xlfn.MUNIT(X41),IF(ROUND(MMULT(IF(E41=0,IF(DN39=1,INDIRECT(_xlfn.CONCAT($CP$1,MATCH(F41,$CO$7:$CO$100,0)+6)):INDIRECT(_xlfn.CONCAT($CP$1,MATCH(F41,$CO$7:$CO$100,0)+6+SUM(IF((F41=$CO$7:$CO$59)=TRUE,1,0))-1)),INDIRECT(_xlfn.CONCAT($CH$1,MATCH(F41,$CG$7:$CG$100,0)+6)):INDIRECT(_xlfn.CONCAT($CH$1,MATCH(F41,$CG$7:$CG$100,0)+6+SUM(IF((F41=$CG$7:$CG$59)=TRUE,1,0))-1))),IF(OR(DN39=2,DN39=3),INDIRECT(_xlfn.CONCAT($CL$1,MATCH(E41,$CK$7:$CK$100,0)+6)):INDIRECT(_xlfn.CONCAT($CL$1,MATCH(E41,$CK$7:$CK$100,0)+6+SUM(IF((E41=$CK$7:$CK$59)=TRUE,1,0))-1)),INDIRECT(_xlfn.CONCAT($CD$1,MATCH(E41,$CC$7:$CC$100,0)+6)):INDIRECT(_xlfn.CONCAT($CD$1,MATCH(E41,$CC$7:$CC$100,0)+6+SUM(IF((E41=$CC$7:$CC$59)=TRUE,1,0))-1))))*$S$3*IF(AND(DM39=4,F41=0),1.1,1),1/TRANSPOSE(W41-INDIRECT(_xlfn.CONCAT($BZ$1,MATCH(D41,$BY$7:$BY$100,0)+6)):INDIRECT(_xlfn.CONCAT($BZ$1,MATCH(D41,$BY$7:$BY$100,0)+6+SUM(IF((D41=$BY$7:$BY$59)=TRUE,1,0))-1))*$R$3)),6)=1,1,0)),W41-INDIRECT(_xlfn.CONCAT($BZ$1,MATCH(D41,$BY$7:$BY$100,0)+6)):INDIRECT(_xlfn.CONCAT($BZ$1,MATCH(D41,$BY$7:$BY$100,0)+6+SUM(IF((D41=$BY$7:$BY$59)=TRUE,1,0))-1))*$R$3))/$S$3,1,-1,TRUE)),"")</f>
        <v/>
      </c>
      <c r="AG41" s="31"/>
      <c r="AH41" s="31"/>
      <c r="AI41" s="31"/>
      <c r="AJ41" s="32"/>
      <c r="AK41" s="6"/>
      <c r="AL41" s="21"/>
      <c r="AM41" s="21"/>
      <c r="AN41" s="48">
        <f t="shared" si="23"/>
        <v>12</v>
      </c>
      <c r="AO41" s="39" t="e">
        <f t="shared" si="24"/>
        <v>#N/A</v>
      </c>
      <c r="AP41" s="39" t="e" cm="1">
        <f t="array" ref="AP41">_xlfn.XMATCH(1,IF(IF((AL41=$DG$24:$EF$24)=TRUE,1,0)+IF((AM41=$DG$25:$EF$25)=TRUE,1,0)=2,1,0))</f>
        <v>#N/A</v>
      </c>
      <c r="AQ41" s="39" t="str" cm="1">
        <f t="array" aca="1" ref="AQ41:AU41" ca="1">AA41:AE41</f>
        <v/>
      </c>
      <c r="AR41" s="39" t="str">
        <f ca="1"/>
        <v/>
      </c>
      <c r="AS41" s="39" t="str">
        <f ca="1"/>
        <v/>
      </c>
      <c r="AT41" s="39" t="str">
        <f ca="1"/>
        <v/>
      </c>
      <c r="AU41" s="39" t="str">
        <f ca="1"/>
        <v/>
      </c>
      <c r="AV41" s="39">
        <f t="shared" si="25"/>
        <v>0</v>
      </c>
      <c r="AW41" s="39" t="e" cm="1">
        <f t="array" ref="AW41">IF(AND(AV41=1,AO41&lt;&gt;1),VLOOKUP(E41,변환표준점수!$H$8:$O$60,_xlfn.XMATCH('표점 계산기'!$AL41,변환표준점수!$I$6:$O$6)+1,FALSE),IF(AND($E41=0,$DN$4=1),INDEX($CH$7:$CH$73,SUM(IF(AF41=$CP$7:$CP$59,ROW($A$1:$A$50),0))),IF(AND($E41&lt;&gt;0,$DN$4&lt;&gt;1),INDEX($CD$7:$CD$73,SUM(IF(AF41=$CL$7:$CL$59,ROW($A$1:$A$50),0))),AF41:AJ41)))</f>
        <v>#N/A</v>
      </c>
      <c r="AX41" s="39"/>
      <c r="AY41" s="39"/>
      <c r="AZ41" s="39"/>
      <c r="BA41" s="39"/>
      <c r="BB41" s="39" t="e">
        <f>VLOOKUP(G41,변환표준점수!$X$8:$AM$16,_xlfn.XMATCH(AL41,변환표준점수!$Y$5:$AM$5)+IF(OR(AN41=6,AN41=7,AN41=10,AN41=11),IF(AO41=1,0,1),0)+1,FALSE)</f>
        <v>#N/A</v>
      </c>
      <c r="BC41" s="39" t="e">
        <f>VLOOKUP(H41,변환표준점수!$AO$8:$BE$16,_xlfn.XMATCH(AL41,변환표준점수!$AP$5:$BE$5)+IF(OR(AN41=3,AN41=6,AN41=8,AN41=9,AN41=10),IF(AO41=1,0,1),0)+1,FALSE)</f>
        <v>#N/A</v>
      </c>
      <c r="BD41" s="39" t="e">
        <f>IF(I41=0,VLOOKUP(K41,변환표준점수!$BU$8:$CF$62,'표점 계산기'!$AN41+1,FALSE),VLOOKUP(I41,변환표준점수!$BH$8:$BS$62,'표점 계산기'!$AN41+1,FALSE))</f>
        <v>#N/A</v>
      </c>
      <c r="BE41" s="39" t="e">
        <f>IF(J41=0,VLOOKUP(L41,변환표준점수!$BU$8:$CF$62,'표점 계산기'!$AN41+1,FALSE),VLOOKUP(J41,변환표준점수!$BH$8:$BS$62,'표점 계산기'!$AN41+1,FALSE))</f>
        <v>#N/A</v>
      </c>
      <c r="BF41" s="39" cm="1">
        <f t="array" ref="BF41">IF(M41=0,0,IF(OR(AN41=3,AN41=4),0,IF(AN41=1,INDEX($CZ$7:$CZ$15,SUM(IF(M41&lt;$CY$7:$CY$15=TRUE,1,0))+1),VLOOKUP(M41,변환표준점수!$BH$8:$BS$62,'표점 계산기'!AN41+1,FALSE))))</f>
        <v>0</v>
      </c>
      <c r="BG41" s="39" t="e" cm="1">
        <f t="array" ref="BG41">INDEX($DG$24:$EF$31,COLUMN(C36),$AP41)</f>
        <v>#N/A</v>
      </c>
      <c r="BH41" s="39" t="e" cm="1">
        <f t="array" ref="BH41">INDEX($DG$24:$EF$31,COLUMN(D36),$AP41)</f>
        <v>#N/A</v>
      </c>
      <c r="BI41" s="39" t="e" cm="1">
        <f t="array" ref="BI41">INDEX($DG$24:$EF$31,COLUMN(E36),$AP41)</f>
        <v>#N/A</v>
      </c>
      <c r="BJ41" s="39" t="e" cm="1">
        <f t="array" ref="BJ41">INDEX($DG$24:$EF$31,COLUMN(F36),$AP41)</f>
        <v>#N/A</v>
      </c>
      <c r="BK41" s="39" t="e" cm="1">
        <f t="array" ref="BK41">INDEX($DG$24:$EF$31,COLUMN(G36),$AP41)</f>
        <v>#N/A</v>
      </c>
      <c r="BL41" s="39" t="e" cm="1">
        <f t="array" ref="BL41">INDEX($DG$24:$EF$31,COLUMN(H36),$AP41)</f>
        <v>#N/A</v>
      </c>
      <c r="BM41" s="63" t="str" cm="1">
        <f t="array" aca="1" ref="BM41:BQ41" ca="1">IFERROR(ROUND(IF(IFERROR(AW41:BA41/AW41:BA41,0)=1,(IFERROR(AQ41:AU41*BG41,0)+IFERROR(AW41:BA41*BH41,0)+(SUM(BD41:BF41)-MIN(BD41:BF41))*BI41+BB41*BJ41+BC41*BK41)*BL41+BB41*(1-BJ41)+BC41*(1-BK41)+IF(AN41=1,BF41,0),""),2),"")</f>
        <v/>
      </c>
      <c r="BN41" s="52" t="str">
        <f ca="1"/>
        <v/>
      </c>
      <c r="BO41" s="52" t="str">
        <f ca="1"/>
        <v/>
      </c>
      <c r="BP41" s="52" t="str">
        <f ca="1"/>
        <v/>
      </c>
      <c r="BQ41" s="64" t="str">
        <f ca="1"/>
        <v/>
      </c>
      <c r="BR41" s="6"/>
      <c r="BS41" s="5"/>
      <c r="BT41" s="5"/>
      <c r="BU41" s="5"/>
      <c r="BV41" s="5"/>
      <c r="BW41" s="5"/>
      <c r="BX41" s="5"/>
      <c r="BY41" s="68">
        <v>61</v>
      </c>
      <c r="BZ41" s="68">
        <v>108</v>
      </c>
      <c r="CA41" s="68">
        <v>61</v>
      </c>
      <c r="CB41" s="5"/>
      <c r="CC41" s="68">
        <v>48</v>
      </c>
      <c r="CD41" s="68">
        <v>102</v>
      </c>
      <c r="CE41" s="68">
        <v>48</v>
      </c>
      <c r="CF41" s="6"/>
      <c r="CG41" s="68">
        <v>54</v>
      </c>
      <c r="CH41" s="68">
        <v>102</v>
      </c>
      <c r="CI41" s="68">
        <v>54</v>
      </c>
      <c r="CJ41" s="5"/>
      <c r="CK41" s="68">
        <v>48</v>
      </c>
      <c r="CL41" s="6" cm="1">
        <f t="array" ref="CL41">INDEX(변환표준점수!$I$8:$O$60,ROW(A35),_xlfn.XMATCH('표점 계산기'!$B$3,변환표준점수!$I$6:$O$6))</f>
        <v>0</v>
      </c>
      <c r="CM41" s="68">
        <v>48</v>
      </c>
      <c r="CN41" s="5"/>
      <c r="CO41" s="6">
        <v>71</v>
      </c>
      <c r="CP41" s="6">
        <v>115.25</v>
      </c>
      <c r="CQ41" s="6">
        <v>79</v>
      </c>
      <c r="CR41" s="5"/>
      <c r="CS41" s="5"/>
      <c r="CT41" s="5"/>
      <c r="CU41" s="5"/>
      <c r="CV41" s="5"/>
      <c r="CW41" s="5"/>
      <c r="CX41" s="5"/>
      <c r="CY41" s="5"/>
      <c r="CZ41" s="5"/>
      <c r="DA41" s="5"/>
      <c r="DB41" s="6">
        <v>66</v>
      </c>
      <c r="DC41" s="5">
        <f>VLOOKUP(DB41,변환표준점수!$BH$8:$BS$62,1+'표점 계산기'!$DM$4,FALSE)</f>
        <v>56.4</v>
      </c>
      <c r="DD41" s="5">
        <f>VLOOKUP(DB41,변환표준점수!$BU$8:$CF$46,1+'표점 계산기'!$DM$4,FALSE)</f>
        <v>55.51</v>
      </c>
      <c r="DE41" s="5"/>
      <c r="DF41" s="5"/>
      <c r="DG41" s="5"/>
      <c r="DH41" s="5"/>
      <c r="DI41" s="5"/>
      <c r="DJ41" s="5"/>
      <c r="DK41" s="5"/>
      <c r="DL41" s="6"/>
      <c r="DM41" s="6"/>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row>
    <row r="42" spans="1:153" x14ac:dyDescent="0.3">
      <c r="A42" s="5"/>
      <c r="B42" s="18" t="str">
        <f t="shared" si="1"/>
        <v/>
      </c>
      <c r="C42" s="24"/>
      <c r="D42" s="24"/>
      <c r="E42" s="24"/>
      <c r="F42" s="24"/>
      <c r="G42" s="24"/>
      <c r="H42" s="25"/>
      <c r="I42" s="25"/>
      <c r="J42" s="25"/>
      <c r="K42" s="25"/>
      <c r="L42" s="25"/>
      <c r="M42" s="25"/>
      <c r="N42" s="24"/>
      <c r="O42" s="25"/>
      <c r="P42" s="6"/>
      <c r="Q42" s="6"/>
      <c r="R42" s="6" t="e">
        <f t="shared" si="13"/>
        <v>#N/A</v>
      </c>
      <c r="S42" s="6" t="e">
        <f t="shared" si="14"/>
        <v>#N/A</v>
      </c>
      <c r="T42" s="6" t="e">
        <f t="shared" si="15"/>
        <v>#N/A</v>
      </c>
      <c r="U42" s="6" t="e">
        <f t="shared" si="16"/>
        <v>#N/A</v>
      </c>
      <c r="V42" s="8" cm="1">
        <f t="array" ref="V42">IF(M42=0,0,IF(OR($DM$4=3,$DM$4=4),0,IF($DM$4=1,INDEX($CZ$7:$CZ$15,SUM(IF(M42&lt;$CY$7:$CY$15=TRUE,1,0))+1),VLOOKUP(M42,$DB$7:$DC$107,2,FALSE))))</f>
        <v>0</v>
      </c>
      <c r="W42" s="6" t="e">
        <f t="shared" si="6"/>
        <v>#N/A</v>
      </c>
      <c r="X42" s="6" cm="1">
        <f t="array" aca="1" ref="X42" ca="1">SUM(IF((IF(E42=0,INDIRECT(_xlfn.CONCAT($CH$1,MATCH(F42,$CG$7:$CG$100,0)+6)):INDIRECT(_xlfn.CONCAT($CH$1,MATCH(F42,$CG$7:$CG$100,0)+6+SUM(IF((F42=$CG$7:$CG$59)=TRUE,1,0))-1)),INDIRECT(_xlfn.CONCAT($CD$1,MATCH(E42,$CC$7:$CC$100,0)+6)):INDIRECT(_xlfn.CONCAT($CD$1,MATCH(E42,$CC$7:$CC$100,0)+6+SUM(IF((E42=$CC$7:$CC$59)=TRUE,1,0))-1)))*$S$3)=0,0,1))</f>
        <v>2</v>
      </c>
      <c r="Y42" s="6" t="e" cm="1">
        <f t="array" aca="1" ref="Y42" ca="1">SUM(IF((TRANSPOSE(MMULT(MMULT(_xlfn.MUNIT(X42),IF(MMULT(IF(E42=0,INDIRECT(_xlfn.CONCAT($CH$1,MATCH(F42,$CG$7:$CG$100,0)+6)):INDIRECT(_xlfn.CONCAT($CH$1,MATCH(F42,$CG$7:$CG$100,0)+6+SUM(IF((F42=$CG$7:$CG$59)=TRUE,1,0))-1)),INDIRECT(_xlfn.CONCAT($CD$1,MATCH(E42,$CC$7:$CC$100,0)+6)):INDIRECT(_xlfn.CONCAT($CD$1,MATCH(E42,$CC$7:$CC$100,0)+6+SUM(IF((E42=$CC$7:$CC$59)=TRUE,1,0))-1)))*$S$3,1/TRANSPOSE(W42-INDIRECT(_xlfn.CONCAT($BZ$1,MATCH(D42,$BY$7:$BY$100,0)+6)):INDIRECT(_xlfn.CONCAT($BZ$1,MATCH(D42,$BY$7:$BY$100,0)+6+SUM(IF((D42=$BY$7:$BY$59)=TRUE,1,0))-1))*$R$3))=1,1,0)),W42-INDIRECT(_xlfn.CONCAT($BZ$1,MATCH(D42,$BY$7:$BY$100,0)+6)):INDIRECT(_xlfn.CONCAT($BZ$1,MATCH(D42,$BY$7:$BY$100,0)+6+SUM(IF((D42=$BY$7:$BY$59)=TRUE,1,0))-1))*$R$3)))=0,0,1))</f>
        <v>#N/A</v>
      </c>
      <c r="Z42" s="6"/>
      <c r="AA42" s="30" t="str">
        <f t="shared" ca="1" si="17"/>
        <v/>
      </c>
      <c r="AB42" s="31" t="str">
        <f t="shared" si="18"/>
        <v/>
      </c>
      <c r="AC42" s="31" t="str">
        <f t="shared" si="19"/>
        <v/>
      </c>
      <c r="AD42" s="31" t="str">
        <f t="shared" si="20"/>
        <v/>
      </c>
      <c r="AE42" s="32" t="str">
        <f t="shared" si="21"/>
        <v/>
      </c>
      <c r="AF42" s="33" t="str" cm="1">
        <f t="array" aca="1" ref="AF42" ca="1">IFERROR(IF(_xlfn._xlws.SORT(TRANSPOSE(MMULT(MMULT(_xlfn.MUNIT(X42),IF(ROUND(MMULT(IF(E42=0,IF(DN40=1,INDIRECT(_xlfn.CONCAT($CP$1,MATCH(F42,$CO$7:$CO$100,0)+6)):INDIRECT(_xlfn.CONCAT($CP$1,MATCH(F42,$CO$7:$CO$100,0)+6+SUM(IF((F42=$CO$7:$CO$59)=TRUE,1,0))-1)),INDIRECT(_xlfn.CONCAT($CH$1,MATCH(F42,$CG$7:$CG$100,0)+6)):INDIRECT(_xlfn.CONCAT($CH$1,MATCH(F42,$CG$7:$CG$100,0)+6+SUM(IF((F42=$CG$7:$CG$59)=TRUE,1,0))-1))),IF(OR(DN40=2,DN40=3),INDIRECT(_xlfn.CONCAT($CL$1,MATCH(E42,$CK$7:$CK$100,0)+6)):INDIRECT(_xlfn.CONCAT($CL$1,MATCH(E42,$CK$7:$CK$100,0)+6+SUM(IF((E42=$CK$7:$CK$59)=TRUE,1,0))-1)),INDIRECT(_xlfn.CONCAT($CD$1,MATCH(E42,$CC$7:$CC$100,0)+6)):INDIRECT(_xlfn.CONCAT($CD$1,MATCH(E42,$CC$7:$CC$100,0)+6+SUM(IF((E42=$CC$7:$CC$59)=TRUE,1,0))-1))))*$S$3*IF(AND(DM40=4,F42=0),1.1,1),1/TRANSPOSE(W42-INDIRECT(_xlfn.CONCAT($BZ$1,MATCH(D42,$BY$7:$BY$100,0)+6)):INDIRECT(_xlfn.CONCAT($BZ$1,MATCH(D42,$BY$7:$BY$100,0)+6+SUM(IF((D42=$BY$7:$BY$59)=TRUE,1,0))-1))*$R$3)),6)=1,1,0)),W42-INDIRECT(_xlfn.CONCAT($BZ$1,MATCH(D42,$BY$7:$BY$100,0)+6)):INDIRECT(_xlfn.CONCAT($BZ$1,MATCH(D42,$BY$7:$BY$100,0)+6+SUM(IF((D42=$BY$7:$BY$59)=TRUE,1,0))-1))*$R$3))/$S$3,1,-1,TRUE)=0,"",_xlfn._xlws.SORT(TRANSPOSE(MMULT(MMULT(_xlfn.MUNIT(X42),IF(ROUND(MMULT(IF(E42=0,IF(DN40=1,INDIRECT(_xlfn.CONCAT($CP$1,MATCH(F42,$CO$7:$CO$100,0)+6)):INDIRECT(_xlfn.CONCAT($CP$1,MATCH(F42,$CO$7:$CO$100,0)+6+SUM(IF((F42=$CO$7:$CO$59)=TRUE,1,0))-1)),INDIRECT(_xlfn.CONCAT($CH$1,MATCH(F42,$CG$7:$CG$100,0)+6)):INDIRECT(_xlfn.CONCAT($CH$1,MATCH(F42,$CG$7:$CG$100,0)+6+SUM(IF((F42=$CG$7:$CG$59)=TRUE,1,0))-1))),IF(OR(DN40=2,DN40=3),INDIRECT(_xlfn.CONCAT($CL$1,MATCH(E42,$CK$7:$CK$100,0)+6)):INDIRECT(_xlfn.CONCAT($CL$1,MATCH(E42,$CK$7:$CK$100,0)+6+SUM(IF((E42=$CK$7:$CK$59)=TRUE,1,0))-1)),INDIRECT(_xlfn.CONCAT($CD$1,MATCH(E42,$CC$7:$CC$100,0)+6)):INDIRECT(_xlfn.CONCAT($CD$1,MATCH(E42,$CC$7:$CC$100,0)+6+SUM(IF((E42=$CC$7:$CC$59)=TRUE,1,0))-1))))*$S$3*IF(AND(DM40=4,F42=0),1.1,1),1/TRANSPOSE(W42-INDIRECT(_xlfn.CONCAT($BZ$1,MATCH(D42,$BY$7:$BY$100,0)+6)):INDIRECT(_xlfn.CONCAT($BZ$1,MATCH(D42,$BY$7:$BY$100,0)+6+SUM(IF((D42=$BY$7:$BY$59)=TRUE,1,0))-1))*$R$3)),6)=1,1,0)),W42-INDIRECT(_xlfn.CONCAT($BZ$1,MATCH(D42,$BY$7:$BY$100,0)+6)):INDIRECT(_xlfn.CONCAT($BZ$1,MATCH(D42,$BY$7:$BY$100,0)+6+SUM(IF((D42=$BY$7:$BY$59)=TRUE,1,0))-1))*$R$3))/$S$3,1,-1,TRUE)),"")</f>
        <v/>
      </c>
      <c r="AG42" s="31"/>
      <c r="AH42" s="31"/>
      <c r="AI42" s="31"/>
      <c r="AJ42" s="32"/>
      <c r="AK42" s="6"/>
      <c r="AL42" s="21"/>
      <c r="AM42" s="21"/>
      <c r="AN42" s="48">
        <f t="shared" si="23"/>
        <v>12</v>
      </c>
      <c r="AO42" s="39" t="e">
        <f t="shared" si="24"/>
        <v>#N/A</v>
      </c>
      <c r="AP42" s="39" t="e" cm="1">
        <f t="array" ref="AP42">_xlfn.XMATCH(1,IF(IF((AL42=$DG$24:$EF$24)=TRUE,1,0)+IF((AM42=$DG$25:$EF$25)=TRUE,1,0)=2,1,0))</f>
        <v>#N/A</v>
      </c>
      <c r="AQ42" s="39" t="str" cm="1">
        <f t="array" aca="1" ref="AQ42:AU42" ca="1">AA42:AE42</f>
        <v/>
      </c>
      <c r="AR42" s="39" t="str">
        <f ca="1"/>
        <v/>
      </c>
      <c r="AS42" s="39" t="str">
        <f ca="1"/>
        <v/>
      </c>
      <c r="AT42" s="39" t="str">
        <f ca="1"/>
        <v/>
      </c>
      <c r="AU42" s="39" t="str">
        <f ca="1"/>
        <v/>
      </c>
      <c r="AV42" s="39">
        <f t="shared" si="25"/>
        <v>0</v>
      </c>
      <c r="AW42" s="39" t="e" cm="1">
        <f t="array" ref="AW42">IF(AND(AV42=1,AO42&lt;&gt;1),VLOOKUP(E42,변환표준점수!$H$8:$O$60,_xlfn.XMATCH('표점 계산기'!$AL42,변환표준점수!$I$6:$O$6)+1,FALSE),IF(AND($E42=0,$DN$4=1),INDEX($CH$7:$CH$73,SUM(IF(AF42=$CP$7:$CP$59,ROW($A$1:$A$50),0))),IF(AND($E42&lt;&gt;0,$DN$4&lt;&gt;1),INDEX($CD$7:$CD$73,SUM(IF(AF42=$CL$7:$CL$59,ROW($A$1:$A$50),0))),AF42:AJ42)))</f>
        <v>#N/A</v>
      </c>
      <c r="AX42" s="39"/>
      <c r="AY42" s="39"/>
      <c r="AZ42" s="39"/>
      <c r="BA42" s="39"/>
      <c r="BB42" s="39" t="e">
        <f>VLOOKUP(G42,변환표준점수!$X$8:$AM$16,_xlfn.XMATCH(AL42,변환표준점수!$Y$5:$AM$5)+IF(OR(AN42=6,AN42=7,AN42=10,AN42=11),IF(AO42=1,0,1),0)+1,FALSE)</f>
        <v>#N/A</v>
      </c>
      <c r="BC42" s="39" t="e">
        <f>VLOOKUP(H42,변환표준점수!$AO$8:$BE$16,_xlfn.XMATCH(AL42,변환표준점수!$AP$5:$BE$5)+IF(OR(AN42=3,AN42=6,AN42=8,AN42=9,AN42=10),IF(AO42=1,0,1),0)+1,FALSE)</f>
        <v>#N/A</v>
      </c>
      <c r="BD42" s="39" t="e">
        <f>IF(I42=0,VLOOKUP(K42,변환표준점수!$BU$8:$CF$62,'표점 계산기'!$AN42+1,FALSE),VLOOKUP(I42,변환표준점수!$BH$8:$BS$62,'표점 계산기'!$AN42+1,FALSE))</f>
        <v>#N/A</v>
      </c>
      <c r="BE42" s="39" t="e">
        <f>IF(J42=0,VLOOKUP(L42,변환표준점수!$BU$8:$CF$62,'표점 계산기'!$AN42+1,FALSE),VLOOKUP(J42,변환표준점수!$BH$8:$BS$62,'표점 계산기'!$AN42+1,FALSE))</f>
        <v>#N/A</v>
      </c>
      <c r="BF42" s="39" cm="1">
        <f t="array" ref="BF42">IF(M42=0,0,IF(OR(AN42=3,AN42=4),0,IF(AN42=1,INDEX($CZ$7:$CZ$15,SUM(IF(M42&lt;$CY$7:$CY$15=TRUE,1,0))+1),VLOOKUP(M42,변환표준점수!$BH$8:$BS$62,'표점 계산기'!AN42+1,FALSE))))</f>
        <v>0</v>
      </c>
      <c r="BG42" s="39" t="e" cm="1">
        <f t="array" ref="BG42">INDEX($DG$24:$EF$31,COLUMN(C37),$AP42)</f>
        <v>#N/A</v>
      </c>
      <c r="BH42" s="39" t="e" cm="1">
        <f t="array" ref="BH42">INDEX($DG$24:$EF$31,COLUMN(D37),$AP42)</f>
        <v>#N/A</v>
      </c>
      <c r="BI42" s="39" t="e" cm="1">
        <f t="array" ref="BI42">INDEX($DG$24:$EF$31,COLUMN(E37),$AP42)</f>
        <v>#N/A</v>
      </c>
      <c r="BJ42" s="39" t="e" cm="1">
        <f t="array" ref="BJ42">INDEX($DG$24:$EF$31,COLUMN(F37),$AP42)</f>
        <v>#N/A</v>
      </c>
      <c r="BK42" s="39" t="e" cm="1">
        <f t="array" ref="BK42">INDEX($DG$24:$EF$31,COLUMN(G37),$AP42)</f>
        <v>#N/A</v>
      </c>
      <c r="BL42" s="39" t="e" cm="1">
        <f t="array" ref="BL42">INDEX($DG$24:$EF$31,COLUMN(H37),$AP42)</f>
        <v>#N/A</v>
      </c>
      <c r="BM42" s="63" t="str" cm="1">
        <f t="array" aca="1" ref="BM42:BQ42" ca="1">IFERROR(ROUND(IF(IFERROR(AW42:BA42/AW42:BA42,0)=1,(IFERROR(AQ42:AU42*BG42,0)+IFERROR(AW42:BA42*BH42,0)+(SUM(BD42:BF42)-MIN(BD42:BF42))*BI42+BB42*BJ42+BC42*BK42)*BL42+BB42*(1-BJ42)+BC42*(1-BK42)+IF(AN42=1,BF42,0),""),2),"")</f>
        <v/>
      </c>
      <c r="BN42" s="52" t="str">
        <f ca="1"/>
        <v/>
      </c>
      <c r="BO42" s="52" t="str">
        <f ca="1"/>
        <v/>
      </c>
      <c r="BP42" s="52" t="str">
        <f ca="1"/>
        <v/>
      </c>
      <c r="BQ42" s="64" t="str">
        <f ca="1"/>
        <v/>
      </c>
      <c r="BR42" s="6"/>
      <c r="BS42" s="5"/>
      <c r="BT42" s="5"/>
      <c r="BU42" s="5"/>
      <c r="BV42" s="5"/>
      <c r="BW42" s="5"/>
      <c r="BX42" s="5"/>
      <c r="BY42" s="68">
        <v>59</v>
      </c>
      <c r="BZ42" s="68">
        <v>106</v>
      </c>
      <c r="CA42" s="68">
        <v>59</v>
      </c>
      <c r="CB42" s="5"/>
      <c r="CC42" s="68">
        <v>46</v>
      </c>
      <c r="CD42" s="68">
        <v>101</v>
      </c>
      <c r="CE42" s="68">
        <v>46</v>
      </c>
      <c r="CF42" s="6"/>
      <c r="CG42" s="68">
        <v>53</v>
      </c>
      <c r="CH42" s="68">
        <v>101</v>
      </c>
      <c r="CI42" s="68">
        <v>53</v>
      </c>
      <c r="CJ42" s="5"/>
      <c r="CK42" s="68">
        <v>46</v>
      </c>
      <c r="CL42" s="6" cm="1">
        <f t="array" ref="CL42">INDEX(변환표준점수!$I$8:$O$60,ROW(A36),_xlfn.XMATCH('표점 계산기'!$B$3,변환표준점수!$I$6:$O$6))</f>
        <v>0</v>
      </c>
      <c r="CM42" s="68">
        <v>46</v>
      </c>
      <c r="CN42" s="5"/>
      <c r="CO42" s="6">
        <v>70</v>
      </c>
      <c r="CP42" s="6">
        <v>115</v>
      </c>
      <c r="CQ42" s="6">
        <v>78</v>
      </c>
      <c r="CR42" s="5"/>
      <c r="CS42" s="5"/>
      <c r="CT42" s="5"/>
      <c r="CU42" s="5"/>
      <c r="CV42" s="5"/>
      <c r="CW42" s="5"/>
      <c r="CX42" s="5"/>
      <c r="CY42" s="5"/>
      <c r="CZ42" s="5"/>
      <c r="DA42" s="5"/>
      <c r="DB42" s="6">
        <v>65</v>
      </c>
      <c r="DC42" s="5">
        <f>VLOOKUP(DB42,변환표준점수!$BH$8:$BS$62,1+'표점 계산기'!$DM$4,FALSE)</f>
        <v>56.04</v>
      </c>
      <c r="DD42" s="5">
        <f>VLOOKUP(DB42,변환표준점수!$BU$8:$CF$46,1+'표점 계산기'!$DM$4,FALSE)</f>
        <v>55.24</v>
      </c>
      <c r="DE42" s="5"/>
      <c r="DF42" s="5"/>
      <c r="DG42" s="5"/>
      <c r="DH42" s="5"/>
      <c r="DI42" s="5"/>
      <c r="DJ42" s="5"/>
      <c r="DK42" s="5"/>
      <c r="DL42" s="6"/>
      <c r="DM42" s="6"/>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row>
    <row r="43" spans="1:153" x14ac:dyDescent="0.3">
      <c r="A43" s="5"/>
      <c r="B43" s="18" t="str">
        <f t="shared" si="1"/>
        <v/>
      </c>
      <c r="C43" s="24"/>
      <c r="D43" s="24"/>
      <c r="E43" s="24"/>
      <c r="F43" s="24"/>
      <c r="G43" s="24"/>
      <c r="H43" s="25"/>
      <c r="I43" s="25"/>
      <c r="J43" s="25"/>
      <c r="K43" s="25"/>
      <c r="L43" s="25"/>
      <c r="M43" s="25"/>
      <c r="N43" s="24"/>
      <c r="O43" s="25"/>
      <c r="P43" s="6"/>
      <c r="Q43" s="6"/>
      <c r="R43" s="6" t="e">
        <f t="shared" si="13"/>
        <v>#N/A</v>
      </c>
      <c r="S43" s="6" t="e">
        <f t="shared" si="14"/>
        <v>#N/A</v>
      </c>
      <c r="T43" s="6" t="e">
        <f t="shared" si="15"/>
        <v>#N/A</v>
      </c>
      <c r="U43" s="6" t="e">
        <f t="shared" si="16"/>
        <v>#N/A</v>
      </c>
      <c r="V43" s="8" cm="1">
        <f t="array" ref="V43">IF(M43=0,0,IF(OR($DM$4=3,$DM$4=4),0,IF($DM$4=1,INDEX($CZ$7:$CZ$15,SUM(IF(M43&lt;$CY$7:$CY$15=TRUE,1,0))+1),VLOOKUP(M43,$DB$7:$DC$107,2,FALSE))))</f>
        <v>0</v>
      </c>
      <c r="W43" s="6" t="e">
        <f t="shared" si="6"/>
        <v>#N/A</v>
      </c>
      <c r="X43" s="6" cm="1">
        <f t="array" aca="1" ref="X43" ca="1">SUM(IF((IF(E43=0,INDIRECT(_xlfn.CONCAT($CH$1,MATCH(F43,$CG$7:$CG$100,0)+6)):INDIRECT(_xlfn.CONCAT($CH$1,MATCH(F43,$CG$7:$CG$100,0)+6+SUM(IF((F43=$CG$7:$CG$59)=TRUE,1,0))-1)),INDIRECT(_xlfn.CONCAT($CD$1,MATCH(E43,$CC$7:$CC$100,0)+6)):INDIRECT(_xlfn.CONCAT($CD$1,MATCH(E43,$CC$7:$CC$100,0)+6+SUM(IF((E43=$CC$7:$CC$59)=TRUE,1,0))-1)))*$S$3)=0,0,1))</f>
        <v>2</v>
      </c>
      <c r="Y43" s="6" t="e" cm="1">
        <f t="array" aca="1" ref="Y43" ca="1">SUM(IF((TRANSPOSE(MMULT(MMULT(_xlfn.MUNIT(X43),IF(MMULT(IF(E43=0,INDIRECT(_xlfn.CONCAT($CH$1,MATCH(F43,$CG$7:$CG$100,0)+6)):INDIRECT(_xlfn.CONCAT($CH$1,MATCH(F43,$CG$7:$CG$100,0)+6+SUM(IF((F43=$CG$7:$CG$59)=TRUE,1,0))-1)),INDIRECT(_xlfn.CONCAT($CD$1,MATCH(E43,$CC$7:$CC$100,0)+6)):INDIRECT(_xlfn.CONCAT($CD$1,MATCH(E43,$CC$7:$CC$100,0)+6+SUM(IF((E43=$CC$7:$CC$59)=TRUE,1,0))-1)))*$S$3,1/TRANSPOSE(W43-INDIRECT(_xlfn.CONCAT($BZ$1,MATCH(D43,$BY$7:$BY$100,0)+6)):INDIRECT(_xlfn.CONCAT($BZ$1,MATCH(D43,$BY$7:$BY$100,0)+6+SUM(IF((D43=$BY$7:$BY$59)=TRUE,1,0))-1))*$R$3))=1,1,0)),W43-INDIRECT(_xlfn.CONCAT($BZ$1,MATCH(D43,$BY$7:$BY$100,0)+6)):INDIRECT(_xlfn.CONCAT($BZ$1,MATCH(D43,$BY$7:$BY$100,0)+6+SUM(IF((D43=$BY$7:$BY$59)=TRUE,1,0))-1))*$R$3)))=0,0,1))</f>
        <v>#N/A</v>
      </c>
      <c r="Z43" s="6"/>
      <c r="AA43" s="30" t="str">
        <f t="shared" ca="1" si="17"/>
        <v/>
      </c>
      <c r="AB43" s="31" t="str">
        <f t="shared" si="18"/>
        <v/>
      </c>
      <c r="AC43" s="31" t="str">
        <f t="shared" si="19"/>
        <v/>
      </c>
      <c r="AD43" s="31" t="str">
        <f t="shared" si="20"/>
        <v/>
      </c>
      <c r="AE43" s="32" t="str">
        <f t="shared" si="21"/>
        <v/>
      </c>
      <c r="AF43" s="33" t="str" cm="1">
        <f t="array" aca="1" ref="AF43" ca="1">IFERROR(IF(_xlfn._xlws.SORT(TRANSPOSE(MMULT(MMULT(_xlfn.MUNIT(X43),IF(ROUND(MMULT(IF(E43=0,IF(DN41=1,INDIRECT(_xlfn.CONCAT($CP$1,MATCH(F43,$CO$7:$CO$100,0)+6)):INDIRECT(_xlfn.CONCAT($CP$1,MATCH(F43,$CO$7:$CO$100,0)+6+SUM(IF((F43=$CO$7:$CO$59)=TRUE,1,0))-1)),INDIRECT(_xlfn.CONCAT($CH$1,MATCH(F43,$CG$7:$CG$100,0)+6)):INDIRECT(_xlfn.CONCAT($CH$1,MATCH(F43,$CG$7:$CG$100,0)+6+SUM(IF((F43=$CG$7:$CG$59)=TRUE,1,0))-1))),IF(OR(DN41=2,DN41=3),INDIRECT(_xlfn.CONCAT($CL$1,MATCH(E43,$CK$7:$CK$100,0)+6)):INDIRECT(_xlfn.CONCAT($CL$1,MATCH(E43,$CK$7:$CK$100,0)+6+SUM(IF((E43=$CK$7:$CK$59)=TRUE,1,0))-1)),INDIRECT(_xlfn.CONCAT($CD$1,MATCH(E43,$CC$7:$CC$100,0)+6)):INDIRECT(_xlfn.CONCAT($CD$1,MATCH(E43,$CC$7:$CC$100,0)+6+SUM(IF((E43=$CC$7:$CC$59)=TRUE,1,0))-1))))*$S$3*IF(AND(DM41=4,F43=0),1.1,1),1/TRANSPOSE(W43-INDIRECT(_xlfn.CONCAT($BZ$1,MATCH(D43,$BY$7:$BY$100,0)+6)):INDIRECT(_xlfn.CONCAT($BZ$1,MATCH(D43,$BY$7:$BY$100,0)+6+SUM(IF((D43=$BY$7:$BY$59)=TRUE,1,0))-1))*$R$3)),6)=1,1,0)),W43-INDIRECT(_xlfn.CONCAT($BZ$1,MATCH(D43,$BY$7:$BY$100,0)+6)):INDIRECT(_xlfn.CONCAT($BZ$1,MATCH(D43,$BY$7:$BY$100,0)+6+SUM(IF((D43=$BY$7:$BY$59)=TRUE,1,0))-1))*$R$3))/$S$3,1,-1,TRUE)=0,"",_xlfn._xlws.SORT(TRANSPOSE(MMULT(MMULT(_xlfn.MUNIT(X43),IF(ROUND(MMULT(IF(E43=0,IF(DN41=1,INDIRECT(_xlfn.CONCAT($CP$1,MATCH(F43,$CO$7:$CO$100,0)+6)):INDIRECT(_xlfn.CONCAT($CP$1,MATCH(F43,$CO$7:$CO$100,0)+6+SUM(IF((F43=$CO$7:$CO$59)=TRUE,1,0))-1)),INDIRECT(_xlfn.CONCAT($CH$1,MATCH(F43,$CG$7:$CG$100,0)+6)):INDIRECT(_xlfn.CONCAT($CH$1,MATCH(F43,$CG$7:$CG$100,0)+6+SUM(IF((F43=$CG$7:$CG$59)=TRUE,1,0))-1))),IF(OR(DN41=2,DN41=3),INDIRECT(_xlfn.CONCAT($CL$1,MATCH(E43,$CK$7:$CK$100,0)+6)):INDIRECT(_xlfn.CONCAT($CL$1,MATCH(E43,$CK$7:$CK$100,0)+6+SUM(IF((E43=$CK$7:$CK$59)=TRUE,1,0))-1)),INDIRECT(_xlfn.CONCAT($CD$1,MATCH(E43,$CC$7:$CC$100,0)+6)):INDIRECT(_xlfn.CONCAT($CD$1,MATCH(E43,$CC$7:$CC$100,0)+6+SUM(IF((E43=$CC$7:$CC$59)=TRUE,1,0))-1))))*$S$3*IF(AND(DM41=4,F43=0),1.1,1),1/TRANSPOSE(W43-INDIRECT(_xlfn.CONCAT($BZ$1,MATCH(D43,$BY$7:$BY$100,0)+6)):INDIRECT(_xlfn.CONCAT($BZ$1,MATCH(D43,$BY$7:$BY$100,0)+6+SUM(IF((D43=$BY$7:$BY$59)=TRUE,1,0))-1))*$R$3)),6)=1,1,0)),W43-INDIRECT(_xlfn.CONCAT($BZ$1,MATCH(D43,$BY$7:$BY$100,0)+6)):INDIRECT(_xlfn.CONCAT($BZ$1,MATCH(D43,$BY$7:$BY$100,0)+6+SUM(IF((D43=$BY$7:$BY$59)=TRUE,1,0))-1))*$R$3))/$S$3,1,-1,TRUE)),"")</f>
        <v/>
      </c>
      <c r="AG43" s="31"/>
      <c r="AH43" s="31"/>
      <c r="AI43" s="31"/>
      <c r="AJ43" s="32"/>
      <c r="AK43" s="6"/>
      <c r="AL43" s="21"/>
      <c r="AM43" s="21"/>
      <c r="AN43" s="48">
        <f t="shared" si="23"/>
        <v>12</v>
      </c>
      <c r="AO43" s="39" t="e">
        <f t="shared" si="24"/>
        <v>#N/A</v>
      </c>
      <c r="AP43" s="39" t="e" cm="1">
        <f t="array" ref="AP43">_xlfn.XMATCH(1,IF(IF((AL43=$DG$24:$EF$24)=TRUE,1,0)+IF((AM43=$DG$25:$EF$25)=TRUE,1,0)=2,1,0))</f>
        <v>#N/A</v>
      </c>
      <c r="AQ43" s="39" t="str" cm="1">
        <f t="array" aca="1" ref="AQ43:AU43" ca="1">AA43:AE43</f>
        <v/>
      </c>
      <c r="AR43" s="39" t="str">
        <f ca="1"/>
        <v/>
      </c>
      <c r="AS43" s="39" t="str">
        <f ca="1"/>
        <v/>
      </c>
      <c r="AT43" s="39" t="str">
        <f ca="1"/>
        <v/>
      </c>
      <c r="AU43" s="39" t="str">
        <f ca="1"/>
        <v/>
      </c>
      <c r="AV43" s="39">
        <f t="shared" si="25"/>
        <v>0</v>
      </c>
      <c r="AW43" s="39" t="e" cm="1">
        <f t="array" ref="AW43">IF(AND(AV43=1,AO43&lt;&gt;1),VLOOKUP(E43,변환표준점수!$H$8:$O$60,_xlfn.XMATCH('표점 계산기'!$AL43,변환표준점수!$I$6:$O$6)+1,FALSE),IF(AND($E43=0,$DN$4=1),INDEX($CH$7:$CH$73,SUM(IF(AF43=$CP$7:$CP$59,ROW($A$1:$A$50),0))),IF(AND($E43&lt;&gt;0,$DN$4&lt;&gt;1),INDEX($CD$7:$CD$73,SUM(IF(AF43=$CL$7:$CL$59,ROW($A$1:$A$50),0))),AF43:AJ43)))</f>
        <v>#N/A</v>
      </c>
      <c r="AX43" s="39"/>
      <c r="AY43" s="39"/>
      <c r="AZ43" s="39"/>
      <c r="BA43" s="39"/>
      <c r="BB43" s="39" t="e">
        <f>VLOOKUP(G43,변환표준점수!$X$8:$AM$16,_xlfn.XMATCH(AL43,변환표준점수!$Y$5:$AM$5)+IF(OR(AN43=6,AN43=7,AN43=10,AN43=11),IF(AO43=1,0,1),0)+1,FALSE)</f>
        <v>#N/A</v>
      </c>
      <c r="BC43" s="39" t="e">
        <f>VLOOKUP(H43,변환표준점수!$AO$8:$BE$16,_xlfn.XMATCH(AL43,변환표준점수!$AP$5:$BE$5)+IF(OR(AN43=3,AN43=6,AN43=8,AN43=9,AN43=10),IF(AO43=1,0,1),0)+1,FALSE)</f>
        <v>#N/A</v>
      </c>
      <c r="BD43" s="39" t="e">
        <f>IF(I43=0,VLOOKUP(K43,변환표준점수!$BU$8:$CF$62,'표점 계산기'!$AN43+1,FALSE),VLOOKUP(I43,변환표준점수!$BH$8:$BS$62,'표점 계산기'!$AN43+1,FALSE))</f>
        <v>#N/A</v>
      </c>
      <c r="BE43" s="39" t="e">
        <f>IF(J43=0,VLOOKUP(L43,변환표준점수!$BU$8:$CF$62,'표점 계산기'!$AN43+1,FALSE),VLOOKUP(J43,변환표준점수!$BH$8:$BS$62,'표점 계산기'!$AN43+1,FALSE))</f>
        <v>#N/A</v>
      </c>
      <c r="BF43" s="39" cm="1">
        <f t="array" ref="BF43">IF(M43=0,0,IF(OR(AN43=3,AN43=4),0,IF(AN43=1,INDEX($CZ$7:$CZ$15,SUM(IF(M43&lt;$CY$7:$CY$15=TRUE,1,0))+1),VLOOKUP(M43,변환표준점수!$BH$8:$BS$62,'표점 계산기'!AN43+1,FALSE))))</f>
        <v>0</v>
      </c>
      <c r="BG43" s="39" t="e" cm="1">
        <f t="array" ref="BG43">INDEX($DG$24:$EF$31,COLUMN(C38),$AP43)</f>
        <v>#N/A</v>
      </c>
      <c r="BH43" s="39" t="e" cm="1">
        <f t="array" ref="BH43">INDEX($DG$24:$EF$31,COLUMN(D38),$AP43)</f>
        <v>#N/A</v>
      </c>
      <c r="BI43" s="39" t="e" cm="1">
        <f t="array" ref="BI43">INDEX($DG$24:$EF$31,COLUMN(E38),$AP43)</f>
        <v>#N/A</v>
      </c>
      <c r="BJ43" s="39" t="e" cm="1">
        <f t="array" ref="BJ43">INDEX($DG$24:$EF$31,COLUMN(F38),$AP43)</f>
        <v>#N/A</v>
      </c>
      <c r="BK43" s="39" t="e" cm="1">
        <f t="array" ref="BK43">INDEX($DG$24:$EF$31,COLUMN(G38),$AP43)</f>
        <v>#N/A</v>
      </c>
      <c r="BL43" s="39" t="e" cm="1">
        <f t="array" ref="BL43">INDEX($DG$24:$EF$31,COLUMN(H38),$AP43)</f>
        <v>#N/A</v>
      </c>
      <c r="BM43" s="63" t="str" cm="1">
        <f t="array" aca="1" ref="BM43:BQ43" ca="1">IFERROR(ROUND(IF(IFERROR(AW43:BA43/AW43:BA43,0)=1,(IFERROR(AQ43:AU43*BG43,0)+IFERROR(AW43:BA43*BH43,0)+(SUM(BD43:BF43)-MIN(BD43:BF43))*BI43+BB43*BJ43+BC43*BK43)*BL43+BB43*(1-BJ43)+BC43*(1-BK43)+IF(AN43=1,BF43,0),""),2),"")</f>
        <v/>
      </c>
      <c r="BN43" s="52" t="str">
        <f ca="1"/>
        <v/>
      </c>
      <c r="BO43" s="52" t="str">
        <f ca="1"/>
        <v/>
      </c>
      <c r="BP43" s="52" t="str">
        <f ca="1"/>
        <v/>
      </c>
      <c r="BQ43" s="64" t="str">
        <f ca="1"/>
        <v/>
      </c>
      <c r="BR43" s="6"/>
      <c r="BS43" s="5"/>
      <c r="BT43" s="5"/>
      <c r="BU43" s="5"/>
      <c r="BV43" s="5"/>
      <c r="BW43" s="5"/>
      <c r="BX43" s="5"/>
      <c r="BY43" s="68">
        <v>57</v>
      </c>
      <c r="BZ43" s="68">
        <v>105</v>
      </c>
      <c r="CA43" s="68">
        <v>57</v>
      </c>
      <c r="CB43" s="5"/>
      <c r="CC43" s="68">
        <v>45</v>
      </c>
      <c r="CD43" s="68">
        <v>100</v>
      </c>
      <c r="CE43" s="68">
        <v>45</v>
      </c>
      <c r="CF43" s="6"/>
      <c r="CG43" s="68">
        <v>52</v>
      </c>
      <c r="CH43" s="68">
        <v>100</v>
      </c>
      <c r="CI43" s="68">
        <v>52</v>
      </c>
      <c r="CJ43" s="5"/>
      <c r="CK43" s="68">
        <v>45</v>
      </c>
      <c r="CL43" s="6" cm="1">
        <f t="array" ref="CL43">INDEX(변환표준점수!$I$8:$O$60,ROW(A37),_xlfn.XMATCH('표점 계산기'!$B$3,변환표준점수!$I$6:$O$6))</f>
        <v>0</v>
      </c>
      <c r="CM43" s="68">
        <v>45</v>
      </c>
      <c r="CN43" s="5"/>
      <c r="CO43" s="6">
        <v>69</v>
      </c>
      <c r="CP43" s="6">
        <v>114</v>
      </c>
      <c r="CQ43" s="6">
        <v>76</v>
      </c>
      <c r="CR43" s="5"/>
      <c r="CS43" s="5"/>
      <c r="CT43" s="5"/>
      <c r="CU43" s="5"/>
      <c r="CV43" s="5"/>
      <c r="CW43" s="5"/>
      <c r="CX43" s="5"/>
      <c r="CY43" s="5"/>
      <c r="CZ43" s="5"/>
      <c r="DA43" s="5"/>
      <c r="DB43" s="6">
        <v>64</v>
      </c>
      <c r="DC43" s="5">
        <f>VLOOKUP(DB43,변환표준점수!$BH$8:$BS$62,1+'표점 계산기'!DM40,FALSE)</f>
        <v>64</v>
      </c>
      <c r="DD43" s="5">
        <f>VLOOKUP(DB43,변환표준점수!$BU$8:$CF$46,1+'표점 계산기'!$DM$4,FALSE)</f>
        <v>54.98</v>
      </c>
      <c r="DE43" s="5"/>
      <c r="DF43" s="5"/>
      <c r="DG43" s="5"/>
      <c r="DH43" s="5"/>
      <c r="DI43" s="5"/>
      <c r="DJ43" s="5"/>
      <c r="DK43" s="5"/>
      <c r="DL43" s="6"/>
      <c r="DM43" s="6"/>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row>
    <row r="44" spans="1:153" x14ac:dyDescent="0.3">
      <c r="A44" s="5"/>
      <c r="B44" s="18" t="str">
        <f t="shared" si="1"/>
        <v/>
      </c>
      <c r="C44" s="24"/>
      <c r="D44" s="24"/>
      <c r="E44" s="24"/>
      <c r="F44" s="24"/>
      <c r="G44" s="24"/>
      <c r="H44" s="25"/>
      <c r="I44" s="25"/>
      <c r="J44" s="25"/>
      <c r="K44" s="25"/>
      <c r="L44" s="25"/>
      <c r="M44" s="25"/>
      <c r="N44" s="24"/>
      <c r="O44" s="25"/>
      <c r="P44" s="6"/>
      <c r="Q44" s="6"/>
      <c r="R44" s="6" t="e">
        <f t="shared" si="13"/>
        <v>#N/A</v>
      </c>
      <c r="S44" s="6" t="e">
        <f t="shared" si="14"/>
        <v>#N/A</v>
      </c>
      <c r="T44" s="6" t="e">
        <f t="shared" si="15"/>
        <v>#N/A</v>
      </c>
      <c r="U44" s="6" t="e">
        <f t="shared" si="16"/>
        <v>#N/A</v>
      </c>
      <c r="V44" s="8" cm="1">
        <f t="array" ref="V44">IF(M44=0,0,IF(OR($DM$4=3,$DM$4=4),0,IF($DM$4=1,INDEX($CZ$7:$CZ$15,SUM(IF(M44&lt;$CY$7:$CY$15=TRUE,1,0))+1),VLOOKUP(M44,$DB$7:$DC$107,2,FALSE))))</f>
        <v>0</v>
      </c>
      <c r="W44" s="6" t="e">
        <f t="shared" si="6"/>
        <v>#N/A</v>
      </c>
      <c r="X44" s="6" cm="1">
        <f t="array" aca="1" ref="X44" ca="1">SUM(IF((IF(E44=0,INDIRECT(_xlfn.CONCAT($CH$1,MATCH(F44,$CG$7:$CG$100,0)+6)):INDIRECT(_xlfn.CONCAT($CH$1,MATCH(F44,$CG$7:$CG$100,0)+6+SUM(IF((F44=$CG$7:$CG$59)=TRUE,1,0))-1)),INDIRECT(_xlfn.CONCAT($CD$1,MATCH(E44,$CC$7:$CC$100,0)+6)):INDIRECT(_xlfn.CONCAT($CD$1,MATCH(E44,$CC$7:$CC$100,0)+6+SUM(IF((E44=$CC$7:$CC$59)=TRUE,1,0))-1)))*$S$3)=0,0,1))</f>
        <v>2</v>
      </c>
      <c r="Y44" s="6" t="e" cm="1">
        <f t="array" aca="1" ref="Y44" ca="1">SUM(IF((TRANSPOSE(MMULT(MMULT(_xlfn.MUNIT(X44),IF(MMULT(IF(E44=0,INDIRECT(_xlfn.CONCAT($CH$1,MATCH(F44,$CG$7:$CG$100,0)+6)):INDIRECT(_xlfn.CONCAT($CH$1,MATCH(F44,$CG$7:$CG$100,0)+6+SUM(IF((F44=$CG$7:$CG$59)=TRUE,1,0))-1)),INDIRECT(_xlfn.CONCAT($CD$1,MATCH(E44,$CC$7:$CC$100,0)+6)):INDIRECT(_xlfn.CONCAT($CD$1,MATCH(E44,$CC$7:$CC$100,0)+6+SUM(IF((E44=$CC$7:$CC$59)=TRUE,1,0))-1)))*$S$3,1/TRANSPOSE(W44-INDIRECT(_xlfn.CONCAT($BZ$1,MATCH(D44,$BY$7:$BY$100,0)+6)):INDIRECT(_xlfn.CONCAT($BZ$1,MATCH(D44,$BY$7:$BY$100,0)+6+SUM(IF((D44=$BY$7:$BY$59)=TRUE,1,0))-1))*$R$3))=1,1,0)),W44-INDIRECT(_xlfn.CONCAT($BZ$1,MATCH(D44,$BY$7:$BY$100,0)+6)):INDIRECT(_xlfn.CONCAT($BZ$1,MATCH(D44,$BY$7:$BY$100,0)+6+SUM(IF((D44=$BY$7:$BY$59)=TRUE,1,0))-1))*$R$3)))=0,0,1))</f>
        <v>#N/A</v>
      </c>
      <c r="Z44" s="6"/>
      <c r="AA44" s="30" t="str">
        <f t="shared" ca="1" si="17"/>
        <v/>
      </c>
      <c r="AB44" s="31" t="str">
        <f t="shared" si="18"/>
        <v/>
      </c>
      <c r="AC44" s="31" t="str">
        <f t="shared" si="19"/>
        <v/>
      </c>
      <c r="AD44" s="31" t="str">
        <f t="shared" si="20"/>
        <v/>
      </c>
      <c r="AE44" s="32" t="str">
        <f t="shared" si="21"/>
        <v/>
      </c>
      <c r="AF44" s="33" t="str" cm="1">
        <f t="array" aca="1" ref="AF44" ca="1">IFERROR(IF(_xlfn._xlws.SORT(TRANSPOSE(MMULT(MMULT(_xlfn.MUNIT(X44),IF(ROUND(MMULT(IF(E44=0,IF(DN42=1,INDIRECT(_xlfn.CONCAT($CP$1,MATCH(F44,$CO$7:$CO$100,0)+6)):INDIRECT(_xlfn.CONCAT($CP$1,MATCH(F44,$CO$7:$CO$100,0)+6+SUM(IF((F44=$CO$7:$CO$59)=TRUE,1,0))-1)),INDIRECT(_xlfn.CONCAT($CH$1,MATCH(F44,$CG$7:$CG$100,0)+6)):INDIRECT(_xlfn.CONCAT($CH$1,MATCH(F44,$CG$7:$CG$100,0)+6+SUM(IF((F44=$CG$7:$CG$59)=TRUE,1,0))-1))),IF(OR(DN42=2,DN42=3),INDIRECT(_xlfn.CONCAT($CL$1,MATCH(E44,$CK$7:$CK$100,0)+6)):INDIRECT(_xlfn.CONCAT($CL$1,MATCH(E44,$CK$7:$CK$100,0)+6+SUM(IF((E44=$CK$7:$CK$59)=TRUE,1,0))-1)),INDIRECT(_xlfn.CONCAT($CD$1,MATCH(E44,$CC$7:$CC$100,0)+6)):INDIRECT(_xlfn.CONCAT($CD$1,MATCH(E44,$CC$7:$CC$100,0)+6+SUM(IF((E44=$CC$7:$CC$59)=TRUE,1,0))-1))))*$S$3*IF(AND(DM42=4,F44=0),1.1,1),1/TRANSPOSE(W44-INDIRECT(_xlfn.CONCAT($BZ$1,MATCH(D44,$BY$7:$BY$100,0)+6)):INDIRECT(_xlfn.CONCAT($BZ$1,MATCH(D44,$BY$7:$BY$100,0)+6+SUM(IF((D44=$BY$7:$BY$59)=TRUE,1,0))-1))*$R$3)),6)=1,1,0)),W44-INDIRECT(_xlfn.CONCAT($BZ$1,MATCH(D44,$BY$7:$BY$100,0)+6)):INDIRECT(_xlfn.CONCAT($BZ$1,MATCH(D44,$BY$7:$BY$100,0)+6+SUM(IF((D44=$BY$7:$BY$59)=TRUE,1,0))-1))*$R$3))/$S$3,1,-1,TRUE)=0,"",_xlfn._xlws.SORT(TRANSPOSE(MMULT(MMULT(_xlfn.MUNIT(X44),IF(ROUND(MMULT(IF(E44=0,IF(DN42=1,INDIRECT(_xlfn.CONCAT($CP$1,MATCH(F44,$CO$7:$CO$100,0)+6)):INDIRECT(_xlfn.CONCAT($CP$1,MATCH(F44,$CO$7:$CO$100,0)+6+SUM(IF((F44=$CO$7:$CO$59)=TRUE,1,0))-1)),INDIRECT(_xlfn.CONCAT($CH$1,MATCH(F44,$CG$7:$CG$100,0)+6)):INDIRECT(_xlfn.CONCAT($CH$1,MATCH(F44,$CG$7:$CG$100,0)+6+SUM(IF((F44=$CG$7:$CG$59)=TRUE,1,0))-1))),IF(OR(DN42=2,DN42=3),INDIRECT(_xlfn.CONCAT($CL$1,MATCH(E44,$CK$7:$CK$100,0)+6)):INDIRECT(_xlfn.CONCAT($CL$1,MATCH(E44,$CK$7:$CK$100,0)+6+SUM(IF((E44=$CK$7:$CK$59)=TRUE,1,0))-1)),INDIRECT(_xlfn.CONCAT($CD$1,MATCH(E44,$CC$7:$CC$100,0)+6)):INDIRECT(_xlfn.CONCAT($CD$1,MATCH(E44,$CC$7:$CC$100,0)+6+SUM(IF((E44=$CC$7:$CC$59)=TRUE,1,0))-1))))*$S$3*IF(AND(DM42=4,F44=0),1.1,1),1/TRANSPOSE(W44-INDIRECT(_xlfn.CONCAT($BZ$1,MATCH(D44,$BY$7:$BY$100,0)+6)):INDIRECT(_xlfn.CONCAT($BZ$1,MATCH(D44,$BY$7:$BY$100,0)+6+SUM(IF((D44=$BY$7:$BY$59)=TRUE,1,0))-1))*$R$3)),6)=1,1,0)),W44-INDIRECT(_xlfn.CONCAT($BZ$1,MATCH(D44,$BY$7:$BY$100,0)+6)):INDIRECT(_xlfn.CONCAT($BZ$1,MATCH(D44,$BY$7:$BY$100,0)+6+SUM(IF((D44=$BY$7:$BY$59)=TRUE,1,0))-1))*$R$3))/$S$3,1,-1,TRUE)),"")</f>
        <v/>
      </c>
      <c r="AG44" s="31"/>
      <c r="AH44" s="31"/>
      <c r="AI44" s="31"/>
      <c r="AJ44" s="32"/>
      <c r="AK44" s="6"/>
      <c r="AL44" s="21"/>
      <c r="AM44" s="21"/>
      <c r="AN44" s="48">
        <f t="shared" si="23"/>
        <v>12</v>
      </c>
      <c r="AO44" s="39" t="e">
        <f t="shared" si="24"/>
        <v>#N/A</v>
      </c>
      <c r="AP44" s="39" t="e" cm="1">
        <f t="array" ref="AP44">_xlfn.XMATCH(1,IF(IF((AL44=$DG$24:$EF$24)=TRUE,1,0)+IF((AM44=$DG$25:$EF$25)=TRUE,1,0)=2,1,0))</f>
        <v>#N/A</v>
      </c>
      <c r="AQ44" s="39" t="str" cm="1">
        <f t="array" aca="1" ref="AQ44:AU44" ca="1">AA44:AE44</f>
        <v/>
      </c>
      <c r="AR44" s="39" t="str">
        <f ca="1"/>
        <v/>
      </c>
      <c r="AS44" s="39" t="str">
        <f ca="1"/>
        <v/>
      </c>
      <c r="AT44" s="39" t="str">
        <f ca="1"/>
        <v/>
      </c>
      <c r="AU44" s="39" t="str">
        <f ca="1"/>
        <v/>
      </c>
      <c r="AV44" s="39">
        <f t="shared" si="25"/>
        <v>0</v>
      </c>
      <c r="AW44" s="39" t="e" cm="1">
        <f t="array" ref="AW44">IF(AND(AV44=1,AO44&lt;&gt;1),VLOOKUP(E44,변환표준점수!$H$8:$O$60,_xlfn.XMATCH('표점 계산기'!$AL44,변환표준점수!$I$6:$O$6)+1,FALSE),IF(AND($E44=0,$DN$4=1),INDEX($CH$7:$CH$73,SUM(IF(AF44=$CP$7:$CP$59,ROW($A$1:$A$50),0))),IF(AND($E44&lt;&gt;0,$DN$4&lt;&gt;1),INDEX($CD$7:$CD$73,SUM(IF(AF44=$CL$7:$CL$59,ROW($A$1:$A$50),0))),AF44:AJ44)))</f>
        <v>#N/A</v>
      </c>
      <c r="AX44" s="39"/>
      <c r="AY44" s="39"/>
      <c r="AZ44" s="39"/>
      <c r="BA44" s="39"/>
      <c r="BB44" s="39" t="e">
        <f>VLOOKUP(G44,변환표준점수!$X$8:$AM$16,_xlfn.XMATCH(AL44,변환표준점수!$Y$5:$AM$5)+IF(OR(AN44=6,AN44=7,AN44=10,AN44=11),IF(AO44=1,0,1),0)+1,FALSE)</f>
        <v>#N/A</v>
      </c>
      <c r="BC44" s="39" t="e">
        <f>VLOOKUP(H44,변환표준점수!$AO$8:$BE$16,_xlfn.XMATCH(AL44,변환표준점수!$AP$5:$BE$5)+IF(OR(AN44=3,AN44=6,AN44=8,AN44=9,AN44=10),IF(AO44=1,0,1),0)+1,FALSE)</f>
        <v>#N/A</v>
      </c>
      <c r="BD44" s="39" t="e">
        <f>IF(I44=0,VLOOKUP(K44,변환표준점수!$BU$8:$CF$62,'표점 계산기'!$AN44+1,FALSE),VLOOKUP(I44,변환표준점수!$BH$8:$BS$62,'표점 계산기'!$AN44+1,FALSE))</f>
        <v>#N/A</v>
      </c>
      <c r="BE44" s="39" t="e">
        <f>IF(J44=0,VLOOKUP(L44,변환표준점수!$BU$8:$CF$62,'표점 계산기'!$AN44+1,FALSE),VLOOKUP(J44,변환표준점수!$BH$8:$BS$62,'표점 계산기'!$AN44+1,FALSE))</f>
        <v>#N/A</v>
      </c>
      <c r="BF44" s="39" cm="1">
        <f t="array" ref="BF44">IF(M44=0,0,IF(OR(AN44=3,AN44=4),0,IF(AN44=1,INDEX($CZ$7:$CZ$15,SUM(IF(M44&lt;$CY$7:$CY$15=TRUE,1,0))+1),VLOOKUP(M44,변환표준점수!$BH$8:$BS$62,'표점 계산기'!AN44+1,FALSE))))</f>
        <v>0</v>
      </c>
      <c r="BG44" s="39" t="e" cm="1">
        <f t="array" ref="BG44">INDEX($DG$24:$EF$31,COLUMN(C39),$AP44)</f>
        <v>#N/A</v>
      </c>
      <c r="BH44" s="39" t="e" cm="1">
        <f t="array" ref="BH44">INDEX($DG$24:$EF$31,COLUMN(D39),$AP44)</f>
        <v>#N/A</v>
      </c>
      <c r="BI44" s="39" t="e" cm="1">
        <f t="array" ref="BI44">INDEX($DG$24:$EF$31,COLUMN(E39),$AP44)</f>
        <v>#N/A</v>
      </c>
      <c r="BJ44" s="39" t="e" cm="1">
        <f t="array" ref="BJ44">INDEX($DG$24:$EF$31,COLUMN(F39),$AP44)</f>
        <v>#N/A</v>
      </c>
      <c r="BK44" s="39" t="e" cm="1">
        <f t="array" ref="BK44">INDEX($DG$24:$EF$31,COLUMN(G39),$AP44)</f>
        <v>#N/A</v>
      </c>
      <c r="BL44" s="39" t="e" cm="1">
        <f t="array" ref="BL44">INDEX($DG$24:$EF$31,COLUMN(H39),$AP44)</f>
        <v>#N/A</v>
      </c>
      <c r="BM44" s="63" t="str" cm="1">
        <f t="array" aca="1" ref="BM44:BQ44" ca="1">IFERROR(ROUND(IF(IFERROR(AW44:BA44/AW44:BA44,0)=1,(IFERROR(AQ44:AU44*BG44,0)+IFERROR(AW44:BA44*BH44,0)+(SUM(BD44:BF44)-MIN(BD44:BF44))*BI44+BB44*BJ44+BC44*BK44)*BL44+BB44*(1-BJ44)+BC44*(1-BK44)+IF(AN44=1,BF44,0),""),2),"")</f>
        <v/>
      </c>
      <c r="BN44" s="52" t="str">
        <f ca="1"/>
        <v/>
      </c>
      <c r="BO44" s="52" t="str">
        <f ca="1"/>
        <v/>
      </c>
      <c r="BP44" s="52" t="str">
        <f ca="1"/>
        <v/>
      </c>
      <c r="BQ44" s="64" t="str">
        <f ca="1"/>
        <v/>
      </c>
      <c r="BR44" s="6"/>
      <c r="BS44" s="5"/>
      <c r="BT44" s="5"/>
      <c r="BU44" s="5"/>
      <c r="BV44" s="5"/>
      <c r="BW44" s="5"/>
      <c r="BX44" s="5"/>
      <c r="BY44" s="68">
        <v>55</v>
      </c>
      <c r="BZ44" s="68">
        <v>104</v>
      </c>
      <c r="CA44" s="68">
        <v>55</v>
      </c>
      <c r="CB44" s="5"/>
      <c r="CC44" s="68">
        <v>42</v>
      </c>
      <c r="CD44" s="68">
        <v>99</v>
      </c>
      <c r="CE44" s="68">
        <v>42</v>
      </c>
      <c r="CF44" s="6"/>
      <c r="CG44" s="68">
        <v>50</v>
      </c>
      <c r="CH44" s="68">
        <v>99</v>
      </c>
      <c r="CI44" s="68">
        <v>50</v>
      </c>
      <c r="CJ44" s="5"/>
      <c r="CK44" s="68">
        <v>42</v>
      </c>
      <c r="CL44" s="6" cm="1">
        <f t="array" ref="CL44">INDEX(변환표준점수!$I$8:$O$60,ROW(A38),_xlfn.XMATCH('표점 계산기'!$B$3,변환표준점수!$I$6:$O$6))</f>
        <v>0</v>
      </c>
      <c r="CM44" s="68">
        <v>42</v>
      </c>
      <c r="CN44" s="5"/>
      <c r="CO44" s="6">
        <v>67</v>
      </c>
      <c r="CP44" s="6">
        <v>112.66</v>
      </c>
      <c r="CQ44" s="6">
        <v>75</v>
      </c>
      <c r="CR44" s="5"/>
      <c r="CS44" s="5"/>
      <c r="CT44" s="5"/>
      <c r="CU44" s="5"/>
      <c r="CV44" s="5"/>
      <c r="CW44" s="5"/>
      <c r="CX44" s="5"/>
      <c r="CY44" s="5"/>
      <c r="CZ44" s="5"/>
      <c r="DA44" s="5"/>
      <c r="DB44" s="6">
        <v>63</v>
      </c>
      <c r="DC44" s="5">
        <f>VLOOKUP(DB44,변환표준점수!$BH$8:$BS$62,1+'표점 계산기'!DM41,FALSE)</f>
        <v>63</v>
      </c>
      <c r="DD44" s="5">
        <f>VLOOKUP(DB44,변환표준점수!$BU$8:$CF$46,1+'표점 계산기'!$DM$4,FALSE)</f>
        <v>54.71</v>
      </c>
      <c r="DE44" s="5"/>
      <c r="DF44" s="5"/>
      <c r="DG44" s="5"/>
      <c r="DH44" s="5"/>
      <c r="DI44" s="5"/>
      <c r="DJ44" s="5"/>
      <c r="DK44" s="5"/>
      <c r="DL44" s="6"/>
      <c r="DM44" s="6"/>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row>
    <row r="45" spans="1:153" x14ac:dyDescent="0.3">
      <c r="A45" s="5"/>
      <c r="B45" s="18" t="str">
        <f t="shared" si="1"/>
        <v/>
      </c>
      <c r="C45" s="24"/>
      <c r="D45" s="24"/>
      <c r="E45" s="24"/>
      <c r="F45" s="24"/>
      <c r="G45" s="24"/>
      <c r="H45" s="25"/>
      <c r="I45" s="25"/>
      <c r="J45" s="25"/>
      <c r="K45" s="25"/>
      <c r="L45" s="25"/>
      <c r="M45" s="25"/>
      <c r="N45" s="24"/>
      <c r="O45" s="25"/>
      <c r="P45" s="6"/>
      <c r="Q45" s="6"/>
      <c r="R45" s="6" t="e">
        <f t="shared" si="13"/>
        <v>#N/A</v>
      </c>
      <c r="S45" s="6" t="e">
        <f t="shared" si="14"/>
        <v>#N/A</v>
      </c>
      <c r="T45" s="6" t="e">
        <f t="shared" si="15"/>
        <v>#N/A</v>
      </c>
      <c r="U45" s="6" t="e">
        <f t="shared" si="16"/>
        <v>#N/A</v>
      </c>
      <c r="V45" s="8" cm="1">
        <f t="array" ref="V45">IF(M45=0,0,IF(OR($DM$4=3,$DM$4=4),0,IF($DM$4=1,INDEX($CZ$7:$CZ$15,SUM(IF(M45&lt;$CY$7:$CY$15=TRUE,1,0))+1),VLOOKUP(M45,$DB$7:$DC$107,2,FALSE))))</f>
        <v>0</v>
      </c>
      <c r="W45" s="6" t="e">
        <f t="shared" si="6"/>
        <v>#N/A</v>
      </c>
      <c r="X45" s="6" cm="1">
        <f t="array" aca="1" ref="X45" ca="1">SUM(IF((IF(E45=0,INDIRECT(_xlfn.CONCAT($CH$1,MATCH(F45,$CG$7:$CG$100,0)+6)):INDIRECT(_xlfn.CONCAT($CH$1,MATCH(F45,$CG$7:$CG$100,0)+6+SUM(IF((F45=$CG$7:$CG$59)=TRUE,1,0))-1)),INDIRECT(_xlfn.CONCAT($CD$1,MATCH(E45,$CC$7:$CC$100,0)+6)):INDIRECT(_xlfn.CONCAT($CD$1,MATCH(E45,$CC$7:$CC$100,0)+6+SUM(IF((E45=$CC$7:$CC$59)=TRUE,1,0))-1)))*$S$3)=0,0,1))</f>
        <v>2</v>
      </c>
      <c r="Y45" s="6" t="e" cm="1">
        <f t="array" aca="1" ref="Y45" ca="1">SUM(IF((TRANSPOSE(MMULT(MMULT(_xlfn.MUNIT(X45),IF(MMULT(IF(E45=0,INDIRECT(_xlfn.CONCAT($CH$1,MATCH(F45,$CG$7:$CG$100,0)+6)):INDIRECT(_xlfn.CONCAT($CH$1,MATCH(F45,$CG$7:$CG$100,0)+6+SUM(IF((F45=$CG$7:$CG$59)=TRUE,1,0))-1)),INDIRECT(_xlfn.CONCAT($CD$1,MATCH(E45,$CC$7:$CC$100,0)+6)):INDIRECT(_xlfn.CONCAT($CD$1,MATCH(E45,$CC$7:$CC$100,0)+6+SUM(IF((E45=$CC$7:$CC$59)=TRUE,1,0))-1)))*$S$3,1/TRANSPOSE(W45-INDIRECT(_xlfn.CONCAT($BZ$1,MATCH(D45,$BY$7:$BY$100,0)+6)):INDIRECT(_xlfn.CONCAT($BZ$1,MATCH(D45,$BY$7:$BY$100,0)+6+SUM(IF((D45=$BY$7:$BY$59)=TRUE,1,0))-1))*$R$3))=1,1,0)),W45-INDIRECT(_xlfn.CONCAT($BZ$1,MATCH(D45,$BY$7:$BY$100,0)+6)):INDIRECT(_xlfn.CONCAT($BZ$1,MATCH(D45,$BY$7:$BY$100,0)+6+SUM(IF((D45=$BY$7:$BY$59)=TRUE,1,0))-1))*$R$3)))=0,0,1))</f>
        <v>#N/A</v>
      </c>
      <c r="Z45" s="6"/>
      <c r="AA45" s="30" t="str">
        <f t="shared" ca="1" si="17"/>
        <v/>
      </c>
      <c r="AB45" s="31" t="str">
        <f t="shared" si="18"/>
        <v/>
      </c>
      <c r="AC45" s="31" t="str">
        <f t="shared" si="19"/>
        <v/>
      </c>
      <c r="AD45" s="31" t="str">
        <f t="shared" si="20"/>
        <v/>
      </c>
      <c r="AE45" s="32" t="str">
        <f t="shared" si="21"/>
        <v/>
      </c>
      <c r="AF45" s="33" t="str" cm="1">
        <f t="array" aca="1" ref="AF45" ca="1">IFERROR(IF(_xlfn._xlws.SORT(TRANSPOSE(MMULT(MMULT(_xlfn.MUNIT(X45),IF(ROUND(MMULT(IF(E45=0,IF(DN43=1,INDIRECT(_xlfn.CONCAT($CP$1,MATCH(F45,$CO$7:$CO$100,0)+6)):INDIRECT(_xlfn.CONCAT($CP$1,MATCH(F45,$CO$7:$CO$100,0)+6+SUM(IF((F45=$CO$7:$CO$59)=TRUE,1,0))-1)),INDIRECT(_xlfn.CONCAT($CH$1,MATCH(F45,$CG$7:$CG$100,0)+6)):INDIRECT(_xlfn.CONCAT($CH$1,MATCH(F45,$CG$7:$CG$100,0)+6+SUM(IF((F45=$CG$7:$CG$59)=TRUE,1,0))-1))),IF(OR(DN43=2,DN43=3),INDIRECT(_xlfn.CONCAT($CL$1,MATCH(E45,$CK$7:$CK$100,0)+6)):INDIRECT(_xlfn.CONCAT($CL$1,MATCH(E45,$CK$7:$CK$100,0)+6+SUM(IF((E45=$CK$7:$CK$59)=TRUE,1,0))-1)),INDIRECT(_xlfn.CONCAT($CD$1,MATCH(E45,$CC$7:$CC$100,0)+6)):INDIRECT(_xlfn.CONCAT($CD$1,MATCH(E45,$CC$7:$CC$100,0)+6+SUM(IF((E45=$CC$7:$CC$59)=TRUE,1,0))-1))))*$S$3*IF(AND(DM43=4,F45=0),1.1,1),1/TRANSPOSE(W45-INDIRECT(_xlfn.CONCAT($BZ$1,MATCH(D45,$BY$7:$BY$100,0)+6)):INDIRECT(_xlfn.CONCAT($BZ$1,MATCH(D45,$BY$7:$BY$100,0)+6+SUM(IF((D45=$BY$7:$BY$59)=TRUE,1,0))-1))*$R$3)),6)=1,1,0)),W45-INDIRECT(_xlfn.CONCAT($BZ$1,MATCH(D45,$BY$7:$BY$100,0)+6)):INDIRECT(_xlfn.CONCAT($BZ$1,MATCH(D45,$BY$7:$BY$100,0)+6+SUM(IF((D45=$BY$7:$BY$59)=TRUE,1,0))-1))*$R$3))/$S$3,1,-1,TRUE)=0,"",_xlfn._xlws.SORT(TRANSPOSE(MMULT(MMULT(_xlfn.MUNIT(X45),IF(ROUND(MMULT(IF(E45=0,IF(DN43=1,INDIRECT(_xlfn.CONCAT($CP$1,MATCH(F45,$CO$7:$CO$100,0)+6)):INDIRECT(_xlfn.CONCAT($CP$1,MATCH(F45,$CO$7:$CO$100,0)+6+SUM(IF((F45=$CO$7:$CO$59)=TRUE,1,0))-1)),INDIRECT(_xlfn.CONCAT($CH$1,MATCH(F45,$CG$7:$CG$100,0)+6)):INDIRECT(_xlfn.CONCAT($CH$1,MATCH(F45,$CG$7:$CG$100,0)+6+SUM(IF((F45=$CG$7:$CG$59)=TRUE,1,0))-1))),IF(OR(DN43=2,DN43=3),INDIRECT(_xlfn.CONCAT($CL$1,MATCH(E45,$CK$7:$CK$100,0)+6)):INDIRECT(_xlfn.CONCAT($CL$1,MATCH(E45,$CK$7:$CK$100,0)+6+SUM(IF((E45=$CK$7:$CK$59)=TRUE,1,0))-1)),INDIRECT(_xlfn.CONCAT($CD$1,MATCH(E45,$CC$7:$CC$100,0)+6)):INDIRECT(_xlfn.CONCAT($CD$1,MATCH(E45,$CC$7:$CC$100,0)+6+SUM(IF((E45=$CC$7:$CC$59)=TRUE,1,0))-1))))*$S$3*IF(AND(DM43=4,F45=0),1.1,1),1/TRANSPOSE(W45-INDIRECT(_xlfn.CONCAT($BZ$1,MATCH(D45,$BY$7:$BY$100,0)+6)):INDIRECT(_xlfn.CONCAT($BZ$1,MATCH(D45,$BY$7:$BY$100,0)+6+SUM(IF((D45=$BY$7:$BY$59)=TRUE,1,0))-1))*$R$3)),6)=1,1,0)),W45-INDIRECT(_xlfn.CONCAT($BZ$1,MATCH(D45,$BY$7:$BY$100,0)+6)):INDIRECT(_xlfn.CONCAT($BZ$1,MATCH(D45,$BY$7:$BY$100,0)+6+SUM(IF((D45=$BY$7:$BY$59)=TRUE,1,0))-1))*$R$3))/$S$3,1,-1,TRUE)),"")</f>
        <v/>
      </c>
      <c r="AG45" s="31"/>
      <c r="AH45" s="31"/>
      <c r="AI45" s="31"/>
      <c r="AJ45" s="32"/>
      <c r="AK45" s="6"/>
      <c r="AL45" s="21"/>
      <c r="AM45" s="21"/>
      <c r="AN45" s="48">
        <f t="shared" si="23"/>
        <v>12</v>
      </c>
      <c r="AO45" s="39" t="e">
        <f t="shared" si="24"/>
        <v>#N/A</v>
      </c>
      <c r="AP45" s="39" t="e" cm="1">
        <f t="array" ref="AP45">_xlfn.XMATCH(1,IF(IF((AL45=$DG$24:$EF$24)=TRUE,1,0)+IF((AM45=$DG$25:$EF$25)=TRUE,1,0)=2,1,0))</f>
        <v>#N/A</v>
      </c>
      <c r="AQ45" s="39" t="str" cm="1">
        <f t="array" aca="1" ref="AQ45:AU45" ca="1">AA45:AE45</f>
        <v/>
      </c>
      <c r="AR45" s="39" t="str">
        <f ca="1"/>
        <v/>
      </c>
      <c r="AS45" s="39" t="str">
        <f ca="1"/>
        <v/>
      </c>
      <c r="AT45" s="39" t="str">
        <f ca="1"/>
        <v/>
      </c>
      <c r="AU45" s="39" t="str">
        <f ca="1"/>
        <v/>
      </c>
      <c r="AV45" s="39">
        <f t="shared" si="25"/>
        <v>0</v>
      </c>
      <c r="AW45" s="39" t="e" cm="1">
        <f t="array" ref="AW45">IF(AND(AV45=1,AO45&lt;&gt;1),VLOOKUP(E45,변환표준점수!$H$8:$O$60,_xlfn.XMATCH('표점 계산기'!$AL45,변환표준점수!$I$6:$O$6)+1,FALSE),IF(AND($E45=0,$DN$4=1),INDEX($CH$7:$CH$73,SUM(IF(AF45=$CP$7:$CP$59,ROW($A$1:$A$50),0))),IF(AND($E45&lt;&gt;0,$DN$4&lt;&gt;1),INDEX($CD$7:$CD$73,SUM(IF(AF45=$CL$7:$CL$59,ROW($A$1:$A$50),0))),AF45:AJ45)))</f>
        <v>#N/A</v>
      </c>
      <c r="AX45" s="39"/>
      <c r="AY45" s="39"/>
      <c r="AZ45" s="39"/>
      <c r="BA45" s="39"/>
      <c r="BB45" s="39" t="e">
        <f>VLOOKUP(G45,변환표준점수!$X$8:$AM$16,_xlfn.XMATCH(AL45,변환표준점수!$Y$5:$AM$5)+IF(OR(AN45=6,AN45=7,AN45=10,AN45=11),IF(AO45=1,0,1),0)+1,FALSE)</f>
        <v>#N/A</v>
      </c>
      <c r="BC45" s="39" t="e">
        <f>VLOOKUP(H45,변환표준점수!$AO$8:$BE$16,_xlfn.XMATCH(AL45,변환표준점수!$AP$5:$BE$5)+IF(OR(AN45=3,AN45=6,AN45=8,AN45=9,AN45=10),IF(AO45=1,0,1),0)+1,FALSE)</f>
        <v>#N/A</v>
      </c>
      <c r="BD45" s="39" t="e">
        <f>IF(I45=0,VLOOKUP(K45,변환표준점수!$BU$8:$CF$62,'표점 계산기'!$AN45+1,FALSE),VLOOKUP(I45,변환표준점수!$BH$8:$BS$62,'표점 계산기'!$AN45+1,FALSE))</f>
        <v>#N/A</v>
      </c>
      <c r="BE45" s="39" t="e">
        <f>IF(J45=0,VLOOKUP(L45,변환표준점수!$BU$8:$CF$62,'표점 계산기'!$AN45+1,FALSE),VLOOKUP(J45,변환표준점수!$BH$8:$BS$62,'표점 계산기'!$AN45+1,FALSE))</f>
        <v>#N/A</v>
      </c>
      <c r="BF45" s="39" cm="1">
        <f t="array" ref="BF45">IF(M45=0,0,IF(OR(AN45=3,AN45=4),0,IF(AN45=1,INDEX($CZ$7:$CZ$15,SUM(IF(M45&lt;$CY$7:$CY$15=TRUE,1,0))+1),VLOOKUP(M45,변환표준점수!$BH$8:$BS$62,'표점 계산기'!AN45+1,FALSE))))</f>
        <v>0</v>
      </c>
      <c r="BG45" s="39" t="e" cm="1">
        <f t="array" ref="BG45">INDEX($DG$24:$EF$31,COLUMN(C40),$AP45)</f>
        <v>#N/A</v>
      </c>
      <c r="BH45" s="39" t="e" cm="1">
        <f t="array" ref="BH45">INDEX($DG$24:$EF$31,COLUMN(D40),$AP45)</f>
        <v>#N/A</v>
      </c>
      <c r="BI45" s="39" t="e" cm="1">
        <f t="array" ref="BI45">INDEX($DG$24:$EF$31,COLUMN(E40),$AP45)</f>
        <v>#N/A</v>
      </c>
      <c r="BJ45" s="39" t="e" cm="1">
        <f t="array" ref="BJ45">INDEX($DG$24:$EF$31,COLUMN(F40),$AP45)</f>
        <v>#N/A</v>
      </c>
      <c r="BK45" s="39" t="e" cm="1">
        <f t="array" ref="BK45">INDEX($DG$24:$EF$31,COLUMN(G40),$AP45)</f>
        <v>#N/A</v>
      </c>
      <c r="BL45" s="39" t="e" cm="1">
        <f t="array" ref="BL45">INDEX($DG$24:$EF$31,COLUMN(H40),$AP45)</f>
        <v>#N/A</v>
      </c>
      <c r="BM45" s="63" t="str" cm="1">
        <f t="array" aca="1" ref="BM45:BQ45" ca="1">IFERROR(ROUND(IF(IFERROR(AW45:BA45/AW45:BA45,0)=1,(IFERROR(AQ45:AU45*BG45,0)+IFERROR(AW45:BA45*BH45,0)+(SUM(BD45:BF45)-MIN(BD45:BF45))*BI45+BB45*BJ45+BC45*BK45)*BL45+BB45*(1-BJ45)+BC45*(1-BK45)+IF(AN45=1,BF45,0),""),2),"")</f>
        <v/>
      </c>
      <c r="BN45" s="52" t="str">
        <f ca="1"/>
        <v/>
      </c>
      <c r="BO45" s="52" t="str">
        <f ca="1"/>
        <v/>
      </c>
      <c r="BP45" s="52" t="str">
        <f ca="1"/>
        <v/>
      </c>
      <c r="BQ45" s="64" t="str">
        <f ca="1"/>
        <v/>
      </c>
      <c r="BR45" s="6"/>
      <c r="BS45" s="5"/>
      <c r="BT45" s="5"/>
      <c r="BU45" s="5"/>
      <c r="BV45" s="5"/>
      <c r="BW45" s="5"/>
      <c r="BX45" s="5"/>
      <c r="BY45" s="68">
        <v>53</v>
      </c>
      <c r="BZ45" s="68">
        <v>103</v>
      </c>
      <c r="CA45" s="68">
        <v>53</v>
      </c>
      <c r="CB45" s="5"/>
      <c r="CC45" s="68">
        <v>40</v>
      </c>
      <c r="CD45" s="68">
        <v>98</v>
      </c>
      <c r="CE45" s="68">
        <v>40</v>
      </c>
      <c r="CF45" s="6"/>
      <c r="CG45" s="68">
        <v>49</v>
      </c>
      <c r="CH45" s="68">
        <v>98</v>
      </c>
      <c r="CI45" s="68">
        <v>49</v>
      </c>
      <c r="CJ45" s="5"/>
      <c r="CK45" s="68">
        <v>40</v>
      </c>
      <c r="CL45" s="6" cm="1">
        <f t="array" ref="CL45">INDEX(변환표준점수!$I$8:$O$60,ROW(A39),_xlfn.XMATCH('표점 계산기'!$B$3,변환표준점수!$I$6:$O$6))</f>
        <v>0</v>
      </c>
      <c r="CM45" s="68">
        <v>40</v>
      </c>
      <c r="CN45" s="5"/>
      <c r="CO45" s="6">
        <v>66</v>
      </c>
      <c r="CP45" s="6">
        <v>112.33</v>
      </c>
      <c r="CQ45" s="6">
        <v>73</v>
      </c>
      <c r="CR45" s="5"/>
      <c r="CS45" s="5"/>
      <c r="CT45" s="5"/>
      <c r="CU45" s="5"/>
      <c r="CV45" s="5"/>
      <c r="CW45" s="5"/>
      <c r="CX45" s="5"/>
      <c r="CY45" s="5"/>
      <c r="CZ45" s="5"/>
      <c r="DA45" s="5"/>
      <c r="DB45" s="6">
        <v>62</v>
      </c>
      <c r="DC45" s="5">
        <f>VLOOKUP(DB45,변환표준점수!$BH$8:$BS$62,1+'표점 계산기'!DM42,FALSE)</f>
        <v>62</v>
      </c>
      <c r="DD45" s="5">
        <f>VLOOKUP(DB45,변환표준점수!$BU$8:$CF$46,1+'표점 계산기'!$DM$4,FALSE)</f>
        <v>54.37</v>
      </c>
      <c r="DE45" s="5"/>
      <c r="DF45" s="5"/>
      <c r="DG45" s="5"/>
      <c r="DH45" s="5"/>
      <c r="DI45" s="5"/>
      <c r="DJ45" s="5"/>
      <c r="DK45" s="5"/>
      <c r="DL45" s="6"/>
      <c r="DM45" s="6"/>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row>
    <row r="46" spans="1:153" x14ac:dyDescent="0.3">
      <c r="A46" s="5"/>
      <c r="B46" s="18" t="str">
        <f t="shared" si="1"/>
        <v/>
      </c>
      <c r="C46" s="24"/>
      <c r="D46" s="24"/>
      <c r="E46" s="24"/>
      <c r="F46" s="24"/>
      <c r="G46" s="24"/>
      <c r="H46" s="25"/>
      <c r="I46" s="25"/>
      <c r="J46" s="25"/>
      <c r="K46" s="25"/>
      <c r="L46" s="25"/>
      <c r="M46" s="25"/>
      <c r="N46" s="24"/>
      <c r="O46" s="25"/>
      <c r="P46" s="6"/>
      <c r="Q46" s="6"/>
      <c r="R46" s="6" t="e">
        <f t="shared" si="13"/>
        <v>#N/A</v>
      </c>
      <c r="S46" s="6" t="e">
        <f t="shared" si="14"/>
        <v>#N/A</v>
      </c>
      <c r="T46" s="6" t="e">
        <f t="shared" si="15"/>
        <v>#N/A</v>
      </c>
      <c r="U46" s="6" t="e">
        <f t="shared" si="16"/>
        <v>#N/A</v>
      </c>
      <c r="V46" s="8" cm="1">
        <f t="array" ref="V46">IF(M46=0,0,IF(OR($DM$4=3,$DM$4=4),0,IF($DM$4=1,INDEX($CZ$7:$CZ$15,SUM(IF(M46&lt;$CY$7:$CY$15=TRUE,1,0))+1),VLOOKUP(M46,$DB$7:$DC$107,2,FALSE))))</f>
        <v>0</v>
      </c>
      <c r="W46" s="6" t="e">
        <f t="shared" si="6"/>
        <v>#N/A</v>
      </c>
      <c r="X46" s="6" cm="1">
        <f t="array" aca="1" ref="X46" ca="1">SUM(IF((IF(E46=0,INDIRECT(_xlfn.CONCAT($CH$1,MATCH(F46,$CG$7:$CG$100,0)+6)):INDIRECT(_xlfn.CONCAT($CH$1,MATCH(F46,$CG$7:$CG$100,0)+6+SUM(IF((F46=$CG$7:$CG$59)=TRUE,1,0))-1)),INDIRECT(_xlfn.CONCAT($CD$1,MATCH(E46,$CC$7:$CC$100,0)+6)):INDIRECT(_xlfn.CONCAT($CD$1,MATCH(E46,$CC$7:$CC$100,0)+6+SUM(IF((E46=$CC$7:$CC$59)=TRUE,1,0))-1)))*$S$3)=0,0,1))</f>
        <v>2</v>
      </c>
      <c r="Y46" s="6" t="e" cm="1">
        <f t="array" aca="1" ref="Y46" ca="1">SUM(IF((TRANSPOSE(MMULT(MMULT(_xlfn.MUNIT(X46),IF(MMULT(IF(E46=0,INDIRECT(_xlfn.CONCAT($CH$1,MATCH(F46,$CG$7:$CG$100,0)+6)):INDIRECT(_xlfn.CONCAT($CH$1,MATCH(F46,$CG$7:$CG$100,0)+6+SUM(IF((F46=$CG$7:$CG$59)=TRUE,1,0))-1)),INDIRECT(_xlfn.CONCAT($CD$1,MATCH(E46,$CC$7:$CC$100,0)+6)):INDIRECT(_xlfn.CONCAT($CD$1,MATCH(E46,$CC$7:$CC$100,0)+6+SUM(IF((E46=$CC$7:$CC$59)=TRUE,1,0))-1)))*$S$3,1/TRANSPOSE(W46-INDIRECT(_xlfn.CONCAT($BZ$1,MATCH(D46,$BY$7:$BY$100,0)+6)):INDIRECT(_xlfn.CONCAT($BZ$1,MATCH(D46,$BY$7:$BY$100,0)+6+SUM(IF((D46=$BY$7:$BY$59)=TRUE,1,0))-1))*$R$3))=1,1,0)),W46-INDIRECT(_xlfn.CONCAT($BZ$1,MATCH(D46,$BY$7:$BY$100,0)+6)):INDIRECT(_xlfn.CONCAT($BZ$1,MATCH(D46,$BY$7:$BY$100,0)+6+SUM(IF((D46=$BY$7:$BY$59)=TRUE,1,0))-1))*$R$3)))=0,0,1))</f>
        <v>#N/A</v>
      </c>
      <c r="Z46" s="6"/>
      <c r="AA46" s="30" t="str">
        <f t="shared" ca="1" si="17"/>
        <v/>
      </c>
      <c r="AB46" s="31" t="str">
        <f t="shared" si="18"/>
        <v/>
      </c>
      <c r="AC46" s="31" t="str">
        <f t="shared" si="19"/>
        <v/>
      </c>
      <c r="AD46" s="31" t="str">
        <f t="shared" si="20"/>
        <v/>
      </c>
      <c r="AE46" s="32" t="str">
        <f t="shared" si="21"/>
        <v/>
      </c>
      <c r="AF46" s="33" t="str" cm="1">
        <f t="array" aca="1" ref="AF46" ca="1">IFERROR(IF(_xlfn._xlws.SORT(TRANSPOSE(MMULT(MMULT(_xlfn.MUNIT(X46),IF(ROUND(MMULT(IF(E46=0,IF(DN44=1,INDIRECT(_xlfn.CONCAT($CP$1,MATCH(F46,$CO$7:$CO$100,0)+6)):INDIRECT(_xlfn.CONCAT($CP$1,MATCH(F46,$CO$7:$CO$100,0)+6+SUM(IF((F46=$CO$7:$CO$59)=TRUE,1,0))-1)),INDIRECT(_xlfn.CONCAT($CH$1,MATCH(F46,$CG$7:$CG$100,0)+6)):INDIRECT(_xlfn.CONCAT($CH$1,MATCH(F46,$CG$7:$CG$100,0)+6+SUM(IF((F46=$CG$7:$CG$59)=TRUE,1,0))-1))),IF(OR(DN44=2,DN44=3),INDIRECT(_xlfn.CONCAT($CL$1,MATCH(E46,$CK$7:$CK$100,0)+6)):INDIRECT(_xlfn.CONCAT($CL$1,MATCH(E46,$CK$7:$CK$100,0)+6+SUM(IF((E46=$CK$7:$CK$59)=TRUE,1,0))-1)),INDIRECT(_xlfn.CONCAT($CD$1,MATCH(E46,$CC$7:$CC$100,0)+6)):INDIRECT(_xlfn.CONCAT($CD$1,MATCH(E46,$CC$7:$CC$100,0)+6+SUM(IF((E46=$CC$7:$CC$59)=TRUE,1,0))-1))))*$S$3*IF(AND(DM44=4,F46=0),1.1,1),1/TRANSPOSE(W46-INDIRECT(_xlfn.CONCAT($BZ$1,MATCH(D46,$BY$7:$BY$100,0)+6)):INDIRECT(_xlfn.CONCAT($BZ$1,MATCH(D46,$BY$7:$BY$100,0)+6+SUM(IF((D46=$BY$7:$BY$59)=TRUE,1,0))-1))*$R$3)),6)=1,1,0)),W46-INDIRECT(_xlfn.CONCAT($BZ$1,MATCH(D46,$BY$7:$BY$100,0)+6)):INDIRECT(_xlfn.CONCAT($BZ$1,MATCH(D46,$BY$7:$BY$100,0)+6+SUM(IF((D46=$BY$7:$BY$59)=TRUE,1,0))-1))*$R$3))/$S$3,1,-1,TRUE)=0,"",_xlfn._xlws.SORT(TRANSPOSE(MMULT(MMULT(_xlfn.MUNIT(X46),IF(ROUND(MMULT(IF(E46=0,IF(DN44=1,INDIRECT(_xlfn.CONCAT($CP$1,MATCH(F46,$CO$7:$CO$100,0)+6)):INDIRECT(_xlfn.CONCAT($CP$1,MATCH(F46,$CO$7:$CO$100,0)+6+SUM(IF((F46=$CO$7:$CO$59)=TRUE,1,0))-1)),INDIRECT(_xlfn.CONCAT($CH$1,MATCH(F46,$CG$7:$CG$100,0)+6)):INDIRECT(_xlfn.CONCAT($CH$1,MATCH(F46,$CG$7:$CG$100,0)+6+SUM(IF((F46=$CG$7:$CG$59)=TRUE,1,0))-1))),IF(OR(DN44=2,DN44=3),INDIRECT(_xlfn.CONCAT($CL$1,MATCH(E46,$CK$7:$CK$100,0)+6)):INDIRECT(_xlfn.CONCAT($CL$1,MATCH(E46,$CK$7:$CK$100,0)+6+SUM(IF((E46=$CK$7:$CK$59)=TRUE,1,0))-1)),INDIRECT(_xlfn.CONCAT($CD$1,MATCH(E46,$CC$7:$CC$100,0)+6)):INDIRECT(_xlfn.CONCAT($CD$1,MATCH(E46,$CC$7:$CC$100,0)+6+SUM(IF((E46=$CC$7:$CC$59)=TRUE,1,0))-1))))*$S$3*IF(AND(DM44=4,F46=0),1.1,1),1/TRANSPOSE(W46-INDIRECT(_xlfn.CONCAT($BZ$1,MATCH(D46,$BY$7:$BY$100,0)+6)):INDIRECT(_xlfn.CONCAT($BZ$1,MATCH(D46,$BY$7:$BY$100,0)+6+SUM(IF((D46=$BY$7:$BY$59)=TRUE,1,0))-1))*$R$3)),6)=1,1,0)),W46-INDIRECT(_xlfn.CONCAT($BZ$1,MATCH(D46,$BY$7:$BY$100,0)+6)):INDIRECT(_xlfn.CONCAT($BZ$1,MATCH(D46,$BY$7:$BY$100,0)+6+SUM(IF((D46=$BY$7:$BY$59)=TRUE,1,0))-1))*$R$3))/$S$3,1,-1,TRUE)),"")</f>
        <v/>
      </c>
      <c r="AG46" s="31"/>
      <c r="AH46" s="31"/>
      <c r="AI46" s="31"/>
      <c r="AJ46" s="32"/>
      <c r="AK46" s="6"/>
      <c r="AL46" s="21"/>
      <c r="AM46" s="21"/>
      <c r="AN46" s="48">
        <f t="shared" si="23"/>
        <v>12</v>
      </c>
      <c r="AO46" s="39" t="e">
        <f t="shared" si="24"/>
        <v>#N/A</v>
      </c>
      <c r="AP46" s="39" t="e" cm="1">
        <f t="array" ref="AP46">_xlfn.XMATCH(1,IF(IF((AL46=$DG$24:$EF$24)=TRUE,1,0)+IF((AM46=$DG$25:$EF$25)=TRUE,1,0)=2,1,0))</f>
        <v>#N/A</v>
      </c>
      <c r="AQ46" s="39" t="str" cm="1">
        <f t="array" aca="1" ref="AQ46:AU46" ca="1">AA46:AE46</f>
        <v/>
      </c>
      <c r="AR46" s="39" t="str">
        <f ca="1"/>
        <v/>
      </c>
      <c r="AS46" s="39" t="str">
        <f ca="1"/>
        <v/>
      </c>
      <c r="AT46" s="39" t="str">
        <f ca="1"/>
        <v/>
      </c>
      <c r="AU46" s="39" t="str">
        <f ca="1"/>
        <v/>
      </c>
      <c r="AV46" s="39">
        <f t="shared" si="25"/>
        <v>0</v>
      </c>
      <c r="AW46" s="39" t="e" cm="1">
        <f t="array" ref="AW46">IF(AND(AV46=1,AO46&lt;&gt;1),VLOOKUP(E46,변환표준점수!$H$8:$O$60,_xlfn.XMATCH('표점 계산기'!$AL46,변환표준점수!$I$6:$O$6)+1,FALSE),IF(AND($E46=0,$DN$4=1),INDEX($CH$7:$CH$73,SUM(IF(AF46=$CP$7:$CP$59,ROW($A$1:$A$50),0))),IF(AND($E46&lt;&gt;0,$DN$4&lt;&gt;1),INDEX($CD$7:$CD$73,SUM(IF(AF46=$CL$7:$CL$59,ROW($A$1:$A$50),0))),AF46:AJ46)))</f>
        <v>#N/A</v>
      </c>
      <c r="AX46" s="39"/>
      <c r="AY46" s="39"/>
      <c r="AZ46" s="39"/>
      <c r="BA46" s="39"/>
      <c r="BB46" s="39" t="e">
        <f>VLOOKUP(G46,변환표준점수!$X$8:$AM$16,_xlfn.XMATCH(AL46,변환표준점수!$Y$5:$AM$5)+IF(OR(AN46=6,AN46=7,AN46=10,AN46=11),IF(AO46=1,0,1),0)+1,FALSE)</f>
        <v>#N/A</v>
      </c>
      <c r="BC46" s="39" t="e">
        <f>VLOOKUP(H46,변환표준점수!$AO$8:$BE$16,_xlfn.XMATCH(AL46,변환표준점수!$AP$5:$BE$5)+IF(OR(AN46=3,AN46=6,AN46=8,AN46=9,AN46=10),IF(AO46=1,0,1),0)+1,FALSE)</f>
        <v>#N/A</v>
      </c>
      <c r="BD46" s="39" t="e">
        <f>IF(I46=0,VLOOKUP(K46,변환표준점수!$BU$8:$CF$62,'표점 계산기'!$AN46+1,FALSE),VLOOKUP(I46,변환표준점수!$BH$8:$BS$62,'표점 계산기'!$AN46+1,FALSE))</f>
        <v>#N/A</v>
      </c>
      <c r="BE46" s="39" t="e">
        <f>IF(J46=0,VLOOKUP(L46,변환표준점수!$BU$8:$CF$62,'표점 계산기'!$AN46+1,FALSE),VLOOKUP(J46,변환표준점수!$BH$8:$BS$62,'표점 계산기'!$AN46+1,FALSE))</f>
        <v>#N/A</v>
      </c>
      <c r="BF46" s="39" cm="1">
        <f t="array" ref="BF46">IF(M46=0,0,IF(OR(AN46=3,AN46=4),0,IF(AN46=1,INDEX($CZ$7:$CZ$15,SUM(IF(M46&lt;$CY$7:$CY$15=TRUE,1,0))+1),VLOOKUP(M46,변환표준점수!$BH$8:$BS$62,'표점 계산기'!AN46+1,FALSE))))</f>
        <v>0</v>
      </c>
      <c r="BG46" s="39" t="e" cm="1">
        <f t="array" ref="BG46">INDEX($DG$24:$EF$31,COLUMN(C41),$AP46)</f>
        <v>#N/A</v>
      </c>
      <c r="BH46" s="39" t="e" cm="1">
        <f t="array" ref="BH46">INDEX($DG$24:$EF$31,COLUMN(D41),$AP46)</f>
        <v>#N/A</v>
      </c>
      <c r="BI46" s="39" t="e" cm="1">
        <f t="array" ref="BI46">INDEX($DG$24:$EF$31,COLUMN(E41),$AP46)</f>
        <v>#N/A</v>
      </c>
      <c r="BJ46" s="39" t="e" cm="1">
        <f t="array" ref="BJ46">INDEX($DG$24:$EF$31,COLUMN(F41),$AP46)</f>
        <v>#N/A</v>
      </c>
      <c r="BK46" s="39" t="e" cm="1">
        <f t="array" ref="BK46">INDEX($DG$24:$EF$31,COLUMN(G41),$AP46)</f>
        <v>#N/A</v>
      </c>
      <c r="BL46" s="39" t="e" cm="1">
        <f t="array" ref="BL46">INDEX($DG$24:$EF$31,COLUMN(H41),$AP46)</f>
        <v>#N/A</v>
      </c>
      <c r="BM46" s="63" t="str" cm="1">
        <f t="array" aca="1" ref="BM46:BQ46" ca="1">IFERROR(ROUND(IF(IFERROR(AW46:BA46/AW46:BA46,0)=1,(IFERROR(AQ46:AU46*BG46,0)+IFERROR(AW46:BA46*BH46,0)+(SUM(BD46:BF46)-MIN(BD46:BF46))*BI46+BB46*BJ46+BC46*BK46)*BL46+BB46*(1-BJ46)+BC46*(1-BK46)+IF(AN46=1,BF46,0),""),2),"")</f>
        <v/>
      </c>
      <c r="BN46" s="52" t="str">
        <f ca="1"/>
        <v/>
      </c>
      <c r="BO46" s="52" t="str">
        <f ca="1"/>
        <v/>
      </c>
      <c r="BP46" s="52" t="str">
        <f ca="1"/>
        <v/>
      </c>
      <c r="BQ46" s="64" t="str">
        <f ca="1"/>
        <v/>
      </c>
      <c r="BR46" s="6"/>
      <c r="BS46" s="5"/>
      <c r="BT46" s="5"/>
      <c r="BU46" s="5"/>
      <c r="BV46" s="5"/>
      <c r="BW46" s="5"/>
      <c r="BX46" s="5"/>
      <c r="BY46" s="68">
        <v>51</v>
      </c>
      <c r="BZ46" s="68">
        <v>102</v>
      </c>
      <c r="CA46" s="68">
        <v>51</v>
      </c>
      <c r="CB46" s="5"/>
      <c r="CC46" s="68">
        <v>39</v>
      </c>
      <c r="CD46" s="68">
        <v>97</v>
      </c>
      <c r="CE46" s="68">
        <v>39</v>
      </c>
      <c r="CF46" s="6"/>
      <c r="CG46" s="68">
        <v>48</v>
      </c>
      <c r="CH46" s="68">
        <v>97</v>
      </c>
      <c r="CI46" s="68">
        <v>48</v>
      </c>
      <c r="CJ46" s="5"/>
      <c r="CK46" s="68">
        <v>39</v>
      </c>
      <c r="CL46" s="6" cm="1">
        <f t="array" ref="CL46">INDEX(변환표준점수!$I$8:$O$60,ROW(A40),_xlfn.XMATCH('표점 계산기'!$B$3,변환표준점수!$I$6:$O$6))</f>
        <v>0</v>
      </c>
      <c r="CM46" s="68">
        <v>39</v>
      </c>
      <c r="CN46" s="5"/>
      <c r="CO46" s="6">
        <v>65</v>
      </c>
      <c r="CP46" s="6">
        <v>112</v>
      </c>
      <c r="CQ46" s="6">
        <v>73</v>
      </c>
      <c r="CR46" s="5"/>
      <c r="CS46" s="5"/>
      <c r="CT46" s="5"/>
      <c r="CU46" s="5"/>
      <c r="CV46" s="5"/>
      <c r="CW46" s="5"/>
      <c r="CX46" s="5"/>
      <c r="CY46" s="5"/>
      <c r="CZ46" s="5"/>
      <c r="DA46" s="5"/>
      <c r="DB46" s="6">
        <v>61</v>
      </c>
      <c r="DC46" s="5" t="e">
        <f>VLOOKUP(DB46,변환표준점수!$BH$8:$BS$62,1+'표점 계산기'!DM43,FALSE)</f>
        <v>#N/A</v>
      </c>
      <c r="DD46" s="5" t="e">
        <f>VLOOKUP(DB46,변환표준점수!$BU$8:$CF$46,1+'표점 계산기'!$DM$4,FALSE)</f>
        <v>#N/A</v>
      </c>
      <c r="DE46" s="5"/>
      <c r="DF46" s="5"/>
      <c r="DG46" s="5"/>
      <c r="DH46" s="5"/>
      <c r="DI46" s="5"/>
      <c r="DJ46" s="5"/>
      <c r="DK46" s="5"/>
      <c r="DL46" s="6"/>
      <c r="DM46" s="6"/>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row>
    <row r="47" spans="1:153" x14ac:dyDescent="0.3">
      <c r="A47" s="5"/>
      <c r="B47" s="18" t="str">
        <f t="shared" si="1"/>
        <v/>
      </c>
      <c r="C47" s="24"/>
      <c r="D47" s="24"/>
      <c r="E47" s="24"/>
      <c r="F47" s="24"/>
      <c r="G47" s="24"/>
      <c r="H47" s="25"/>
      <c r="I47" s="25"/>
      <c r="J47" s="25"/>
      <c r="K47" s="25"/>
      <c r="L47" s="25"/>
      <c r="M47" s="25"/>
      <c r="N47" s="24"/>
      <c r="O47" s="25"/>
      <c r="P47" s="6"/>
      <c r="Q47" s="6"/>
      <c r="R47" s="6" t="e">
        <f t="shared" si="13"/>
        <v>#N/A</v>
      </c>
      <c r="S47" s="6" t="e">
        <f t="shared" si="14"/>
        <v>#N/A</v>
      </c>
      <c r="T47" s="6" t="e">
        <f t="shared" si="15"/>
        <v>#N/A</v>
      </c>
      <c r="U47" s="6" t="e">
        <f t="shared" si="16"/>
        <v>#N/A</v>
      </c>
      <c r="V47" s="8" cm="1">
        <f t="array" ref="V47">IF(M47=0,0,IF(OR($DM$4=3,$DM$4=4),0,IF($DM$4=1,INDEX($CZ$7:$CZ$15,SUM(IF(M47&lt;$CY$7:$CY$15=TRUE,1,0))+1),VLOOKUP(M47,$DB$7:$DC$107,2,FALSE))))</f>
        <v>0</v>
      </c>
      <c r="W47" s="6" t="e">
        <f t="shared" si="6"/>
        <v>#N/A</v>
      </c>
      <c r="X47" s="6" cm="1">
        <f t="array" aca="1" ref="X47" ca="1">SUM(IF((IF(E47=0,INDIRECT(_xlfn.CONCAT($CH$1,MATCH(F47,$CG$7:$CG$100,0)+6)):INDIRECT(_xlfn.CONCAT($CH$1,MATCH(F47,$CG$7:$CG$100,0)+6+SUM(IF((F47=$CG$7:$CG$59)=TRUE,1,0))-1)),INDIRECT(_xlfn.CONCAT($CD$1,MATCH(E47,$CC$7:$CC$100,0)+6)):INDIRECT(_xlfn.CONCAT($CD$1,MATCH(E47,$CC$7:$CC$100,0)+6+SUM(IF((E47=$CC$7:$CC$59)=TRUE,1,0))-1)))*$S$3)=0,0,1))</f>
        <v>2</v>
      </c>
      <c r="Y47" s="6" t="e" cm="1">
        <f t="array" aca="1" ref="Y47" ca="1">SUM(IF((TRANSPOSE(MMULT(MMULT(_xlfn.MUNIT(X47),IF(MMULT(IF(E47=0,INDIRECT(_xlfn.CONCAT($CH$1,MATCH(F47,$CG$7:$CG$100,0)+6)):INDIRECT(_xlfn.CONCAT($CH$1,MATCH(F47,$CG$7:$CG$100,0)+6+SUM(IF((F47=$CG$7:$CG$59)=TRUE,1,0))-1)),INDIRECT(_xlfn.CONCAT($CD$1,MATCH(E47,$CC$7:$CC$100,0)+6)):INDIRECT(_xlfn.CONCAT($CD$1,MATCH(E47,$CC$7:$CC$100,0)+6+SUM(IF((E47=$CC$7:$CC$59)=TRUE,1,0))-1)))*$S$3,1/TRANSPOSE(W47-INDIRECT(_xlfn.CONCAT($BZ$1,MATCH(D47,$BY$7:$BY$100,0)+6)):INDIRECT(_xlfn.CONCAT($BZ$1,MATCH(D47,$BY$7:$BY$100,0)+6+SUM(IF((D47=$BY$7:$BY$59)=TRUE,1,0))-1))*$R$3))=1,1,0)),W47-INDIRECT(_xlfn.CONCAT($BZ$1,MATCH(D47,$BY$7:$BY$100,0)+6)):INDIRECT(_xlfn.CONCAT($BZ$1,MATCH(D47,$BY$7:$BY$100,0)+6+SUM(IF((D47=$BY$7:$BY$59)=TRUE,1,0))-1))*$R$3)))=0,0,1))</f>
        <v>#N/A</v>
      </c>
      <c r="Z47" s="6"/>
      <c r="AA47" s="30" t="str">
        <f t="shared" ca="1" si="17"/>
        <v/>
      </c>
      <c r="AB47" s="31" t="str">
        <f t="shared" si="18"/>
        <v/>
      </c>
      <c r="AC47" s="31" t="str">
        <f t="shared" si="19"/>
        <v/>
      </c>
      <c r="AD47" s="31" t="str">
        <f t="shared" si="20"/>
        <v/>
      </c>
      <c r="AE47" s="32" t="str">
        <f t="shared" si="21"/>
        <v/>
      </c>
      <c r="AF47" s="33" t="str" cm="1">
        <f t="array" aca="1" ref="AF47" ca="1">IFERROR(IF(_xlfn._xlws.SORT(TRANSPOSE(MMULT(MMULT(_xlfn.MUNIT(X47),IF(ROUND(MMULT(IF(E47=0,IF(DN45=1,INDIRECT(_xlfn.CONCAT($CP$1,MATCH(F47,$CO$7:$CO$100,0)+6)):INDIRECT(_xlfn.CONCAT($CP$1,MATCH(F47,$CO$7:$CO$100,0)+6+SUM(IF((F47=$CO$7:$CO$59)=TRUE,1,0))-1)),INDIRECT(_xlfn.CONCAT($CH$1,MATCH(F47,$CG$7:$CG$100,0)+6)):INDIRECT(_xlfn.CONCAT($CH$1,MATCH(F47,$CG$7:$CG$100,0)+6+SUM(IF((F47=$CG$7:$CG$59)=TRUE,1,0))-1))),IF(OR(DN45=2,DN45=3),INDIRECT(_xlfn.CONCAT($CL$1,MATCH(E47,$CK$7:$CK$100,0)+6)):INDIRECT(_xlfn.CONCAT($CL$1,MATCH(E47,$CK$7:$CK$100,0)+6+SUM(IF((E47=$CK$7:$CK$59)=TRUE,1,0))-1)),INDIRECT(_xlfn.CONCAT($CD$1,MATCH(E47,$CC$7:$CC$100,0)+6)):INDIRECT(_xlfn.CONCAT($CD$1,MATCH(E47,$CC$7:$CC$100,0)+6+SUM(IF((E47=$CC$7:$CC$59)=TRUE,1,0))-1))))*$S$3*IF(AND(DM45=4,F47=0),1.1,1),1/TRANSPOSE(W47-INDIRECT(_xlfn.CONCAT($BZ$1,MATCH(D47,$BY$7:$BY$100,0)+6)):INDIRECT(_xlfn.CONCAT($BZ$1,MATCH(D47,$BY$7:$BY$100,0)+6+SUM(IF((D47=$BY$7:$BY$59)=TRUE,1,0))-1))*$R$3)),6)=1,1,0)),W47-INDIRECT(_xlfn.CONCAT($BZ$1,MATCH(D47,$BY$7:$BY$100,0)+6)):INDIRECT(_xlfn.CONCAT($BZ$1,MATCH(D47,$BY$7:$BY$100,0)+6+SUM(IF((D47=$BY$7:$BY$59)=TRUE,1,0))-1))*$R$3))/$S$3,1,-1,TRUE)=0,"",_xlfn._xlws.SORT(TRANSPOSE(MMULT(MMULT(_xlfn.MUNIT(X47),IF(ROUND(MMULT(IF(E47=0,IF(DN45=1,INDIRECT(_xlfn.CONCAT($CP$1,MATCH(F47,$CO$7:$CO$100,0)+6)):INDIRECT(_xlfn.CONCAT($CP$1,MATCH(F47,$CO$7:$CO$100,0)+6+SUM(IF((F47=$CO$7:$CO$59)=TRUE,1,0))-1)),INDIRECT(_xlfn.CONCAT($CH$1,MATCH(F47,$CG$7:$CG$100,0)+6)):INDIRECT(_xlfn.CONCAT($CH$1,MATCH(F47,$CG$7:$CG$100,0)+6+SUM(IF((F47=$CG$7:$CG$59)=TRUE,1,0))-1))),IF(OR(DN45=2,DN45=3),INDIRECT(_xlfn.CONCAT($CL$1,MATCH(E47,$CK$7:$CK$100,0)+6)):INDIRECT(_xlfn.CONCAT($CL$1,MATCH(E47,$CK$7:$CK$100,0)+6+SUM(IF((E47=$CK$7:$CK$59)=TRUE,1,0))-1)),INDIRECT(_xlfn.CONCAT($CD$1,MATCH(E47,$CC$7:$CC$100,0)+6)):INDIRECT(_xlfn.CONCAT($CD$1,MATCH(E47,$CC$7:$CC$100,0)+6+SUM(IF((E47=$CC$7:$CC$59)=TRUE,1,0))-1))))*$S$3*IF(AND(DM45=4,F47=0),1.1,1),1/TRANSPOSE(W47-INDIRECT(_xlfn.CONCAT($BZ$1,MATCH(D47,$BY$7:$BY$100,0)+6)):INDIRECT(_xlfn.CONCAT($BZ$1,MATCH(D47,$BY$7:$BY$100,0)+6+SUM(IF((D47=$BY$7:$BY$59)=TRUE,1,0))-1))*$R$3)),6)=1,1,0)),W47-INDIRECT(_xlfn.CONCAT($BZ$1,MATCH(D47,$BY$7:$BY$100,0)+6)):INDIRECT(_xlfn.CONCAT($BZ$1,MATCH(D47,$BY$7:$BY$100,0)+6+SUM(IF((D47=$BY$7:$BY$59)=TRUE,1,0))-1))*$R$3))/$S$3,1,-1,TRUE)),"")</f>
        <v/>
      </c>
      <c r="AG47" s="31"/>
      <c r="AH47" s="31"/>
      <c r="AI47" s="31"/>
      <c r="AJ47" s="32"/>
      <c r="AK47" s="6"/>
      <c r="AL47" s="21"/>
      <c r="AM47" s="21"/>
      <c r="AN47" s="48">
        <f t="shared" si="23"/>
        <v>12</v>
      </c>
      <c r="AO47" s="39" t="e">
        <f t="shared" si="24"/>
        <v>#N/A</v>
      </c>
      <c r="AP47" s="39" t="e" cm="1">
        <f t="array" ref="AP47">_xlfn.XMATCH(1,IF(IF((AL47=$DG$24:$EF$24)=TRUE,1,0)+IF((AM47=$DG$25:$EF$25)=TRUE,1,0)=2,1,0))</f>
        <v>#N/A</v>
      </c>
      <c r="AQ47" s="39" t="str" cm="1">
        <f t="array" aca="1" ref="AQ47:AU47" ca="1">AA47:AE47</f>
        <v/>
      </c>
      <c r="AR47" s="39" t="str">
        <f ca="1"/>
        <v/>
      </c>
      <c r="AS47" s="39" t="str">
        <f ca="1"/>
        <v/>
      </c>
      <c r="AT47" s="39" t="str">
        <f ca="1"/>
        <v/>
      </c>
      <c r="AU47" s="39" t="str">
        <f ca="1"/>
        <v/>
      </c>
      <c r="AV47" s="39">
        <f t="shared" si="25"/>
        <v>0</v>
      </c>
      <c r="AW47" s="39" t="e" cm="1">
        <f t="array" ref="AW47">IF(AND(AV47=1,AO47&lt;&gt;1),VLOOKUP(E47,변환표준점수!$H$8:$O$60,_xlfn.XMATCH('표점 계산기'!$AL47,변환표준점수!$I$6:$O$6)+1,FALSE),IF(AND($E47=0,$DN$4=1),INDEX($CH$7:$CH$73,SUM(IF(AF47=$CP$7:$CP$59,ROW($A$1:$A$50),0))),IF(AND($E47&lt;&gt;0,$DN$4&lt;&gt;1),INDEX($CD$7:$CD$73,SUM(IF(AF47=$CL$7:$CL$59,ROW($A$1:$A$50),0))),AF47:AJ47)))</f>
        <v>#N/A</v>
      </c>
      <c r="AX47" s="39"/>
      <c r="AY47" s="39"/>
      <c r="AZ47" s="39"/>
      <c r="BA47" s="39"/>
      <c r="BB47" s="39" t="e">
        <f>VLOOKUP(G47,변환표준점수!$X$8:$AM$16,_xlfn.XMATCH(AL47,변환표준점수!$Y$5:$AM$5)+IF(OR(AN47=6,AN47=7,AN47=10,AN47=11),IF(AO47=1,0,1),0)+1,FALSE)</f>
        <v>#N/A</v>
      </c>
      <c r="BC47" s="39" t="e">
        <f>VLOOKUP(H47,변환표준점수!$AO$8:$BE$16,_xlfn.XMATCH(AL47,변환표준점수!$AP$5:$BE$5)+IF(OR(AN47=3,AN47=6,AN47=8,AN47=9,AN47=10),IF(AO47=1,0,1),0)+1,FALSE)</f>
        <v>#N/A</v>
      </c>
      <c r="BD47" s="39" t="e">
        <f>IF(I47=0,VLOOKUP(K47,변환표준점수!$BU$8:$CF$62,'표점 계산기'!$AN47+1,FALSE),VLOOKUP(I47,변환표준점수!$BH$8:$BS$62,'표점 계산기'!$AN47+1,FALSE))</f>
        <v>#N/A</v>
      </c>
      <c r="BE47" s="39" t="e">
        <f>IF(J47=0,VLOOKUP(L47,변환표준점수!$BU$8:$CF$62,'표점 계산기'!$AN47+1,FALSE),VLOOKUP(J47,변환표준점수!$BH$8:$BS$62,'표점 계산기'!$AN47+1,FALSE))</f>
        <v>#N/A</v>
      </c>
      <c r="BF47" s="39" cm="1">
        <f t="array" ref="BF47">IF(M47=0,0,IF(OR(AN47=3,AN47=4),0,IF(AN47=1,INDEX($CZ$7:$CZ$15,SUM(IF(M47&lt;$CY$7:$CY$15=TRUE,1,0))+1),VLOOKUP(M47,변환표준점수!$BH$8:$BS$62,'표점 계산기'!AN47+1,FALSE))))</f>
        <v>0</v>
      </c>
      <c r="BG47" s="39" t="e" cm="1">
        <f t="array" ref="BG47">INDEX($DG$24:$EF$31,COLUMN(C42),$AP47)</f>
        <v>#N/A</v>
      </c>
      <c r="BH47" s="39" t="e" cm="1">
        <f t="array" ref="BH47">INDEX($DG$24:$EF$31,COLUMN(D42),$AP47)</f>
        <v>#N/A</v>
      </c>
      <c r="BI47" s="39" t="e" cm="1">
        <f t="array" ref="BI47">INDEX($DG$24:$EF$31,COLUMN(E42),$AP47)</f>
        <v>#N/A</v>
      </c>
      <c r="BJ47" s="39" t="e" cm="1">
        <f t="array" ref="BJ47">INDEX($DG$24:$EF$31,COLUMN(F42),$AP47)</f>
        <v>#N/A</v>
      </c>
      <c r="BK47" s="39" t="e" cm="1">
        <f t="array" ref="BK47">INDEX($DG$24:$EF$31,COLUMN(G42),$AP47)</f>
        <v>#N/A</v>
      </c>
      <c r="BL47" s="39" t="e" cm="1">
        <f t="array" ref="BL47">INDEX($DG$24:$EF$31,COLUMN(H42),$AP47)</f>
        <v>#N/A</v>
      </c>
      <c r="BM47" s="63" t="str" cm="1">
        <f t="array" aca="1" ref="BM47:BQ47" ca="1">IFERROR(ROUND(IF(IFERROR(AW47:BA47/AW47:BA47,0)=1,(IFERROR(AQ47:AU47*BG47,0)+IFERROR(AW47:BA47*BH47,0)+(SUM(BD47:BF47)-MIN(BD47:BF47))*BI47+BB47*BJ47+BC47*BK47)*BL47+BB47*(1-BJ47)+BC47*(1-BK47)+IF(AN47=1,BF47,0),""),2),"")</f>
        <v/>
      </c>
      <c r="BN47" s="52" t="str">
        <f ca="1"/>
        <v/>
      </c>
      <c r="BO47" s="52" t="str">
        <f ca="1"/>
        <v/>
      </c>
      <c r="BP47" s="52" t="str">
        <f ca="1"/>
        <v/>
      </c>
      <c r="BQ47" s="64" t="str">
        <f ca="1"/>
        <v/>
      </c>
      <c r="BR47" s="6"/>
      <c r="BS47" s="5"/>
      <c r="BT47" s="5"/>
      <c r="BU47" s="5"/>
      <c r="BV47" s="5"/>
      <c r="BW47" s="5"/>
      <c r="BX47" s="5"/>
      <c r="BY47" s="68">
        <v>49</v>
      </c>
      <c r="BZ47" s="68">
        <v>101</v>
      </c>
      <c r="CA47" s="68">
        <v>49</v>
      </c>
      <c r="CB47" s="5"/>
      <c r="CC47" s="68">
        <v>38</v>
      </c>
      <c r="CD47" s="68">
        <v>96</v>
      </c>
      <c r="CE47" s="68">
        <v>38</v>
      </c>
      <c r="CF47" s="6"/>
      <c r="CG47" s="68">
        <v>47</v>
      </c>
      <c r="CH47" s="68">
        <v>96</v>
      </c>
      <c r="CI47" s="68">
        <v>47</v>
      </c>
      <c r="CJ47" s="5"/>
      <c r="CK47" s="68">
        <v>38</v>
      </c>
      <c r="CL47" s="6" cm="1">
        <f t="array" ref="CL47">INDEX(변환표준점수!$I$8:$O$60,ROW(A41),_xlfn.XMATCH('표점 계산기'!$B$3,변환표준점수!$I$6:$O$6))</f>
        <v>0</v>
      </c>
      <c r="CM47" s="68">
        <v>38</v>
      </c>
      <c r="CN47" s="5"/>
      <c r="CO47" s="6">
        <v>64</v>
      </c>
      <c r="CP47" s="6">
        <v>111.5</v>
      </c>
      <c r="CQ47" s="6">
        <v>71</v>
      </c>
      <c r="CR47" s="5"/>
      <c r="CS47" s="5"/>
      <c r="CT47" s="5"/>
      <c r="CU47" s="5"/>
      <c r="CV47" s="5"/>
      <c r="CW47" s="5"/>
      <c r="CX47" s="5"/>
      <c r="CY47" s="5"/>
      <c r="CZ47" s="5"/>
      <c r="DA47" s="5"/>
      <c r="DB47" s="6">
        <v>60</v>
      </c>
      <c r="DC47" s="5" t="e">
        <f>VLOOKUP(DB47,변환표준점수!$BH$8:$BS$62,1+'표점 계산기'!DM44,FALSE)</f>
        <v>#N/A</v>
      </c>
      <c r="DD47" s="5" t="e">
        <f>VLOOKUP(DB47,변환표준점수!$BU$8:$CF$46,1+'표점 계산기'!$DM$4,FALSE)</f>
        <v>#N/A</v>
      </c>
      <c r="DE47" s="5"/>
      <c r="DF47" s="5"/>
      <c r="DG47" s="5"/>
      <c r="DH47" s="5"/>
      <c r="DI47" s="5"/>
      <c r="DJ47" s="5"/>
      <c r="DK47" s="5"/>
      <c r="DL47" s="6"/>
      <c r="DM47" s="6"/>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row>
    <row r="48" spans="1:153" x14ac:dyDescent="0.3">
      <c r="A48" s="5"/>
      <c r="B48" s="18" t="str">
        <f t="shared" si="1"/>
        <v/>
      </c>
      <c r="C48" s="24"/>
      <c r="D48" s="24"/>
      <c r="E48" s="24"/>
      <c r="F48" s="24"/>
      <c r="G48" s="24"/>
      <c r="H48" s="25"/>
      <c r="I48" s="25"/>
      <c r="J48" s="25"/>
      <c r="K48" s="25"/>
      <c r="L48" s="25"/>
      <c r="M48" s="25"/>
      <c r="N48" s="24"/>
      <c r="O48" s="25"/>
      <c r="P48" s="6"/>
      <c r="Q48" s="6"/>
      <c r="R48" s="6" t="e">
        <f t="shared" si="13"/>
        <v>#N/A</v>
      </c>
      <c r="S48" s="6" t="e">
        <f t="shared" si="14"/>
        <v>#N/A</v>
      </c>
      <c r="T48" s="6" t="e">
        <f t="shared" si="15"/>
        <v>#N/A</v>
      </c>
      <c r="U48" s="6" t="e">
        <f t="shared" si="16"/>
        <v>#N/A</v>
      </c>
      <c r="V48" s="8" cm="1">
        <f t="array" ref="V48">IF(M48=0,0,IF(OR($DM$4=3,$DM$4=4),0,IF($DM$4=1,INDEX($CZ$7:$CZ$15,SUM(IF(M48&lt;$CY$7:$CY$15=TRUE,1,0))+1),VLOOKUP(M48,$DB$7:$DC$107,2,FALSE))))</f>
        <v>0</v>
      </c>
      <c r="W48" s="6" t="e">
        <f t="shared" si="6"/>
        <v>#N/A</v>
      </c>
      <c r="X48" s="6" cm="1">
        <f t="array" aca="1" ref="X48" ca="1">SUM(IF((IF(E48=0,INDIRECT(_xlfn.CONCAT($CH$1,MATCH(F48,$CG$7:$CG$100,0)+6)):INDIRECT(_xlfn.CONCAT($CH$1,MATCH(F48,$CG$7:$CG$100,0)+6+SUM(IF((F48=$CG$7:$CG$59)=TRUE,1,0))-1)),INDIRECT(_xlfn.CONCAT($CD$1,MATCH(E48,$CC$7:$CC$100,0)+6)):INDIRECT(_xlfn.CONCAT($CD$1,MATCH(E48,$CC$7:$CC$100,0)+6+SUM(IF((E48=$CC$7:$CC$59)=TRUE,1,0))-1)))*$S$3)=0,0,1))</f>
        <v>2</v>
      </c>
      <c r="Y48" s="6" t="e" cm="1">
        <f t="array" aca="1" ref="Y48" ca="1">SUM(IF((TRANSPOSE(MMULT(MMULT(_xlfn.MUNIT(X48),IF(MMULT(IF(E48=0,INDIRECT(_xlfn.CONCAT($CH$1,MATCH(F48,$CG$7:$CG$100,0)+6)):INDIRECT(_xlfn.CONCAT($CH$1,MATCH(F48,$CG$7:$CG$100,0)+6+SUM(IF((F48=$CG$7:$CG$59)=TRUE,1,0))-1)),INDIRECT(_xlfn.CONCAT($CD$1,MATCH(E48,$CC$7:$CC$100,0)+6)):INDIRECT(_xlfn.CONCAT($CD$1,MATCH(E48,$CC$7:$CC$100,0)+6+SUM(IF((E48=$CC$7:$CC$59)=TRUE,1,0))-1)))*$S$3,1/TRANSPOSE(W48-INDIRECT(_xlfn.CONCAT($BZ$1,MATCH(D48,$BY$7:$BY$100,0)+6)):INDIRECT(_xlfn.CONCAT($BZ$1,MATCH(D48,$BY$7:$BY$100,0)+6+SUM(IF((D48=$BY$7:$BY$59)=TRUE,1,0))-1))*$R$3))=1,1,0)),W48-INDIRECT(_xlfn.CONCAT($BZ$1,MATCH(D48,$BY$7:$BY$100,0)+6)):INDIRECT(_xlfn.CONCAT($BZ$1,MATCH(D48,$BY$7:$BY$100,0)+6+SUM(IF((D48=$BY$7:$BY$59)=TRUE,1,0))-1))*$R$3)))=0,0,1))</f>
        <v>#N/A</v>
      </c>
      <c r="Z48" s="6"/>
      <c r="AA48" s="30" t="str">
        <f t="shared" ca="1" si="17"/>
        <v/>
      </c>
      <c r="AB48" s="31" t="str">
        <f t="shared" si="18"/>
        <v/>
      </c>
      <c r="AC48" s="31" t="str">
        <f t="shared" si="19"/>
        <v/>
      </c>
      <c r="AD48" s="31" t="str">
        <f t="shared" si="20"/>
        <v/>
      </c>
      <c r="AE48" s="32" t="str">
        <f t="shared" si="21"/>
        <v/>
      </c>
      <c r="AF48" s="33" t="str" cm="1">
        <f t="array" aca="1" ref="AF48" ca="1">IFERROR(IF(_xlfn._xlws.SORT(TRANSPOSE(MMULT(MMULT(_xlfn.MUNIT(X48),IF(ROUND(MMULT(IF(E48=0,IF(DN46=1,INDIRECT(_xlfn.CONCAT($CP$1,MATCH(F48,$CO$7:$CO$100,0)+6)):INDIRECT(_xlfn.CONCAT($CP$1,MATCH(F48,$CO$7:$CO$100,0)+6+SUM(IF((F48=$CO$7:$CO$59)=TRUE,1,0))-1)),INDIRECT(_xlfn.CONCAT($CH$1,MATCH(F48,$CG$7:$CG$100,0)+6)):INDIRECT(_xlfn.CONCAT($CH$1,MATCH(F48,$CG$7:$CG$100,0)+6+SUM(IF((F48=$CG$7:$CG$59)=TRUE,1,0))-1))),IF(OR(DN46=2,DN46=3),INDIRECT(_xlfn.CONCAT($CL$1,MATCH(E48,$CK$7:$CK$100,0)+6)):INDIRECT(_xlfn.CONCAT($CL$1,MATCH(E48,$CK$7:$CK$100,0)+6+SUM(IF((E48=$CK$7:$CK$59)=TRUE,1,0))-1)),INDIRECT(_xlfn.CONCAT($CD$1,MATCH(E48,$CC$7:$CC$100,0)+6)):INDIRECT(_xlfn.CONCAT($CD$1,MATCH(E48,$CC$7:$CC$100,0)+6+SUM(IF((E48=$CC$7:$CC$59)=TRUE,1,0))-1))))*$S$3*IF(AND(DM46=4,F48=0),1.1,1),1/TRANSPOSE(W48-INDIRECT(_xlfn.CONCAT($BZ$1,MATCH(D48,$BY$7:$BY$100,0)+6)):INDIRECT(_xlfn.CONCAT($BZ$1,MATCH(D48,$BY$7:$BY$100,0)+6+SUM(IF((D48=$BY$7:$BY$59)=TRUE,1,0))-1))*$R$3)),6)=1,1,0)),W48-INDIRECT(_xlfn.CONCAT($BZ$1,MATCH(D48,$BY$7:$BY$100,0)+6)):INDIRECT(_xlfn.CONCAT($BZ$1,MATCH(D48,$BY$7:$BY$100,0)+6+SUM(IF((D48=$BY$7:$BY$59)=TRUE,1,0))-1))*$R$3))/$S$3,1,-1,TRUE)=0,"",_xlfn._xlws.SORT(TRANSPOSE(MMULT(MMULT(_xlfn.MUNIT(X48),IF(ROUND(MMULT(IF(E48=0,IF(DN46=1,INDIRECT(_xlfn.CONCAT($CP$1,MATCH(F48,$CO$7:$CO$100,0)+6)):INDIRECT(_xlfn.CONCAT($CP$1,MATCH(F48,$CO$7:$CO$100,0)+6+SUM(IF((F48=$CO$7:$CO$59)=TRUE,1,0))-1)),INDIRECT(_xlfn.CONCAT($CH$1,MATCH(F48,$CG$7:$CG$100,0)+6)):INDIRECT(_xlfn.CONCAT($CH$1,MATCH(F48,$CG$7:$CG$100,0)+6+SUM(IF((F48=$CG$7:$CG$59)=TRUE,1,0))-1))),IF(OR(DN46=2,DN46=3),INDIRECT(_xlfn.CONCAT($CL$1,MATCH(E48,$CK$7:$CK$100,0)+6)):INDIRECT(_xlfn.CONCAT($CL$1,MATCH(E48,$CK$7:$CK$100,0)+6+SUM(IF((E48=$CK$7:$CK$59)=TRUE,1,0))-1)),INDIRECT(_xlfn.CONCAT($CD$1,MATCH(E48,$CC$7:$CC$100,0)+6)):INDIRECT(_xlfn.CONCAT($CD$1,MATCH(E48,$CC$7:$CC$100,0)+6+SUM(IF((E48=$CC$7:$CC$59)=TRUE,1,0))-1))))*$S$3*IF(AND(DM46=4,F48=0),1.1,1),1/TRANSPOSE(W48-INDIRECT(_xlfn.CONCAT($BZ$1,MATCH(D48,$BY$7:$BY$100,0)+6)):INDIRECT(_xlfn.CONCAT($BZ$1,MATCH(D48,$BY$7:$BY$100,0)+6+SUM(IF((D48=$BY$7:$BY$59)=TRUE,1,0))-1))*$R$3)),6)=1,1,0)),W48-INDIRECT(_xlfn.CONCAT($BZ$1,MATCH(D48,$BY$7:$BY$100,0)+6)):INDIRECT(_xlfn.CONCAT($BZ$1,MATCH(D48,$BY$7:$BY$100,0)+6+SUM(IF((D48=$BY$7:$BY$59)=TRUE,1,0))-1))*$R$3))/$S$3,1,-1,TRUE)),"")</f>
        <v/>
      </c>
      <c r="AG48" s="31"/>
      <c r="AH48" s="31"/>
      <c r="AI48" s="31"/>
      <c r="AJ48" s="32"/>
      <c r="AK48" s="6"/>
      <c r="AL48" s="21"/>
      <c r="AM48" s="21"/>
      <c r="AN48" s="48">
        <f t="shared" si="23"/>
        <v>12</v>
      </c>
      <c r="AO48" s="39" t="e">
        <f t="shared" si="24"/>
        <v>#N/A</v>
      </c>
      <c r="AP48" s="39" t="e" cm="1">
        <f t="array" ref="AP48">_xlfn.XMATCH(1,IF(IF((AL48=$DG$24:$EF$24)=TRUE,1,0)+IF((AM48=$DG$25:$EF$25)=TRUE,1,0)=2,1,0))</f>
        <v>#N/A</v>
      </c>
      <c r="AQ48" s="39" t="str" cm="1">
        <f t="array" aca="1" ref="AQ48:AU48" ca="1">AA48:AE48</f>
        <v/>
      </c>
      <c r="AR48" s="39" t="str">
        <f ca="1"/>
        <v/>
      </c>
      <c r="AS48" s="39" t="str">
        <f ca="1"/>
        <v/>
      </c>
      <c r="AT48" s="39" t="str">
        <f ca="1"/>
        <v/>
      </c>
      <c r="AU48" s="39" t="str">
        <f ca="1"/>
        <v/>
      </c>
      <c r="AV48" s="39">
        <f t="shared" si="25"/>
        <v>0</v>
      </c>
      <c r="AW48" s="39" t="e" cm="1">
        <f t="array" ref="AW48">IF(AND(AV48=1,AO48&lt;&gt;1),VLOOKUP(E48,변환표준점수!$H$8:$O$60,_xlfn.XMATCH('표점 계산기'!$AL48,변환표준점수!$I$6:$O$6)+1,FALSE),IF(AND($E48=0,$DN$4=1),INDEX($CH$7:$CH$73,SUM(IF(AF48=$CP$7:$CP$59,ROW($A$1:$A$50),0))),IF(AND($E48&lt;&gt;0,$DN$4&lt;&gt;1),INDEX($CD$7:$CD$73,SUM(IF(AF48=$CL$7:$CL$59,ROW($A$1:$A$50),0))),AF48:AJ48)))</f>
        <v>#N/A</v>
      </c>
      <c r="AX48" s="39"/>
      <c r="AY48" s="39"/>
      <c r="AZ48" s="39"/>
      <c r="BA48" s="39"/>
      <c r="BB48" s="39" t="e">
        <f>VLOOKUP(G48,변환표준점수!$X$8:$AM$16,_xlfn.XMATCH(AL48,변환표준점수!$Y$5:$AM$5)+IF(OR(AN48=6,AN48=7,AN48=10,AN48=11),IF(AO48=1,0,1),0)+1,FALSE)</f>
        <v>#N/A</v>
      </c>
      <c r="BC48" s="39" t="e">
        <f>VLOOKUP(H48,변환표준점수!$AO$8:$BE$16,_xlfn.XMATCH(AL48,변환표준점수!$AP$5:$BE$5)+IF(OR(AN48=3,AN48=6,AN48=8,AN48=9,AN48=10),IF(AO48=1,0,1),0)+1,FALSE)</f>
        <v>#N/A</v>
      </c>
      <c r="BD48" s="39" t="e">
        <f>IF(I48=0,VLOOKUP(K48,변환표준점수!$BU$8:$CF$62,'표점 계산기'!$AN48+1,FALSE),VLOOKUP(I48,변환표준점수!$BH$8:$BS$62,'표점 계산기'!$AN48+1,FALSE))</f>
        <v>#N/A</v>
      </c>
      <c r="BE48" s="39" t="e">
        <f>IF(J48=0,VLOOKUP(L48,변환표준점수!$BU$8:$CF$62,'표점 계산기'!$AN48+1,FALSE),VLOOKUP(J48,변환표준점수!$BH$8:$BS$62,'표점 계산기'!$AN48+1,FALSE))</f>
        <v>#N/A</v>
      </c>
      <c r="BF48" s="39" cm="1">
        <f t="array" ref="BF48">IF(M48=0,0,IF(OR(AN48=3,AN48=4),0,IF(AN48=1,INDEX($CZ$7:$CZ$15,SUM(IF(M48&lt;$CY$7:$CY$15=TRUE,1,0))+1),VLOOKUP(M48,변환표준점수!$BH$8:$BS$62,'표점 계산기'!AN48+1,FALSE))))</f>
        <v>0</v>
      </c>
      <c r="BG48" s="39" t="e" cm="1">
        <f t="array" ref="BG48">INDEX($DG$24:$EF$31,COLUMN(C43),$AP48)</f>
        <v>#N/A</v>
      </c>
      <c r="BH48" s="39" t="e" cm="1">
        <f t="array" ref="BH48">INDEX($DG$24:$EF$31,COLUMN(D43),$AP48)</f>
        <v>#N/A</v>
      </c>
      <c r="BI48" s="39" t="e" cm="1">
        <f t="array" ref="BI48">INDEX($DG$24:$EF$31,COLUMN(E43),$AP48)</f>
        <v>#N/A</v>
      </c>
      <c r="BJ48" s="39" t="e" cm="1">
        <f t="array" ref="BJ48">INDEX($DG$24:$EF$31,COLUMN(F43),$AP48)</f>
        <v>#N/A</v>
      </c>
      <c r="BK48" s="39" t="e" cm="1">
        <f t="array" ref="BK48">INDEX($DG$24:$EF$31,COLUMN(G43),$AP48)</f>
        <v>#N/A</v>
      </c>
      <c r="BL48" s="39" t="e" cm="1">
        <f t="array" ref="BL48">INDEX($DG$24:$EF$31,COLUMN(H43),$AP48)</f>
        <v>#N/A</v>
      </c>
      <c r="BM48" s="63" t="str" cm="1">
        <f t="array" aca="1" ref="BM48:BQ48" ca="1">IFERROR(ROUND(IF(IFERROR(AW48:BA48/AW48:BA48,0)=1,(IFERROR(AQ48:AU48*BG48,0)+IFERROR(AW48:BA48*BH48,0)+(SUM(BD48:BF48)-MIN(BD48:BF48))*BI48+BB48*BJ48+BC48*BK48)*BL48+BB48*(1-BJ48)+BC48*(1-BK48)+IF(AN48=1,BF48,0),""),2),"")</f>
        <v/>
      </c>
      <c r="BN48" s="52" t="str">
        <f ca="1"/>
        <v/>
      </c>
      <c r="BO48" s="52" t="str">
        <f ca="1"/>
        <v/>
      </c>
      <c r="BP48" s="52" t="str">
        <f ca="1"/>
        <v/>
      </c>
      <c r="BQ48" s="64" t="str">
        <f ca="1"/>
        <v/>
      </c>
      <c r="BR48" s="6"/>
      <c r="BS48" s="5"/>
      <c r="BT48" s="5"/>
      <c r="BU48" s="5"/>
      <c r="BV48" s="5"/>
      <c r="BW48" s="5"/>
      <c r="BX48" s="5"/>
      <c r="BY48" s="68">
        <v>47</v>
      </c>
      <c r="BZ48" s="68">
        <v>100</v>
      </c>
      <c r="CA48" s="68">
        <v>47</v>
      </c>
      <c r="CB48" s="5"/>
      <c r="CC48" s="68">
        <v>37</v>
      </c>
      <c r="CD48" s="68">
        <v>95</v>
      </c>
      <c r="CE48" s="68">
        <v>37</v>
      </c>
      <c r="CF48" s="6"/>
      <c r="CG48" s="68">
        <v>46</v>
      </c>
      <c r="CH48" s="68">
        <v>95</v>
      </c>
      <c r="CI48" s="68">
        <v>46</v>
      </c>
      <c r="CJ48" s="5"/>
      <c r="CK48" s="68">
        <v>37</v>
      </c>
      <c r="CL48" s="6" cm="1">
        <f t="array" ref="CL48">INDEX(변환표준점수!$I$8:$O$60,ROW(A42),_xlfn.XMATCH('표점 계산기'!$B$3,변환표준점수!$I$6:$O$6))</f>
        <v>0</v>
      </c>
      <c r="CM48" s="68">
        <v>37</v>
      </c>
      <c r="CN48" s="5"/>
      <c r="CO48" s="6">
        <v>62</v>
      </c>
      <c r="CP48" s="6">
        <v>110.5</v>
      </c>
      <c r="CQ48" s="6">
        <v>70</v>
      </c>
      <c r="CR48" s="5"/>
      <c r="CS48" s="5"/>
      <c r="CT48" s="5"/>
      <c r="CU48" s="5"/>
      <c r="CV48" s="5"/>
      <c r="CW48" s="5"/>
      <c r="CX48" s="5"/>
      <c r="CY48" s="5"/>
      <c r="CZ48" s="5"/>
      <c r="DA48" s="5"/>
      <c r="DB48" s="6">
        <v>59</v>
      </c>
      <c r="DC48" s="5" t="e">
        <f>VLOOKUP(DB48,변환표준점수!$BH$8:$BS$62,1+'표점 계산기'!DM45,FALSE)</f>
        <v>#N/A</v>
      </c>
      <c r="DD48" s="5" t="e">
        <f>VLOOKUP(DB48,변환표준점수!$BU$8:$CF$46,1+'표점 계산기'!$DM$4,FALSE)</f>
        <v>#N/A</v>
      </c>
      <c r="DE48" s="5"/>
      <c r="DF48" s="5"/>
      <c r="DG48" s="5"/>
      <c r="DH48" s="5"/>
      <c r="DI48" s="5"/>
      <c r="DJ48" s="5"/>
      <c r="DK48" s="5"/>
      <c r="DL48" s="6"/>
      <c r="DM48" s="6"/>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row>
    <row r="49" spans="1:153" x14ac:dyDescent="0.3">
      <c r="A49" s="5"/>
      <c r="B49" s="18" t="str">
        <f t="shared" si="1"/>
        <v/>
      </c>
      <c r="C49" s="24"/>
      <c r="D49" s="24"/>
      <c r="E49" s="24"/>
      <c r="F49" s="24"/>
      <c r="G49" s="24"/>
      <c r="H49" s="25"/>
      <c r="I49" s="25"/>
      <c r="J49" s="25"/>
      <c r="K49" s="25"/>
      <c r="L49" s="25"/>
      <c r="M49" s="25"/>
      <c r="N49" s="24"/>
      <c r="O49" s="25"/>
      <c r="P49" s="6"/>
      <c r="Q49" s="6"/>
      <c r="R49" s="6" t="e">
        <f t="shared" si="13"/>
        <v>#N/A</v>
      </c>
      <c r="S49" s="6" t="e">
        <f t="shared" si="14"/>
        <v>#N/A</v>
      </c>
      <c r="T49" s="6" t="e">
        <f t="shared" si="15"/>
        <v>#N/A</v>
      </c>
      <c r="U49" s="6" t="e">
        <f t="shared" si="16"/>
        <v>#N/A</v>
      </c>
      <c r="V49" s="8" cm="1">
        <f t="array" ref="V49">IF(M49=0,0,IF(OR($DM$4=3,$DM$4=4),0,IF($DM$4=1,INDEX($CZ$7:$CZ$15,SUM(IF(M49&lt;$CY$7:$CY$15=TRUE,1,0))+1),VLOOKUP(M49,$DB$7:$DC$107,2,FALSE))))</f>
        <v>0</v>
      </c>
      <c r="W49" s="6" t="e">
        <f t="shared" si="6"/>
        <v>#N/A</v>
      </c>
      <c r="X49" s="6" cm="1">
        <f t="array" aca="1" ref="X49" ca="1">SUM(IF((IF(E49=0,INDIRECT(_xlfn.CONCAT($CH$1,MATCH(F49,$CG$7:$CG$100,0)+6)):INDIRECT(_xlfn.CONCAT($CH$1,MATCH(F49,$CG$7:$CG$100,0)+6+SUM(IF((F49=$CG$7:$CG$59)=TRUE,1,0))-1)),INDIRECT(_xlfn.CONCAT($CD$1,MATCH(E49,$CC$7:$CC$100,0)+6)):INDIRECT(_xlfn.CONCAT($CD$1,MATCH(E49,$CC$7:$CC$100,0)+6+SUM(IF((E49=$CC$7:$CC$59)=TRUE,1,0))-1)))*$S$3)=0,0,1))</f>
        <v>2</v>
      </c>
      <c r="Y49" s="6" t="e" cm="1">
        <f t="array" aca="1" ref="Y49" ca="1">SUM(IF((TRANSPOSE(MMULT(MMULT(_xlfn.MUNIT(X49),IF(MMULT(IF(E49=0,INDIRECT(_xlfn.CONCAT($CH$1,MATCH(F49,$CG$7:$CG$100,0)+6)):INDIRECT(_xlfn.CONCAT($CH$1,MATCH(F49,$CG$7:$CG$100,0)+6+SUM(IF((F49=$CG$7:$CG$59)=TRUE,1,0))-1)),INDIRECT(_xlfn.CONCAT($CD$1,MATCH(E49,$CC$7:$CC$100,0)+6)):INDIRECT(_xlfn.CONCAT($CD$1,MATCH(E49,$CC$7:$CC$100,0)+6+SUM(IF((E49=$CC$7:$CC$59)=TRUE,1,0))-1)))*$S$3,1/TRANSPOSE(W49-INDIRECT(_xlfn.CONCAT($BZ$1,MATCH(D49,$BY$7:$BY$100,0)+6)):INDIRECT(_xlfn.CONCAT($BZ$1,MATCH(D49,$BY$7:$BY$100,0)+6+SUM(IF((D49=$BY$7:$BY$59)=TRUE,1,0))-1))*$R$3))=1,1,0)),W49-INDIRECT(_xlfn.CONCAT($BZ$1,MATCH(D49,$BY$7:$BY$100,0)+6)):INDIRECT(_xlfn.CONCAT($BZ$1,MATCH(D49,$BY$7:$BY$100,0)+6+SUM(IF((D49=$BY$7:$BY$59)=TRUE,1,0))-1))*$R$3)))=0,0,1))</f>
        <v>#N/A</v>
      </c>
      <c r="Z49" s="6"/>
      <c r="AA49" s="30" t="str">
        <f t="shared" ca="1" si="17"/>
        <v/>
      </c>
      <c r="AB49" s="31" t="str">
        <f t="shared" si="18"/>
        <v/>
      </c>
      <c r="AC49" s="31" t="str">
        <f t="shared" si="19"/>
        <v/>
      </c>
      <c r="AD49" s="31" t="str">
        <f t="shared" si="20"/>
        <v/>
      </c>
      <c r="AE49" s="32" t="str">
        <f t="shared" si="21"/>
        <v/>
      </c>
      <c r="AF49" s="33" t="str" cm="1">
        <f t="array" aca="1" ref="AF49" ca="1">IFERROR(IF(_xlfn._xlws.SORT(TRANSPOSE(MMULT(MMULT(_xlfn.MUNIT(X49),IF(ROUND(MMULT(IF(E49=0,IF(DN47=1,INDIRECT(_xlfn.CONCAT($CP$1,MATCH(F49,$CO$7:$CO$100,0)+6)):INDIRECT(_xlfn.CONCAT($CP$1,MATCH(F49,$CO$7:$CO$100,0)+6+SUM(IF((F49=$CO$7:$CO$59)=TRUE,1,0))-1)),INDIRECT(_xlfn.CONCAT($CH$1,MATCH(F49,$CG$7:$CG$100,0)+6)):INDIRECT(_xlfn.CONCAT($CH$1,MATCH(F49,$CG$7:$CG$100,0)+6+SUM(IF((F49=$CG$7:$CG$59)=TRUE,1,0))-1))),IF(OR(DN47=2,DN47=3),INDIRECT(_xlfn.CONCAT($CL$1,MATCH(E49,$CK$7:$CK$100,0)+6)):INDIRECT(_xlfn.CONCAT($CL$1,MATCH(E49,$CK$7:$CK$100,0)+6+SUM(IF((E49=$CK$7:$CK$59)=TRUE,1,0))-1)),INDIRECT(_xlfn.CONCAT($CD$1,MATCH(E49,$CC$7:$CC$100,0)+6)):INDIRECT(_xlfn.CONCAT($CD$1,MATCH(E49,$CC$7:$CC$100,0)+6+SUM(IF((E49=$CC$7:$CC$59)=TRUE,1,0))-1))))*$S$3*IF(AND(DM47=4,F49=0),1.1,1),1/TRANSPOSE(W49-INDIRECT(_xlfn.CONCAT($BZ$1,MATCH(D49,$BY$7:$BY$100,0)+6)):INDIRECT(_xlfn.CONCAT($BZ$1,MATCH(D49,$BY$7:$BY$100,0)+6+SUM(IF((D49=$BY$7:$BY$59)=TRUE,1,0))-1))*$R$3)),6)=1,1,0)),W49-INDIRECT(_xlfn.CONCAT($BZ$1,MATCH(D49,$BY$7:$BY$100,0)+6)):INDIRECT(_xlfn.CONCAT($BZ$1,MATCH(D49,$BY$7:$BY$100,0)+6+SUM(IF((D49=$BY$7:$BY$59)=TRUE,1,0))-1))*$R$3))/$S$3,1,-1,TRUE)=0,"",_xlfn._xlws.SORT(TRANSPOSE(MMULT(MMULT(_xlfn.MUNIT(X49),IF(ROUND(MMULT(IF(E49=0,IF(DN47=1,INDIRECT(_xlfn.CONCAT($CP$1,MATCH(F49,$CO$7:$CO$100,0)+6)):INDIRECT(_xlfn.CONCAT($CP$1,MATCH(F49,$CO$7:$CO$100,0)+6+SUM(IF((F49=$CO$7:$CO$59)=TRUE,1,0))-1)),INDIRECT(_xlfn.CONCAT($CH$1,MATCH(F49,$CG$7:$CG$100,0)+6)):INDIRECT(_xlfn.CONCAT($CH$1,MATCH(F49,$CG$7:$CG$100,0)+6+SUM(IF((F49=$CG$7:$CG$59)=TRUE,1,0))-1))),IF(OR(DN47=2,DN47=3),INDIRECT(_xlfn.CONCAT($CL$1,MATCH(E49,$CK$7:$CK$100,0)+6)):INDIRECT(_xlfn.CONCAT($CL$1,MATCH(E49,$CK$7:$CK$100,0)+6+SUM(IF((E49=$CK$7:$CK$59)=TRUE,1,0))-1)),INDIRECT(_xlfn.CONCAT($CD$1,MATCH(E49,$CC$7:$CC$100,0)+6)):INDIRECT(_xlfn.CONCAT($CD$1,MATCH(E49,$CC$7:$CC$100,0)+6+SUM(IF((E49=$CC$7:$CC$59)=TRUE,1,0))-1))))*$S$3*IF(AND(DM47=4,F49=0),1.1,1),1/TRANSPOSE(W49-INDIRECT(_xlfn.CONCAT($BZ$1,MATCH(D49,$BY$7:$BY$100,0)+6)):INDIRECT(_xlfn.CONCAT($BZ$1,MATCH(D49,$BY$7:$BY$100,0)+6+SUM(IF((D49=$BY$7:$BY$59)=TRUE,1,0))-1))*$R$3)),6)=1,1,0)),W49-INDIRECT(_xlfn.CONCAT($BZ$1,MATCH(D49,$BY$7:$BY$100,0)+6)):INDIRECT(_xlfn.CONCAT($BZ$1,MATCH(D49,$BY$7:$BY$100,0)+6+SUM(IF((D49=$BY$7:$BY$59)=TRUE,1,0))-1))*$R$3))/$S$3,1,-1,TRUE)),"")</f>
        <v/>
      </c>
      <c r="AG49" s="31"/>
      <c r="AH49" s="31"/>
      <c r="AI49" s="31"/>
      <c r="AJ49" s="32"/>
      <c r="AK49" s="6"/>
      <c r="AL49" s="21"/>
      <c r="AM49" s="21"/>
      <c r="AN49" s="48">
        <f t="shared" si="23"/>
        <v>12</v>
      </c>
      <c r="AO49" s="39" t="e">
        <f t="shared" si="24"/>
        <v>#N/A</v>
      </c>
      <c r="AP49" s="39" t="e" cm="1">
        <f t="array" ref="AP49">_xlfn.XMATCH(1,IF(IF((AL49=$DG$24:$EF$24)=TRUE,1,0)+IF((AM49=$DG$25:$EF$25)=TRUE,1,0)=2,1,0))</f>
        <v>#N/A</v>
      </c>
      <c r="AQ49" s="39" t="str" cm="1">
        <f t="array" aca="1" ref="AQ49:AU49" ca="1">AA49:AE49</f>
        <v/>
      </c>
      <c r="AR49" s="39" t="str">
        <f ca="1"/>
        <v/>
      </c>
      <c r="AS49" s="39" t="str">
        <f ca="1"/>
        <v/>
      </c>
      <c r="AT49" s="39" t="str">
        <f ca="1"/>
        <v/>
      </c>
      <c r="AU49" s="39" t="str">
        <f ca="1"/>
        <v/>
      </c>
      <c r="AV49" s="39">
        <f t="shared" si="25"/>
        <v>0</v>
      </c>
      <c r="AW49" s="39" t="e" cm="1">
        <f t="array" ref="AW49">IF(AND(AV49=1,AO49&lt;&gt;1),VLOOKUP(E49,변환표준점수!$H$8:$O$60,_xlfn.XMATCH('표점 계산기'!$AL49,변환표준점수!$I$6:$O$6)+1,FALSE),IF(AND($E49=0,$DN$4=1),INDEX($CH$7:$CH$73,SUM(IF(AF49=$CP$7:$CP$59,ROW($A$1:$A$50),0))),IF(AND($E49&lt;&gt;0,$DN$4&lt;&gt;1),INDEX($CD$7:$CD$73,SUM(IF(AF49=$CL$7:$CL$59,ROW($A$1:$A$50),0))),AF49:AJ49)))</f>
        <v>#N/A</v>
      </c>
      <c r="AX49" s="39"/>
      <c r="AY49" s="39"/>
      <c r="AZ49" s="39"/>
      <c r="BA49" s="39"/>
      <c r="BB49" s="39" t="e">
        <f>VLOOKUP(G49,변환표준점수!$X$8:$AM$16,_xlfn.XMATCH(AL49,변환표준점수!$Y$5:$AM$5)+IF(OR(AN49=6,AN49=7,AN49=10,AN49=11),IF(AO49=1,0,1),0)+1,FALSE)</f>
        <v>#N/A</v>
      </c>
      <c r="BC49" s="39" t="e">
        <f>VLOOKUP(H49,변환표준점수!$AO$8:$BE$16,_xlfn.XMATCH(AL49,변환표준점수!$AP$5:$BE$5)+IF(OR(AN49=3,AN49=6,AN49=8,AN49=9,AN49=10),IF(AO49=1,0,1),0)+1,FALSE)</f>
        <v>#N/A</v>
      </c>
      <c r="BD49" s="39" t="e">
        <f>IF(I49=0,VLOOKUP(K49,변환표준점수!$BU$8:$CF$62,'표점 계산기'!$AN49+1,FALSE),VLOOKUP(I49,변환표준점수!$BH$8:$BS$62,'표점 계산기'!$AN49+1,FALSE))</f>
        <v>#N/A</v>
      </c>
      <c r="BE49" s="39" t="e">
        <f>IF(J49=0,VLOOKUP(L49,변환표준점수!$BU$8:$CF$62,'표점 계산기'!$AN49+1,FALSE),VLOOKUP(J49,변환표준점수!$BH$8:$BS$62,'표점 계산기'!$AN49+1,FALSE))</f>
        <v>#N/A</v>
      </c>
      <c r="BF49" s="39" cm="1">
        <f t="array" ref="BF49">IF(M49=0,0,IF(OR(AN49=3,AN49=4),0,IF(AN49=1,INDEX($CZ$7:$CZ$15,SUM(IF(M49&lt;$CY$7:$CY$15=TRUE,1,0))+1),VLOOKUP(M49,변환표준점수!$BH$8:$BS$62,'표점 계산기'!AN49+1,FALSE))))</f>
        <v>0</v>
      </c>
      <c r="BG49" s="39" t="e" cm="1">
        <f t="array" ref="BG49">INDEX($DG$24:$EF$31,COLUMN(C44),$AP49)</f>
        <v>#N/A</v>
      </c>
      <c r="BH49" s="39" t="e" cm="1">
        <f t="array" ref="BH49">INDEX($DG$24:$EF$31,COLUMN(D44),$AP49)</f>
        <v>#N/A</v>
      </c>
      <c r="BI49" s="39" t="e" cm="1">
        <f t="array" ref="BI49">INDEX($DG$24:$EF$31,COLUMN(E44),$AP49)</f>
        <v>#N/A</v>
      </c>
      <c r="BJ49" s="39" t="e" cm="1">
        <f t="array" ref="BJ49">INDEX($DG$24:$EF$31,COLUMN(F44),$AP49)</f>
        <v>#N/A</v>
      </c>
      <c r="BK49" s="39" t="e" cm="1">
        <f t="array" ref="BK49">INDEX($DG$24:$EF$31,COLUMN(G44),$AP49)</f>
        <v>#N/A</v>
      </c>
      <c r="BL49" s="39" t="e" cm="1">
        <f t="array" ref="BL49">INDEX($DG$24:$EF$31,COLUMN(H44),$AP49)</f>
        <v>#N/A</v>
      </c>
      <c r="BM49" s="63" t="str" cm="1">
        <f t="array" aca="1" ref="BM49:BQ49" ca="1">IFERROR(ROUND(IF(IFERROR(AW49:BA49/AW49:BA49,0)=1,(IFERROR(AQ49:AU49*BG49,0)+IFERROR(AW49:BA49*BH49,0)+(SUM(BD49:BF49)-MIN(BD49:BF49))*BI49+BB49*BJ49+BC49*BK49)*BL49+BB49*(1-BJ49)+BC49*(1-BK49)+IF(AN49=1,BF49,0),""),2),"")</f>
        <v/>
      </c>
      <c r="BN49" s="52" t="str">
        <f ca="1"/>
        <v/>
      </c>
      <c r="BO49" s="52" t="str">
        <f ca="1"/>
        <v/>
      </c>
      <c r="BP49" s="52" t="str">
        <f ca="1"/>
        <v/>
      </c>
      <c r="BQ49" s="64" t="str">
        <f ca="1"/>
        <v/>
      </c>
      <c r="BR49" s="6"/>
      <c r="BS49" s="5"/>
      <c r="BT49" s="5"/>
      <c r="BU49" s="5"/>
      <c r="BV49" s="5"/>
      <c r="BW49" s="5"/>
      <c r="BX49" s="5"/>
      <c r="BY49" s="68">
        <v>45</v>
      </c>
      <c r="BZ49" s="68">
        <v>99</v>
      </c>
      <c r="CA49" s="68">
        <v>45</v>
      </c>
      <c r="CB49" s="5"/>
      <c r="CC49" s="68">
        <v>35</v>
      </c>
      <c r="CD49" s="68">
        <v>94</v>
      </c>
      <c r="CE49" s="68">
        <v>35</v>
      </c>
      <c r="CF49" s="6"/>
      <c r="CG49" s="68">
        <v>45</v>
      </c>
      <c r="CH49" s="68">
        <v>94</v>
      </c>
      <c r="CI49" s="68">
        <v>45</v>
      </c>
      <c r="CJ49" s="5"/>
      <c r="CK49" s="68">
        <v>35</v>
      </c>
      <c r="CL49" s="6" cm="1">
        <f t="array" ref="CL49">INDEX(변환표준점수!$I$8:$O$60,ROW(A43),_xlfn.XMATCH('표점 계산기'!$B$3,변환표준점수!$I$6:$O$6))</f>
        <v>0</v>
      </c>
      <c r="CM49" s="68">
        <v>35</v>
      </c>
      <c r="CN49" s="5"/>
      <c r="CO49" s="6">
        <v>60</v>
      </c>
      <c r="CP49" s="6">
        <v>109.5</v>
      </c>
      <c r="CQ49" s="6">
        <v>69</v>
      </c>
      <c r="CR49" s="5"/>
      <c r="CS49" s="5"/>
      <c r="CT49" s="5"/>
      <c r="CU49" s="5"/>
      <c r="CV49" s="5"/>
      <c r="CW49" s="5"/>
      <c r="CX49" s="5"/>
      <c r="CY49" s="5"/>
      <c r="CZ49" s="5"/>
      <c r="DA49" s="5"/>
      <c r="DB49" s="6">
        <v>58</v>
      </c>
      <c r="DC49" s="5">
        <v>53.46</v>
      </c>
      <c r="DD49" s="5" t="e">
        <f>VLOOKUP(DB49,변환표준점수!$BU$8:$CF$46,1+'표점 계산기'!$DM$4,FALSE)</f>
        <v>#N/A</v>
      </c>
      <c r="DE49" s="5"/>
      <c r="DF49" s="5"/>
      <c r="DG49" s="5"/>
      <c r="DH49" s="5"/>
      <c r="DI49" s="5"/>
      <c r="DJ49" s="5"/>
      <c r="DK49" s="5"/>
      <c r="DL49" s="6"/>
      <c r="DM49" s="6"/>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row>
    <row r="50" spans="1:153" x14ac:dyDescent="0.3">
      <c r="A50" s="5"/>
      <c r="B50" s="18" t="str">
        <f t="shared" si="1"/>
        <v/>
      </c>
      <c r="C50" s="24"/>
      <c r="D50" s="24"/>
      <c r="E50" s="24"/>
      <c r="F50" s="24"/>
      <c r="G50" s="24"/>
      <c r="H50" s="25"/>
      <c r="I50" s="25"/>
      <c r="J50" s="25"/>
      <c r="K50" s="25"/>
      <c r="L50" s="25"/>
      <c r="M50" s="25"/>
      <c r="N50" s="24"/>
      <c r="O50" s="25"/>
      <c r="P50" s="6"/>
      <c r="Q50" s="6"/>
      <c r="R50" s="6" t="e">
        <f t="shared" si="13"/>
        <v>#N/A</v>
      </c>
      <c r="S50" s="6" t="e">
        <f t="shared" si="14"/>
        <v>#N/A</v>
      </c>
      <c r="T50" s="6" t="e">
        <f t="shared" si="15"/>
        <v>#N/A</v>
      </c>
      <c r="U50" s="6" t="e">
        <f t="shared" si="16"/>
        <v>#N/A</v>
      </c>
      <c r="V50" s="8" cm="1">
        <f t="array" ref="V50">IF(M50=0,0,IF(OR($DM$4=3,$DM$4=4),0,IF($DM$4=1,INDEX($CZ$7:$CZ$15,SUM(IF(M50&lt;$CY$7:$CY$15=TRUE,1,0))+1),VLOOKUP(M50,$DB$7:$DC$107,2,FALSE))))</f>
        <v>0</v>
      </c>
      <c r="W50" s="6" t="e">
        <f t="shared" si="6"/>
        <v>#N/A</v>
      </c>
      <c r="X50" s="6" cm="1">
        <f t="array" aca="1" ref="X50" ca="1">SUM(IF((IF(E50=0,INDIRECT(_xlfn.CONCAT($CH$1,MATCH(F50,$CG$7:$CG$100,0)+6)):INDIRECT(_xlfn.CONCAT($CH$1,MATCH(F50,$CG$7:$CG$100,0)+6+SUM(IF((F50=$CG$7:$CG$59)=TRUE,1,0))-1)),INDIRECT(_xlfn.CONCAT($CD$1,MATCH(E50,$CC$7:$CC$100,0)+6)):INDIRECT(_xlfn.CONCAT($CD$1,MATCH(E50,$CC$7:$CC$100,0)+6+SUM(IF((E50=$CC$7:$CC$59)=TRUE,1,0))-1)))*$S$3)=0,0,1))</f>
        <v>2</v>
      </c>
      <c r="Y50" s="6" t="e" cm="1">
        <f t="array" aca="1" ref="Y50" ca="1">SUM(IF((TRANSPOSE(MMULT(MMULT(_xlfn.MUNIT(X50),IF(MMULT(IF(E50=0,INDIRECT(_xlfn.CONCAT($CH$1,MATCH(F50,$CG$7:$CG$100,0)+6)):INDIRECT(_xlfn.CONCAT($CH$1,MATCH(F50,$CG$7:$CG$100,0)+6+SUM(IF((F50=$CG$7:$CG$59)=TRUE,1,0))-1)),INDIRECT(_xlfn.CONCAT($CD$1,MATCH(E50,$CC$7:$CC$100,0)+6)):INDIRECT(_xlfn.CONCAT($CD$1,MATCH(E50,$CC$7:$CC$100,0)+6+SUM(IF((E50=$CC$7:$CC$59)=TRUE,1,0))-1)))*$S$3,1/TRANSPOSE(W50-INDIRECT(_xlfn.CONCAT($BZ$1,MATCH(D50,$BY$7:$BY$100,0)+6)):INDIRECT(_xlfn.CONCAT($BZ$1,MATCH(D50,$BY$7:$BY$100,0)+6+SUM(IF((D50=$BY$7:$BY$59)=TRUE,1,0))-1))*$R$3))=1,1,0)),W50-INDIRECT(_xlfn.CONCAT($BZ$1,MATCH(D50,$BY$7:$BY$100,0)+6)):INDIRECT(_xlfn.CONCAT($BZ$1,MATCH(D50,$BY$7:$BY$100,0)+6+SUM(IF((D50=$BY$7:$BY$59)=TRUE,1,0))-1))*$R$3)))=0,0,1))</f>
        <v>#N/A</v>
      </c>
      <c r="Z50" s="6"/>
      <c r="AA50" s="30" t="str">
        <f t="shared" ca="1" si="17"/>
        <v/>
      </c>
      <c r="AB50" s="31" t="str">
        <f t="shared" si="18"/>
        <v/>
      </c>
      <c r="AC50" s="31" t="str">
        <f t="shared" si="19"/>
        <v/>
      </c>
      <c r="AD50" s="31" t="str">
        <f t="shared" si="20"/>
        <v/>
      </c>
      <c r="AE50" s="32" t="str">
        <f t="shared" si="21"/>
        <v/>
      </c>
      <c r="AF50" s="33" t="str" cm="1">
        <f t="array" aca="1" ref="AF50" ca="1">IFERROR(IF(_xlfn._xlws.SORT(TRANSPOSE(MMULT(MMULT(_xlfn.MUNIT(X50),IF(ROUND(MMULT(IF(E50=0,IF(DN48=1,INDIRECT(_xlfn.CONCAT($CP$1,MATCH(F50,$CO$7:$CO$100,0)+6)):INDIRECT(_xlfn.CONCAT($CP$1,MATCH(F50,$CO$7:$CO$100,0)+6+SUM(IF((F50=$CO$7:$CO$59)=TRUE,1,0))-1)),INDIRECT(_xlfn.CONCAT($CH$1,MATCH(F50,$CG$7:$CG$100,0)+6)):INDIRECT(_xlfn.CONCAT($CH$1,MATCH(F50,$CG$7:$CG$100,0)+6+SUM(IF((F50=$CG$7:$CG$59)=TRUE,1,0))-1))),IF(OR(DN48=2,DN48=3),INDIRECT(_xlfn.CONCAT($CL$1,MATCH(E50,$CK$7:$CK$100,0)+6)):INDIRECT(_xlfn.CONCAT($CL$1,MATCH(E50,$CK$7:$CK$100,0)+6+SUM(IF((E50=$CK$7:$CK$59)=TRUE,1,0))-1)),INDIRECT(_xlfn.CONCAT($CD$1,MATCH(E50,$CC$7:$CC$100,0)+6)):INDIRECT(_xlfn.CONCAT($CD$1,MATCH(E50,$CC$7:$CC$100,0)+6+SUM(IF((E50=$CC$7:$CC$59)=TRUE,1,0))-1))))*$S$3*IF(AND(DM48=4,F50=0),1.1,1),1/TRANSPOSE(W50-INDIRECT(_xlfn.CONCAT($BZ$1,MATCH(D50,$BY$7:$BY$100,0)+6)):INDIRECT(_xlfn.CONCAT($BZ$1,MATCH(D50,$BY$7:$BY$100,0)+6+SUM(IF((D50=$BY$7:$BY$59)=TRUE,1,0))-1))*$R$3)),6)=1,1,0)),W50-INDIRECT(_xlfn.CONCAT($BZ$1,MATCH(D50,$BY$7:$BY$100,0)+6)):INDIRECT(_xlfn.CONCAT($BZ$1,MATCH(D50,$BY$7:$BY$100,0)+6+SUM(IF((D50=$BY$7:$BY$59)=TRUE,1,0))-1))*$R$3))/$S$3,1,-1,TRUE)=0,"",_xlfn._xlws.SORT(TRANSPOSE(MMULT(MMULT(_xlfn.MUNIT(X50),IF(ROUND(MMULT(IF(E50=0,IF(DN48=1,INDIRECT(_xlfn.CONCAT($CP$1,MATCH(F50,$CO$7:$CO$100,0)+6)):INDIRECT(_xlfn.CONCAT($CP$1,MATCH(F50,$CO$7:$CO$100,0)+6+SUM(IF((F50=$CO$7:$CO$59)=TRUE,1,0))-1)),INDIRECT(_xlfn.CONCAT($CH$1,MATCH(F50,$CG$7:$CG$100,0)+6)):INDIRECT(_xlfn.CONCAT($CH$1,MATCH(F50,$CG$7:$CG$100,0)+6+SUM(IF((F50=$CG$7:$CG$59)=TRUE,1,0))-1))),IF(OR(DN48=2,DN48=3),INDIRECT(_xlfn.CONCAT($CL$1,MATCH(E50,$CK$7:$CK$100,0)+6)):INDIRECT(_xlfn.CONCAT($CL$1,MATCH(E50,$CK$7:$CK$100,0)+6+SUM(IF((E50=$CK$7:$CK$59)=TRUE,1,0))-1)),INDIRECT(_xlfn.CONCAT($CD$1,MATCH(E50,$CC$7:$CC$100,0)+6)):INDIRECT(_xlfn.CONCAT($CD$1,MATCH(E50,$CC$7:$CC$100,0)+6+SUM(IF((E50=$CC$7:$CC$59)=TRUE,1,0))-1))))*$S$3*IF(AND(DM48=4,F50=0),1.1,1),1/TRANSPOSE(W50-INDIRECT(_xlfn.CONCAT($BZ$1,MATCH(D50,$BY$7:$BY$100,0)+6)):INDIRECT(_xlfn.CONCAT($BZ$1,MATCH(D50,$BY$7:$BY$100,0)+6+SUM(IF((D50=$BY$7:$BY$59)=TRUE,1,0))-1))*$R$3)),6)=1,1,0)),W50-INDIRECT(_xlfn.CONCAT($BZ$1,MATCH(D50,$BY$7:$BY$100,0)+6)):INDIRECT(_xlfn.CONCAT($BZ$1,MATCH(D50,$BY$7:$BY$100,0)+6+SUM(IF((D50=$BY$7:$BY$59)=TRUE,1,0))-1))*$R$3))/$S$3,1,-1,TRUE)),"")</f>
        <v/>
      </c>
      <c r="AG50" s="31"/>
      <c r="AH50" s="31"/>
      <c r="AI50" s="31"/>
      <c r="AJ50" s="32"/>
      <c r="AK50" s="6"/>
      <c r="AL50" s="21"/>
      <c r="AM50" s="21"/>
      <c r="AN50" s="48">
        <f t="shared" si="23"/>
        <v>12</v>
      </c>
      <c r="AO50" s="39" t="e">
        <f t="shared" si="24"/>
        <v>#N/A</v>
      </c>
      <c r="AP50" s="39" t="e" cm="1">
        <f t="array" ref="AP50">_xlfn.XMATCH(1,IF(IF((AL50=$DG$24:$EF$24)=TRUE,1,0)+IF((AM50=$DG$25:$EF$25)=TRUE,1,0)=2,1,0))</f>
        <v>#N/A</v>
      </c>
      <c r="AQ50" s="39" t="str" cm="1">
        <f t="array" aca="1" ref="AQ50:AU50" ca="1">AA50:AE50</f>
        <v/>
      </c>
      <c r="AR50" s="39" t="str">
        <f ca="1"/>
        <v/>
      </c>
      <c r="AS50" s="39" t="str">
        <f ca="1"/>
        <v/>
      </c>
      <c r="AT50" s="39" t="str">
        <f ca="1"/>
        <v/>
      </c>
      <c r="AU50" s="39" t="str">
        <f ca="1"/>
        <v/>
      </c>
      <c r="AV50" s="39">
        <f t="shared" si="25"/>
        <v>0</v>
      </c>
      <c r="AW50" s="39" t="e" cm="1">
        <f t="array" ref="AW50">IF(AND(AV50=1,AO50&lt;&gt;1),VLOOKUP(E50,변환표준점수!$H$8:$O$60,_xlfn.XMATCH('표점 계산기'!$AL50,변환표준점수!$I$6:$O$6)+1,FALSE),IF(AND($E50=0,$DN$4=1),INDEX($CH$7:$CH$73,SUM(IF(AF50=$CP$7:$CP$59,ROW($A$1:$A$50),0))),IF(AND($E50&lt;&gt;0,$DN$4&lt;&gt;1),INDEX($CD$7:$CD$73,SUM(IF(AF50=$CL$7:$CL$59,ROW($A$1:$A$50),0))),AF50:AJ50)))</f>
        <v>#N/A</v>
      </c>
      <c r="AX50" s="39"/>
      <c r="AY50" s="39"/>
      <c r="AZ50" s="39"/>
      <c r="BA50" s="39"/>
      <c r="BB50" s="39" t="e">
        <f>VLOOKUP(G50,변환표준점수!$X$8:$AM$16,_xlfn.XMATCH(AL50,변환표준점수!$Y$5:$AM$5)+IF(OR(AN50=6,AN50=7,AN50=10,AN50=11),IF(AO50=1,0,1),0)+1,FALSE)</f>
        <v>#N/A</v>
      </c>
      <c r="BC50" s="39" t="e">
        <f>VLOOKUP(H50,변환표준점수!$AO$8:$BE$16,_xlfn.XMATCH(AL50,변환표준점수!$AP$5:$BE$5)+IF(OR(AN50=3,AN50=6,AN50=8,AN50=9,AN50=10),IF(AO50=1,0,1),0)+1,FALSE)</f>
        <v>#N/A</v>
      </c>
      <c r="BD50" s="39" t="e">
        <f>IF(I50=0,VLOOKUP(K50,변환표준점수!$BU$8:$CF$62,'표점 계산기'!$AN50+1,FALSE),VLOOKUP(I50,변환표준점수!$BH$8:$BS$62,'표점 계산기'!$AN50+1,FALSE))</f>
        <v>#N/A</v>
      </c>
      <c r="BE50" s="39" t="e">
        <f>IF(J50=0,VLOOKUP(L50,변환표준점수!$BU$8:$CF$62,'표점 계산기'!$AN50+1,FALSE),VLOOKUP(J50,변환표준점수!$BH$8:$BS$62,'표점 계산기'!$AN50+1,FALSE))</f>
        <v>#N/A</v>
      </c>
      <c r="BF50" s="39" cm="1">
        <f t="array" ref="BF50">IF(M50=0,0,IF(OR(AN50=3,AN50=4),0,IF(AN50=1,INDEX($CZ$7:$CZ$15,SUM(IF(M50&lt;$CY$7:$CY$15=TRUE,1,0))+1),VLOOKUP(M50,변환표준점수!$BH$8:$BS$62,'표점 계산기'!AN50+1,FALSE))))</f>
        <v>0</v>
      </c>
      <c r="BG50" s="39" t="e" cm="1">
        <f t="array" ref="BG50">INDEX($DG$24:$EF$31,COLUMN(C45),$AP50)</f>
        <v>#N/A</v>
      </c>
      <c r="BH50" s="39" t="e" cm="1">
        <f t="array" ref="BH50">INDEX($DG$24:$EF$31,COLUMN(D45),$AP50)</f>
        <v>#N/A</v>
      </c>
      <c r="BI50" s="39" t="e" cm="1">
        <f t="array" ref="BI50">INDEX($DG$24:$EF$31,COLUMN(E45),$AP50)</f>
        <v>#N/A</v>
      </c>
      <c r="BJ50" s="39" t="e" cm="1">
        <f t="array" ref="BJ50">INDEX($DG$24:$EF$31,COLUMN(F45),$AP50)</f>
        <v>#N/A</v>
      </c>
      <c r="BK50" s="39" t="e" cm="1">
        <f t="array" ref="BK50">INDEX($DG$24:$EF$31,COLUMN(G45),$AP50)</f>
        <v>#N/A</v>
      </c>
      <c r="BL50" s="39" t="e" cm="1">
        <f t="array" ref="BL50">INDEX($DG$24:$EF$31,COLUMN(H45),$AP50)</f>
        <v>#N/A</v>
      </c>
      <c r="BM50" s="63" t="str" cm="1">
        <f t="array" aca="1" ref="BM50:BQ50" ca="1">IFERROR(ROUND(IF(IFERROR(AW50:BA50/AW50:BA50,0)=1,(IFERROR(AQ50:AU50*BG50,0)+IFERROR(AW50:BA50*BH50,0)+(SUM(BD50:BF50)-MIN(BD50:BF50))*BI50+BB50*BJ50+BC50*BK50)*BL50+BB50*(1-BJ50)+BC50*(1-BK50)+IF(AN50=1,BF50,0),""),2),"")</f>
        <v/>
      </c>
      <c r="BN50" s="52" t="str">
        <f ca="1"/>
        <v/>
      </c>
      <c r="BO50" s="52" t="str">
        <f ca="1"/>
        <v/>
      </c>
      <c r="BP50" s="52" t="str">
        <f ca="1"/>
        <v/>
      </c>
      <c r="BQ50" s="64" t="str">
        <f ca="1"/>
        <v/>
      </c>
      <c r="BR50" s="6"/>
      <c r="BS50" s="5"/>
      <c r="BT50" s="5"/>
      <c r="BU50" s="5"/>
      <c r="BV50" s="5"/>
      <c r="BW50" s="5"/>
      <c r="BX50" s="5"/>
      <c r="BY50" s="68">
        <v>43</v>
      </c>
      <c r="BZ50" s="68">
        <v>98</v>
      </c>
      <c r="CA50" s="68">
        <v>43</v>
      </c>
      <c r="CB50" s="5"/>
      <c r="CC50" s="68">
        <v>34</v>
      </c>
      <c r="CD50" s="68">
        <v>93</v>
      </c>
      <c r="CE50" s="68">
        <v>34</v>
      </c>
      <c r="CF50" s="6"/>
      <c r="CG50" s="68">
        <v>43</v>
      </c>
      <c r="CH50" s="68">
        <v>93</v>
      </c>
      <c r="CI50" s="68">
        <v>43</v>
      </c>
      <c r="CJ50" s="5"/>
      <c r="CK50" s="68">
        <v>34</v>
      </c>
      <c r="CL50" s="6" cm="1">
        <f t="array" ref="CL50">INDEX(변환표준점수!$I$8:$O$60,ROW(A44),_xlfn.XMATCH('표점 계산기'!$B$3,변환표준점수!$I$6:$O$6))</f>
        <v>0</v>
      </c>
      <c r="CM50" s="68">
        <v>34</v>
      </c>
      <c r="CN50" s="5"/>
      <c r="CO50" s="6">
        <v>58</v>
      </c>
      <c r="CP50" s="6">
        <v>108.5</v>
      </c>
      <c r="CQ50" s="6">
        <v>67</v>
      </c>
      <c r="CR50" s="5"/>
      <c r="CS50" s="5"/>
      <c r="CT50" s="5"/>
      <c r="CU50" s="5"/>
      <c r="CV50" s="5"/>
      <c r="CW50" s="5"/>
      <c r="CX50" s="5"/>
      <c r="CY50" s="5"/>
      <c r="CZ50" s="5"/>
      <c r="DA50" s="5"/>
      <c r="DB50" s="6">
        <v>57</v>
      </c>
      <c r="DC50" s="5">
        <v>53.07</v>
      </c>
      <c r="DD50" s="5" t="e">
        <f>VLOOKUP(DB50,변환표준점수!$BU$8:$CF$46,1+'표점 계산기'!$DM$4,FALSE)</f>
        <v>#N/A</v>
      </c>
      <c r="DE50" s="5"/>
      <c r="DF50" s="5"/>
      <c r="DG50" s="5"/>
      <c r="DH50" s="5"/>
      <c r="DI50" s="5"/>
      <c r="DJ50" s="5"/>
      <c r="DK50" s="5"/>
      <c r="DL50" s="6"/>
      <c r="DM50" s="6"/>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row>
    <row r="51" spans="1:153" x14ac:dyDescent="0.3">
      <c r="A51" s="5"/>
      <c r="B51" s="18" t="str">
        <f t="shared" si="1"/>
        <v/>
      </c>
      <c r="C51" s="24"/>
      <c r="D51" s="24"/>
      <c r="E51" s="24"/>
      <c r="F51" s="24"/>
      <c r="G51" s="24"/>
      <c r="H51" s="25"/>
      <c r="I51" s="25"/>
      <c r="J51" s="25"/>
      <c r="K51" s="25"/>
      <c r="L51" s="25"/>
      <c r="M51" s="25"/>
      <c r="N51" s="24"/>
      <c r="O51" s="25"/>
      <c r="P51" s="6"/>
      <c r="Q51" s="6"/>
      <c r="R51" s="6" t="e">
        <f t="shared" si="13"/>
        <v>#N/A</v>
      </c>
      <c r="S51" s="6" t="e">
        <f t="shared" si="14"/>
        <v>#N/A</v>
      </c>
      <c r="T51" s="6" t="e">
        <f t="shared" si="15"/>
        <v>#N/A</v>
      </c>
      <c r="U51" s="6" t="e">
        <f t="shared" si="16"/>
        <v>#N/A</v>
      </c>
      <c r="V51" s="8" cm="1">
        <f t="array" ref="V51">IF(M51=0,0,IF(OR($DM$4=3,$DM$4=4),0,IF($DM$4=1,INDEX($CZ$7:$CZ$15,SUM(IF(M51&lt;$CY$7:$CY$15=TRUE,1,0))+1),VLOOKUP(M51,$DB$7:$DC$107,2,FALSE))))</f>
        <v>0</v>
      </c>
      <c r="W51" s="6" t="e">
        <f t="shared" si="6"/>
        <v>#N/A</v>
      </c>
      <c r="X51" s="6" cm="1">
        <f t="array" aca="1" ref="X51" ca="1">SUM(IF((IF(E51=0,INDIRECT(_xlfn.CONCAT($CH$1,MATCH(F51,$CG$7:$CG$100,0)+6)):INDIRECT(_xlfn.CONCAT($CH$1,MATCH(F51,$CG$7:$CG$100,0)+6+SUM(IF((F51=$CG$7:$CG$59)=TRUE,1,0))-1)),INDIRECT(_xlfn.CONCAT($CD$1,MATCH(E51,$CC$7:$CC$100,0)+6)):INDIRECT(_xlfn.CONCAT($CD$1,MATCH(E51,$CC$7:$CC$100,0)+6+SUM(IF((E51=$CC$7:$CC$59)=TRUE,1,0))-1)))*$S$3)=0,0,1))</f>
        <v>2</v>
      </c>
      <c r="Y51" s="6" t="e" cm="1">
        <f t="array" aca="1" ref="Y51" ca="1">SUM(IF((TRANSPOSE(MMULT(MMULT(_xlfn.MUNIT(X51),IF(MMULT(IF(E51=0,INDIRECT(_xlfn.CONCAT($CH$1,MATCH(F51,$CG$7:$CG$100,0)+6)):INDIRECT(_xlfn.CONCAT($CH$1,MATCH(F51,$CG$7:$CG$100,0)+6+SUM(IF((F51=$CG$7:$CG$59)=TRUE,1,0))-1)),INDIRECT(_xlfn.CONCAT($CD$1,MATCH(E51,$CC$7:$CC$100,0)+6)):INDIRECT(_xlfn.CONCAT($CD$1,MATCH(E51,$CC$7:$CC$100,0)+6+SUM(IF((E51=$CC$7:$CC$59)=TRUE,1,0))-1)))*$S$3,1/TRANSPOSE(W51-INDIRECT(_xlfn.CONCAT($BZ$1,MATCH(D51,$BY$7:$BY$100,0)+6)):INDIRECT(_xlfn.CONCAT($BZ$1,MATCH(D51,$BY$7:$BY$100,0)+6+SUM(IF((D51=$BY$7:$BY$59)=TRUE,1,0))-1))*$R$3))=1,1,0)),W51-INDIRECT(_xlfn.CONCAT($BZ$1,MATCH(D51,$BY$7:$BY$100,0)+6)):INDIRECT(_xlfn.CONCAT($BZ$1,MATCH(D51,$BY$7:$BY$100,0)+6+SUM(IF((D51=$BY$7:$BY$59)=TRUE,1,0))-1))*$R$3)))=0,0,1))</f>
        <v>#N/A</v>
      </c>
      <c r="Z51" s="6"/>
      <c r="AA51" s="30" t="str">
        <f t="shared" ca="1" si="17"/>
        <v/>
      </c>
      <c r="AB51" s="31" t="str">
        <f t="shared" si="18"/>
        <v/>
      </c>
      <c r="AC51" s="31" t="str">
        <f t="shared" si="19"/>
        <v/>
      </c>
      <c r="AD51" s="31" t="str">
        <f t="shared" si="20"/>
        <v/>
      </c>
      <c r="AE51" s="32" t="str">
        <f t="shared" si="21"/>
        <v/>
      </c>
      <c r="AF51" s="33" t="str" cm="1">
        <f t="array" aca="1" ref="AF51" ca="1">IFERROR(IF(_xlfn._xlws.SORT(TRANSPOSE(MMULT(MMULT(_xlfn.MUNIT(X51),IF(ROUND(MMULT(IF(E51=0,IF(DN49=1,INDIRECT(_xlfn.CONCAT($CP$1,MATCH(F51,$CO$7:$CO$100,0)+6)):INDIRECT(_xlfn.CONCAT($CP$1,MATCH(F51,$CO$7:$CO$100,0)+6+SUM(IF((F51=$CO$7:$CO$59)=TRUE,1,0))-1)),INDIRECT(_xlfn.CONCAT($CH$1,MATCH(F51,$CG$7:$CG$100,0)+6)):INDIRECT(_xlfn.CONCAT($CH$1,MATCH(F51,$CG$7:$CG$100,0)+6+SUM(IF((F51=$CG$7:$CG$59)=TRUE,1,0))-1))),IF(OR(DN49=2,DN49=3),INDIRECT(_xlfn.CONCAT($CL$1,MATCH(E51,$CK$7:$CK$100,0)+6)):INDIRECT(_xlfn.CONCAT($CL$1,MATCH(E51,$CK$7:$CK$100,0)+6+SUM(IF((E51=$CK$7:$CK$59)=TRUE,1,0))-1)),INDIRECT(_xlfn.CONCAT($CD$1,MATCH(E51,$CC$7:$CC$100,0)+6)):INDIRECT(_xlfn.CONCAT($CD$1,MATCH(E51,$CC$7:$CC$100,0)+6+SUM(IF((E51=$CC$7:$CC$59)=TRUE,1,0))-1))))*$S$3*IF(AND(DM49=4,F51=0),1.1,1),1/TRANSPOSE(W51-INDIRECT(_xlfn.CONCAT($BZ$1,MATCH(D51,$BY$7:$BY$100,0)+6)):INDIRECT(_xlfn.CONCAT($BZ$1,MATCH(D51,$BY$7:$BY$100,0)+6+SUM(IF((D51=$BY$7:$BY$59)=TRUE,1,0))-1))*$R$3)),6)=1,1,0)),W51-INDIRECT(_xlfn.CONCAT($BZ$1,MATCH(D51,$BY$7:$BY$100,0)+6)):INDIRECT(_xlfn.CONCAT($BZ$1,MATCH(D51,$BY$7:$BY$100,0)+6+SUM(IF((D51=$BY$7:$BY$59)=TRUE,1,0))-1))*$R$3))/$S$3,1,-1,TRUE)=0,"",_xlfn._xlws.SORT(TRANSPOSE(MMULT(MMULT(_xlfn.MUNIT(X51),IF(ROUND(MMULT(IF(E51=0,IF(DN49=1,INDIRECT(_xlfn.CONCAT($CP$1,MATCH(F51,$CO$7:$CO$100,0)+6)):INDIRECT(_xlfn.CONCAT($CP$1,MATCH(F51,$CO$7:$CO$100,0)+6+SUM(IF((F51=$CO$7:$CO$59)=TRUE,1,0))-1)),INDIRECT(_xlfn.CONCAT($CH$1,MATCH(F51,$CG$7:$CG$100,0)+6)):INDIRECT(_xlfn.CONCAT($CH$1,MATCH(F51,$CG$7:$CG$100,0)+6+SUM(IF((F51=$CG$7:$CG$59)=TRUE,1,0))-1))),IF(OR(DN49=2,DN49=3),INDIRECT(_xlfn.CONCAT($CL$1,MATCH(E51,$CK$7:$CK$100,0)+6)):INDIRECT(_xlfn.CONCAT($CL$1,MATCH(E51,$CK$7:$CK$100,0)+6+SUM(IF((E51=$CK$7:$CK$59)=TRUE,1,0))-1)),INDIRECT(_xlfn.CONCAT($CD$1,MATCH(E51,$CC$7:$CC$100,0)+6)):INDIRECT(_xlfn.CONCAT($CD$1,MATCH(E51,$CC$7:$CC$100,0)+6+SUM(IF((E51=$CC$7:$CC$59)=TRUE,1,0))-1))))*$S$3*IF(AND(DM49=4,F51=0),1.1,1),1/TRANSPOSE(W51-INDIRECT(_xlfn.CONCAT($BZ$1,MATCH(D51,$BY$7:$BY$100,0)+6)):INDIRECT(_xlfn.CONCAT($BZ$1,MATCH(D51,$BY$7:$BY$100,0)+6+SUM(IF((D51=$BY$7:$BY$59)=TRUE,1,0))-1))*$R$3)),6)=1,1,0)),W51-INDIRECT(_xlfn.CONCAT($BZ$1,MATCH(D51,$BY$7:$BY$100,0)+6)):INDIRECT(_xlfn.CONCAT($BZ$1,MATCH(D51,$BY$7:$BY$100,0)+6+SUM(IF((D51=$BY$7:$BY$59)=TRUE,1,0))-1))*$R$3))/$S$3,1,-1,TRUE)),"")</f>
        <v/>
      </c>
      <c r="AG51" s="31"/>
      <c r="AH51" s="31"/>
      <c r="AI51" s="31"/>
      <c r="AJ51" s="32"/>
      <c r="AK51" s="6"/>
      <c r="AL51" s="21"/>
      <c r="AM51" s="21"/>
      <c r="AN51" s="48">
        <f t="shared" si="23"/>
        <v>12</v>
      </c>
      <c r="AO51" s="39" t="e">
        <f t="shared" si="24"/>
        <v>#N/A</v>
      </c>
      <c r="AP51" s="39" t="e" cm="1">
        <f t="array" ref="AP51">_xlfn.XMATCH(1,IF(IF((AL51=$DG$24:$EF$24)=TRUE,1,0)+IF((AM51=$DG$25:$EF$25)=TRUE,1,0)=2,1,0))</f>
        <v>#N/A</v>
      </c>
      <c r="AQ51" s="39" t="str" cm="1">
        <f t="array" aca="1" ref="AQ51:AU51" ca="1">AA51:AE51</f>
        <v/>
      </c>
      <c r="AR51" s="39" t="str">
        <f ca="1"/>
        <v/>
      </c>
      <c r="AS51" s="39" t="str">
        <f ca="1"/>
        <v/>
      </c>
      <c r="AT51" s="39" t="str">
        <f ca="1"/>
        <v/>
      </c>
      <c r="AU51" s="39" t="str">
        <f ca="1"/>
        <v/>
      </c>
      <c r="AV51" s="39">
        <f t="shared" si="25"/>
        <v>0</v>
      </c>
      <c r="AW51" s="39" t="e" cm="1">
        <f t="array" ref="AW51">IF(AND(AV51=1,AO51&lt;&gt;1),VLOOKUP(E51,변환표준점수!$H$8:$O$60,_xlfn.XMATCH('표점 계산기'!$AL51,변환표준점수!$I$6:$O$6)+1,FALSE),IF(AND($E51=0,$DN$4=1),INDEX($CH$7:$CH$73,SUM(IF(AF51=$CP$7:$CP$59,ROW($A$1:$A$50),0))),IF(AND($E51&lt;&gt;0,$DN$4&lt;&gt;1),INDEX($CD$7:$CD$73,SUM(IF(AF51=$CL$7:$CL$59,ROW($A$1:$A$50),0))),AF51:AJ51)))</f>
        <v>#N/A</v>
      </c>
      <c r="AX51" s="39"/>
      <c r="AY51" s="39"/>
      <c r="AZ51" s="39"/>
      <c r="BA51" s="39"/>
      <c r="BB51" s="39" t="e">
        <f>VLOOKUP(G51,변환표준점수!$X$8:$AM$16,_xlfn.XMATCH(AL51,변환표준점수!$Y$5:$AM$5)+IF(OR(AN51=6,AN51=7,AN51=10,AN51=11),IF(AO51=1,0,1),0)+1,FALSE)</f>
        <v>#N/A</v>
      </c>
      <c r="BC51" s="39" t="e">
        <f>VLOOKUP(H51,변환표준점수!$AO$8:$BE$16,_xlfn.XMATCH(AL51,변환표준점수!$AP$5:$BE$5)+IF(OR(AN51=3,AN51=6,AN51=8,AN51=9,AN51=10),IF(AO51=1,0,1),0)+1,FALSE)</f>
        <v>#N/A</v>
      </c>
      <c r="BD51" s="39" t="e">
        <f>IF(I51=0,VLOOKUP(K51,변환표준점수!$BU$8:$CF$62,'표점 계산기'!$AN51+1,FALSE),VLOOKUP(I51,변환표준점수!$BH$8:$BS$62,'표점 계산기'!$AN51+1,FALSE))</f>
        <v>#N/A</v>
      </c>
      <c r="BE51" s="39" t="e">
        <f>IF(J51=0,VLOOKUP(L51,변환표준점수!$BU$8:$CF$62,'표점 계산기'!$AN51+1,FALSE),VLOOKUP(J51,변환표준점수!$BH$8:$BS$62,'표점 계산기'!$AN51+1,FALSE))</f>
        <v>#N/A</v>
      </c>
      <c r="BF51" s="39" cm="1">
        <f t="array" ref="BF51">IF(M51=0,0,IF(OR(AN51=3,AN51=4),0,IF(AN51=1,INDEX($CZ$7:$CZ$15,SUM(IF(M51&lt;$CY$7:$CY$15=TRUE,1,0))+1),VLOOKUP(M51,변환표준점수!$BH$8:$BS$62,'표점 계산기'!AN51+1,FALSE))))</f>
        <v>0</v>
      </c>
      <c r="BG51" s="39" t="e" cm="1">
        <f t="array" ref="BG51">INDEX($DG$24:$EF$31,COLUMN(C46),$AP51)</f>
        <v>#N/A</v>
      </c>
      <c r="BH51" s="39" t="e" cm="1">
        <f t="array" ref="BH51">INDEX($DG$24:$EF$31,COLUMN(D46),$AP51)</f>
        <v>#N/A</v>
      </c>
      <c r="BI51" s="39" t="e" cm="1">
        <f t="array" ref="BI51">INDEX($DG$24:$EF$31,COLUMN(E46),$AP51)</f>
        <v>#N/A</v>
      </c>
      <c r="BJ51" s="39" t="e" cm="1">
        <f t="array" ref="BJ51">INDEX($DG$24:$EF$31,COLUMN(F46),$AP51)</f>
        <v>#N/A</v>
      </c>
      <c r="BK51" s="39" t="e" cm="1">
        <f t="array" ref="BK51">INDEX($DG$24:$EF$31,COLUMN(G46),$AP51)</f>
        <v>#N/A</v>
      </c>
      <c r="BL51" s="39" t="e" cm="1">
        <f t="array" ref="BL51">INDEX($DG$24:$EF$31,COLUMN(H46),$AP51)</f>
        <v>#N/A</v>
      </c>
      <c r="BM51" s="63" t="str" cm="1">
        <f t="array" aca="1" ref="BM51:BQ51" ca="1">IFERROR(ROUND(IF(IFERROR(AW51:BA51/AW51:BA51,0)=1,(IFERROR(AQ51:AU51*BG51,0)+IFERROR(AW51:BA51*BH51,0)+(SUM(BD51:BF51)-MIN(BD51:BF51))*BI51+BB51*BJ51+BC51*BK51)*BL51+BB51*(1-BJ51)+BC51*(1-BK51)+IF(AN51=1,BF51,0),""),2),"")</f>
        <v/>
      </c>
      <c r="BN51" s="52" t="str">
        <f ca="1"/>
        <v/>
      </c>
      <c r="BO51" s="52" t="str">
        <f ca="1"/>
        <v/>
      </c>
      <c r="BP51" s="52" t="str">
        <f ca="1"/>
        <v/>
      </c>
      <c r="BQ51" s="64" t="str">
        <f ca="1"/>
        <v/>
      </c>
      <c r="BR51" s="6"/>
      <c r="BS51" s="5"/>
      <c r="BT51" s="5"/>
      <c r="BU51" s="5"/>
      <c r="BV51" s="5"/>
      <c r="BW51" s="5"/>
      <c r="BX51" s="5"/>
      <c r="BY51" s="68">
        <v>41</v>
      </c>
      <c r="BZ51" s="68">
        <v>97</v>
      </c>
      <c r="CA51" s="68">
        <v>41</v>
      </c>
      <c r="CB51" s="5"/>
      <c r="CC51" s="68">
        <v>32</v>
      </c>
      <c r="CD51" s="68">
        <v>92</v>
      </c>
      <c r="CE51" s="68">
        <v>32</v>
      </c>
      <c r="CF51" s="6"/>
      <c r="CG51" s="68">
        <v>42</v>
      </c>
      <c r="CH51" s="68">
        <v>92</v>
      </c>
      <c r="CI51" s="68">
        <v>42</v>
      </c>
      <c r="CJ51" s="5"/>
      <c r="CK51" s="68">
        <v>32</v>
      </c>
      <c r="CL51" s="6" cm="1">
        <f t="array" ref="CL51">INDEX(변환표준점수!$I$8:$O$60,ROW(A45),_xlfn.XMATCH('표점 계산기'!$B$3,변환표준점수!$I$6:$O$6))</f>
        <v>0</v>
      </c>
      <c r="CM51" s="68">
        <v>32</v>
      </c>
      <c r="CN51" s="5"/>
      <c r="CO51" s="6">
        <v>57</v>
      </c>
      <c r="CP51" s="6">
        <v>108</v>
      </c>
      <c r="CQ51" s="6">
        <v>66</v>
      </c>
      <c r="CR51" s="5"/>
      <c r="CS51" s="5"/>
      <c r="CT51" s="5"/>
      <c r="CU51" s="5"/>
      <c r="CV51" s="5"/>
      <c r="CW51" s="5"/>
      <c r="CX51" s="5"/>
      <c r="CY51" s="5"/>
      <c r="CZ51" s="5"/>
      <c r="DA51" s="5"/>
      <c r="DB51" s="6">
        <v>56</v>
      </c>
      <c r="DC51" s="5">
        <v>52.57</v>
      </c>
      <c r="DD51" s="5" t="e">
        <f>VLOOKUP(DB51,변환표준점수!$BU$8:$CF$46,1+'표점 계산기'!$DM$4,FALSE)</f>
        <v>#N/A</v>
      </c>
      <c r="DE51" s="5"/>
      <c r="DF51" s="5"/>
      <c r="DG51" s="5"/>
      <c r="DH51" s="5"/>
      <c r="DI51" s="5"/>
      <c r="DJ51" s="5"/>
      <c r="DK51" s="5"/>
      <c r="DL51" s="6"/>
      <c r="DM51" s="6"/>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row>
    <row r="52" spans="1:153" x14ac:dyDescent="0.3">
      <c r="A52" s="5"/>
      <c r="B52" s="18" t="str">
        <f t="shared" si="1"/>
        <v/>
      </c>
      <c r="C52" s="24"/>
      <c r="D52" s="24"/>
      <c r="E52" s="24"/>
      <c r="F52" s="24"/>
      <c r="G52" s="24"/>
      <c r="H52" s="25"/>
      <c r="I52" s="25"/>
      <c r="J52" s="25"/>
      <c r="K52" s="25"/>
      <c r="L52" s="25"/>
      <c r="M52" s="25"/>
      <c r="N52" s="24"/>
      <c r="O52" s="25"/>
      <c r="P52" s="6"/>
      <c r="Q52" s="6"/>
      <c r="R52" s="6" t="e">
        <f t="shared" si="13"/>
        <v>#N/A</v>
      </c>
      <c r="S52" s="6" t="e">
        <f t="shared" si="14"/>
        <v>#N/A</v>
      </c>
      <c r="T52" s="6" t="e">
        <f t="shared" si="15"/>
        <v>#N/A</v>
      </c>
      <c r="U52" s="6" t="e">
        <f t="shared" si="16"/>
        <v>#N/A</v>
      </c>
      <c r="V52" s="8" cm="1">
        <f t="array" ref="V52">IF(M52=0,0,IF(OR($DM$4=3,$DM$4=4),0,IF($DM$4=1,INDEX($CZ$7:$CZ$15,SUM(IF(M52&lt;$CY$7:$CY$15=TRUE,1,0))+1),VLOOKUP(M52,$DB$7:$DC$107,2,FALSE))))</f>
        <v>0</v>
      </c>
      <c r="W52" s="6" t="e">
        <f t="shared" si="6"/>
        <v>#N/A</v>
      </c>
      <c r="X52" s="6" cm="1">
        <f t="array" aca="1" ref="X52" ca="1">SUM(IF((IF(E52=0,INDIRECT(_xlfn.CONCAT($CH$1,MATCH(F52,$CG$7:$CG$100,0)+6)):INDIRECT(_xlfn.CONCAT($CH$1,MATCH(F52,$CG$7:$CG$100,0)+6+SUM(IF((F52=$CG$7:$CG$59)=TRUE,1,0))-1)),INDIRECT(_xlfn.CONCAT($CD$1,MATCH(E52,$CC$7:$CC$100,0)+6)):INDIRECT(_xlfn.CONCAT($CD$1,MATCH(E52,$CC$7:$CC$100,0)+6+SUM(IF((E52=$CC$7:$CC$59)=TRUE,1,0))-1)))*$S$3)=0,0,1))</f>
        <v>2</v>
      </c>
      <c r="Y52" s="6" t="e" cm="1">
        <f t="array" aca="1" ref="Y52" ca="1">SUM(IF((TRANSPOSE(MMULT(MMULT(_xlfn.MUNIT(X52),IF(MMULT(IF(E52=0,INDIRECT(_xlfn.CONCAT($CH$1,MATCH(F52,$CG$7:$CG$100,0)+6)):INDIRECT(_xlfn.CONCAT($CH$1,MATCH(F52,$CG$7:$CG$100,0)+6+SUM(IF((F52=$CG$7:$CG$59)=TRUE,1,0))-1)),INDIRECT(_xlfn.CONCAT($CD$1,MATCH(E52,$CC$7:$CC$100,0)+6)):INDIRECT(_xlfn.CONCAT($CD$1,MATCH(E52,$CC$7:$CC$100,0)+6+SUM(IF((E52=$CC$7:$CC$59)=TRUE,1,0))-1)))*$S$3,1/TRANSPOSE(W52-INDIRECT(_xlfn.CONCAT($BZ$1,MATCH(D52,$BY$7:$BY$100,0)+6)):INDIRECT(_xlfn.CONCAT($BZ$1,MATCH(D52,$BY$7:$BY$100,0)+6+SUM(IF((D52=$BY$7:$BY$59)=TRUE,1,0))-1))*$R$3))=1,1,0)),W52-INDIRECT(_xlfn.CONCAT($BZ$1,MATCH(D52,$BY$7:$BY$100,0)+6)):INDIRECT(_xlfn.CONCAT($BZ$1,MATCH(D52,$BY$7:$BY$100,0)+6+SUM(IF((D52=$BY$7:$BY$59)=TRUE,1,0))-1))*$R$3)))=0,0,1))</f>
        <v>#N/A</v>
      </c>
      <c r="Z52" s="6"/>
      <c r="AA52" s="30" t="str">
        <f t="shared" ca="1" si="17"/>
        <v/>
      </c>
      <c r="AB52" s="31" t="str">
        <f t="shared" si="18"/>
        <v/>
      </c>
      <c r="AC52" s="31" t="str">
        <f t="shared" si="19"/>
        <v/>
      </c>
      <c r="AD52" s="31" t="str">
        <f t="shared" si="20"/>
        <v/>
      </c>
      <c r="AE52" s="32" t="str">
        <f t="shared" si="21"/>
        <v/>
      </c>
      <c r="AF52" s="33" t="str" cm="1">
        <f t="array" aca="1" ref="AF52" ca="1">IFERROR(IF(_xlfn._xlws.SORT(TRANSPOSE(MMULT(MMULT(_xlfn.MUNIT(X52),IF(ROUND(MMULT(IF(E52=0,IF(DN50=1,INDIRECT(_xlfn.CONCAT($CP$1,MATCH(F52,$CO$7:$CO$100,0)+6)):INDIRECT(_xlfn.CONCAT($CP$1,MATCH(F52,$CO$7:$CO$100,0)+6+SUM(IF((F52=$CO$7:$CO$59)=TRUE,1,0))-1)),INDIRECT(_xlfn.CONCAT($CH$1,MATCH(F52,$CG$7:$CG$100,0)+6)):INDIRECT(_xlfn.CONCAT($CH$1,MATCH(F52,$CG$7:$CG$100,0)+6+SUM(IF((F52=$CG$7:$CG$59)=TRUE,1,0))-1))),IF(OR(DN50=2,DN50=3),INDIRECT(_xlfn.CONCAT($CL$1,MATCH(E52,$CK$7:$CK$100,0)+6)):INDIRECT(_xlfn.CONCAT($CL$1,MATCH(E52,$CK$7:$CK$100,0)+6+SUM(IF((E52=$CK$7:$CK$59)=TRUE,1,0))-1)),INDIRECT(_xlfn.CONCAT($CD$1,MATCH(E52,$CC$7:$CC$100,0)+6)):INDIRECT(_xlfn.CONCAT($CD$1,MATCH(E52,$CC$7:$CC$100,0)+6+SUM(IF((E52=$CC$7:$CC$59)=TRUE,1,0))-1))))*$S$3*IF(AND(DM50=4,F52=0),1.1,1),1/TRANSPOSE(W52-INDIRECT(_xlfn.CONCAT($BZ$1,MATCH(D52,$BY$7:$BY$100,0)+6)):INDIRECT(_xlfn.CONCAT($BZ$1,MATCH(D52,$BY$7:$BY$100,0)+6+SUM(IF((D52=$BY$7:$BY$59)=TRUE,1,0))-1))*$R$3)),6)=1,1,0)),W52-INDIRECT(_xlfn.CONCAT($BZ$1,MATCH(D52,$BY$7:$BY$100,0)+6)):INDIRECT(_xlfn.CONCAT($BZ$1,MATCH(D52,$BY$7:$BY$100,0)+6+SUM(IF((D52=$BY$7:$BY$59)=TRUE,1,0))-1))*$R$3))/$S$3,1,-1,TRUE)=0,"",_xlfn._xlws.SORT(TRANSPOSE(MMULT(MMULT(_xlfn.MUNIT(X52),IF(ROUND(MMULT(IF(E52=0,IF(DN50=1,INDIRECT(_xlfn.CONCAT($CP$1,MATCH(F52,$CO$7:$CO$100,0)+6)):INDIRECT(_xlfn.CONCAT($CP$1,MATCH(F52,$CO$7:$CO$100,0)+6+SUM(IF((F52=$CO$7:$CO$59)=TRUE,1,0))-1)),INDIRECT(_xlfn.CONCAT($CH$1,MATCH(F52,$CG$7:$CG$100,0)+6)):INDIRECT(_xlfn.CONCAT($CH$1,MATCH(F52,$CG$7:$CG$100,0)+6+SUM(IF((F52=$CG$7:$CG$59)=TRUE,1,0))-1))),IF(OR(DN50=2,DN50=3),INDIRECT(_xlfn.CONCAT($CL$1,MATCH(E52,$CK$7:$CK$100,0)+6)):INDIRECT(_xlfn.CONCAT($CL$1,MATCH(E52,$CK$7:$CK$100,0)+6+SUM(IF((E52=$CK$7:$CK$59)=TRUE,1,0))-1)),INDIRECT(_xlfn.CONCAT($CD$1,MATCH(E52,$CC$7:$CC$100,0)+6)):INDIRECT(_xlfn.CONCAT($CD$1,MATCH(E52,$CC$7:$CC$100,0)+6+SUM(IF((E52=$CC$7:$CC$59)=TRUE,1,0))-1))))*$S$3*IF(AND(DM50=4,F52=0),1.1,1),1/TRANSPOSE(W52-INDIRECT(_xlfn.CONCAT($BZ$1,MATCH(D52,$BY$7:$BY$100,0)+6)):INDIRECT(_xlfn.CONCAT($BZ$1,MATCH(D52,$BY$7:$BY$100,0)+6+SUM(IF((D52=$BY$7:$BY$59)=TRUE,1,0))-1))*$R$3)),6)=1,1,0)),W52-INDIRECT(_xlfn.CONCAT($BZ$1,MATCH(D52,$BY$7:$BY$100,0)+6)):INDIRECT(_xlfn.CONCAT($BZ$1,MATCH(D52,$BY$7:$BY$100,0)+6+SUM(IF((D52=$BY$7:$BY$59)=TRUE,1,0))-1))*$R$3))/$S$3,1,-1,TRUE)),"")</f>
        <v/>
      </c>
      <c r="AG52" s="31"/>
      <c r="AH52" s="31"/>
      <c r="AI52" s="31"/>
      <c r="AJ52" s="32"/>
      <c r="AK52" s="6"/>
      <c r="AL52" s="21"/>
      <c r="AM52" s="21"/>
      <c r="AN52" s="48">
        <f t="shared" si="23"/>
        <v>12</v>
      </c>
      <c r="AO52" s="39" t="e">
        <f t="shared" si="24"/>
        <v>#N/A</v>
      </c>
      <c r="AP52" s="39" t="e" cm="1">
        <f t="array" ref="AP52">_xlfn.XMATCH(1,IF(IF((AL52=$DG$24:$EF$24)=TRUE,1,0)+IF((AM52=$DG$25:$EF$25)=TRUE,1,0)=2,1,0))</f>
        <v>#N/A</v>
      </c>
      <c r="AQ52" s="39" t="str" cm="1">
        <f t="array" aca="1" ref="AQ52:AU52" ca="1">AA52:AE52</f>
        <v/>
      </c>
      <c r="AR52" s="39" t="str">
        <f ca="1"/>
        <v/>
      </c>
      <c r="AS52" s="39" t="str">
        <f ca="1"/>
        <v/>
      </c>
      <c r="AT52" s="39" t="str">
        <f ca="1"/>
        <v/>
      </c>
      <c r="AU52" s="39" t="str">
        <f ca="1"/>
        <v/>
      </c>
      <c r="AV52" s="39">
        <f t="shared" si="25"/>
        <v>0</v>
      </c>
      <c r="AW52" s="39" t="e" cm="1">
        <f t="array" ref="AW52">IF(AND(AV52=1,AO52&lt;&gt;1),VLOOKUP(E52,변환표준점수!$H$8:$O$60,_xlfn.XMATCH('표점 계산기'!$AL52,변환표준점수!$I$6:$O$6)+1,FALSE),IF(AND($E52=0,$DN$4=1),INDEX($CH$7:$CH$73,SUM(IF(AF52=$CP$7:$CP$59,ROW($A$1:$A$50),0))),IF(AND($E52&lt;&gt;0,$DN$4&lt;&gt;1),INDEX($CD$7:$CD$73,SUM(IF(AF52=$CL$7:$CL$59,ROW($A$1:$A$50),0))),AF52:AJ52)))</f>
        <v>#N/A</v>
      </c>
      <c r="AX52" s="39"/>
      <c r="AY52" s="39"/>
      <c r="AZ52" s="39"/>
      <c r="BA52" s="39"/>
      <c r="BB52" s="39" t="e">
        <f>VLOOKUP(G52,변환표준점수!$X$8:$AM$16,_xlfn.XMATCH(AL52,변환표준점수!$Y$5:$AM$5)+IF(OR(AN52=6,AN52=7,AN52=10,AN52=11),IF(AO52=1,0,1),0)+1,FALSE)</f>
        <v>#N/A</v>
      </c>
      <c r="BC52" s="39" t="e">
        <f>VLOOKUP(H52,변환표준점수!$AO$8:$BE$16,_xlfn.XMATCH(AL52,변환표준점수!$AP$5:$BE$5)+IF(OR(AN52=3,AN52=6,AN52=8,AN52=9,AN52=10),IF(AO52=1,0,1),0)+1,FALSE)</f>
        <v>#N/A</v>
      </c>
      <c r="BD52" s="39" t="e">
        <f>IF(I52=0,VLOOKUP(K52,변환표준점수!$BU$8:$CF$62,'표점 계산기'!$AN52+1,FALSE),VLOOKUP(I52,변환표준점수!$BH$8:$BS$62,'표점 계산기'!$AN52+1,FALSE))</f>
        <v>#N/A</v>
      </c>
      <c r="BE52" s="39" t="e">
        <f>IF(J52=0,VLOOKUP(L52,변환표준점수!$BU$8:$CF$62,'표점 계산기'!$AN52+1,FALSE),VLOOKUP(J52,변환표준점수!$BH$8:$BS$62,'표점 계산기'!$AN52+1,FALSE))</f>
        <v>#N/A</v>
      </c>
      <c r="BF52" s="39" cm="1">
        <f t="array" ref="BF52">IF(M52=0,0,IF(OR(AN52=3,AN52=4),0,IF(AN52=1,INDEX($CZ$7:$CZ$15,SUM(IF(M52&lt;$CY$7:$CY$15=TRUE,1,0))+1),VLOOKUP(M52,변환표준점수!$BH$8:$BS$62,'표점 계산기'!AN52+1,FALSE))))</f>
        <v>0</v>
      </c>
      <c r="BG52" s="39" t="e" cm="1">
        <f t="array" ref="BG52">INDEX($DG$24:$EF$31,COLUMN(C47),$AP52)</f>
        <v>#N/A</v>
      </c>
      <c r="BH52" s="39" t="e" cm="1">
        <f t="array" ref="BH52">INDEX($DG$24:$EF$31,COLUMN(D47),$AP52)</f>
        <v>#N/A</v>
      </c>
      <c r="BI52" s="39" t="e" cm="1">
        <f t="array" ref="BI52">INDEX($DG$24:$EF$31,COLUMN(E47),$AP52)</f>
        <v>#N/A</v>
      </c>
      <c r="BJ52" s="39" t="e" cm="1">
        <f t="array" ref="BJ52">INDEX($DG$24:$EF$31,COLUMN(F47),$AP52)</f>
        <v>#N/A</v>
      </c>
      <c r="BK52" s="39" t="e" cm="1">
        <f t="array" ref="BK52">INDEX($DG$24:$EF$31,COLUMN(G47),$AP52)</f>
        <v>#N/A</v>
      </c>
      <c r="BL52" s="39" t="e" cm="1">
        <f t="array" ref="BL52">INDEX($DG$24:$EF$31,COLUMN(H47),$AP52)</f>
        <v>#N/A</v>
      </c>
      <c r="BM52" s="63" t="str" cm="1">
        <f t="array" aca="1" ref="BM52:BQ52" ca="1">IFERROR(ROUND(IF(IFERROR(AW52:BA52/AW52:BA52,0)=1,(IFERROR(AQ52:AU52*BG52,0)+IFERROR(AW52:BA52*BH52,0)+(SUM(BD52:BF52)-MIN(BD52:BF52))*BI52+BB52*BJ52+BC52*BK52)*BL52+BB52*(1-BJ52)+BC52*(1-BK52)+IF(AN52=1,BF52,0),""),2),"")</f>
        <v/>
      </c>
      <c r="BN52" s="52" t="str">
        <f ca="1"/>
        <v/>
      </c>
      <c r="BO52" s="52" t="str">
        <f ca="1"/>
        <v/>
      </c>
      <c r="BP52" s="52" t="str">
        <f ca="1"/>
        <v/>
      </c>
      <c r="BQ52" s="64" t="str">
        <f ca="1"/>
        <v/>
      </c>
      <c r="BR52" s="6"/>
      <c r="BS52" s="5"/>
      <c r="BT52" s="5"/>
      <c r="BU52" s="5"/>
      <c r="BV52" s="5"/>
      <c r="BW52" s="5"/>
      <c r="BX52" s="5"/>
      <c r="BY52" s="68">
        <v>40</v>
      </c>
      <c r="BZ52" s="68">
        <v>96</v>
      </c>
      <c r="CA52" s="68">
        <v>40</v>
      </c>
      <c r="CB52" s="5"/>
      <c r="CC52" s="68">
        <v>31</v>
      </c>
      <c r="CD52" s="68">
        <v>91</v>
      </c>
      <c r="CE52" s="68">
        <v>31</v>
      </c>
      <c r="CF52" s="6"/>
      <c r="CG52" s="68">
        <v>41</v>
      </c>
      <c r="CH52" s="68">
        <v>91</v>
      </c>
      <c r="CI52" s="68">
        <v>41</v>
      </c>
      <c r="CJ52" s="5"/>
      <c r="CK52" s="68">
        <v>31</v>
      </c>
      <c r="CL52" s="6" cm="1">
        <f t="array" ref="CL52">INDEX(변환표준점수!$I$8:$O$60,ROW(A46),_xlfn.XMATCH('표점 계산기'!$B$3,변환표준점수!$I$6:$O$6))</f>
        <v>0</v>
      </c>
      <c r="CM52" s="68">
        <v>31</v>
      </c>
      <c r="CN52" s="5"/>
      <c r="CO52" s="6">
        <v>56</v>
      </c>
      <c r="CP52" s="6">
        <v>107</v>
      </c>
      <c r="CQ52" s="6">
        <v>65</v>
      </c>
      <c r="CR52" s="5"/>
      <c r="CS52" s="5"/>
      <c r="CT52" s="5"/>
      <c r="CU52" s="5"/>
      <c r="CV52" s="5"/>
      <c r="CW52" s="5"/>
      <c r="CX52" s="5"/>
      <c r="CY52" s="5"/>
      <c r="CZ52" s="5"/>
      <c r="DA52" s="5"/>
      <c r="DB52" s="6">
        <v>55</v>
      </c>
      <c r="DC52" s="5">
        <v>52.2</v>
      </c>
      <c r="DD52" s="5" t="e">
        <f>VLOOKUP(DB52,변환표준점수!$BU$8:$CF$46,1+'표점 계산기'!$DM$4,FALSE)</f>
        <v>#N/A</v>
      </c>
      <c r="DE52" s="5"/>
      <c r="DF52" s="5"/>
      <c r="DG52" s="5"/>
      <c r="DH52" s="5"/>
      <c r="DI52" s="5"/>
      <c r="DJ52" s="5"/>
      <c r="DK52" s="5"/>
      <c r="DL52" s="6"/>
      <c r="DM52" s="6"/>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row>
    <row r="53" spans="1:153" x14ac:dyDescent="0.3">
      <c r="A53" s="5"/>
      <c r="B53" s="18" t="str">
        <f t="shared" si="1"/>
        <v/>
      </c>
      <c r="C53" s="24"/>
      <c r="D53" s="24"/>
      <c r="E53" s="24"/>
      <c r="F53" s="24"/>
      <c r="G53" s="24"/>
      <c r="H53" s="25"/>
      <c r="I53" s="25"/>
      <c r="J53" s="25"/>
      <c r="K53" s="25"/>
      <c r="L53" s="25"/>
      <c r="M53" s="25"/>
      <c r="N53" s="24"/>
      <c r="O53" s="25"/>
      <c r="P53" s="6"/>
      <c r="Q53" s="6"/>
      <c r="R53" s="6" t="e">
        <f t="shared" si="13"/>
        <v>#N/A</v>
      </c>
      <c r="S53" s="6" t="e">
        <f t="shared" si="14"/>
        <v>#N/A</v>
      </c>
      <c r="T53" s="6" t="e">
        <f t="shared" si="15"/>
        <v>#N/A</v>
      </c>
      <c r="U53" s="6" t="e">
        <f t="shared" si="16"/>
        <v>#N/A</v>
      </c>
      <c r="V53" s="8" cm="1">
        <f t="array" ref="V53">IF(M53=0,0,IF(OR($DM$4=3,$DM$4=4),0,IF($DM$4=1,INDEX($CZ$7:$CZ$15,SUM(IF(M53&lt;$CY$7:$CY$15=TRUE,1,0))+1),VLOOKUP(M53,$DB$7:$DC$107,2,FALSE))))</f>
        <v>0</v>
      </c>
      <c r="W53" s="6" t="e">
        <f t="shared" si="6"/>
        <v>#N/A</v>
      </c>
      <c r="X53" s="6" cm="1">
        <f t="array" aca="1" ref="X53" ca="1">SUM(IF((IF(E53=0,INDIRECT(_xlfn.CONCAT($CH$1,MATCH(F53,$CG$7:$CG$100,0)+6)):INDIRECT(_xlfn.CONCAT($CH$1,MATCH(F53,$CG$7:$CG$100,0)+6+SUM(IF((F53=$CG$7:$CG$59)=TRUE,1,0))-1)),INDIRECT(_xlfn.CONCAT($CD$1,MATCH(E53,$CC$7:$CC$100,0)+6)):INDIRECT(_xlfn.CONCAT($CD$1,MATCH(E53,$CC$7:$CC$100,0)+6+SUM(IF((E53=$CC$7:$CC$59)=TRUE,1,0))-1)))*$S$3)=0,0,1))</f>
        <v>2</v>
      </c>
      <c r="Y53" s="6" t="e" cm="1">
        <f t="array" aca="1" ref="Y53" ca="1">SUM(IF((TRANSPOSE(MMULT(MMULT(_xlfn.MUNIT(X53),IF(MMULT(IF(E53=0,INDIRECT(_xlfn.CONCAT($CH$1,MATCH(F53,$CG$7:$CG$100,0)+6)):INDIRECT(_xlfn.CONCAT($CH$1,MATCH(F53,$CG$7:$CG$100,0)+6+SUM(IF((F53=$CG$7:$CG$59)=TRUE,1,0))-1)),INDIRECT(_xlfn.CONCAT($CD$1,MATCH(E53,$CC$7:$CC$100,0)+6)):INDIRECT(_xlfn.CONCAT($CD$1,MATCH(E53,$CC$7:$CC$100,0)+6+SUM(IF((E53=$CC$7:$CC$59)=TRUE,1,0))-1)))*$S$3,1/TRANSPOSE(W53-INDIRECT(_xlfn.CONCAT($BZ$1,MATCH(D53,$BY$7:$BY$100,0)+6)):INDIRECT(_xlfn.CONCAT($BZ$1,MATCH(D53,$BY$7:$BY$100,0)+6+SUM(IF((D53=$BY$7:$BY$59)=TRUE,1,0))-1))*$R$3))=1,1,0)),W53-INDIRECT(_xlfn.CONCAT($BZ$1,MATCH(D53,$BY$7:$BY$100,0)+6)):INDIRECT(_xlfn.CONCAT($BZ$1,MATCH(D53,$BY$7:$BY$100,0)+6+SUM(IF((D53=$BY$7:$BY$59)=TRUE,1,0))-1))*$R$3)))=0,0,1))</f>
        <v>#N/A</v>
      </c>
      <c r="Z53" s="6"/>
      <c r="AA53" s="30" t="str">
        <f t="shared" ca="1" si="17"/>
        <v/>
      </c>
      <c r="AB53" s="31" t="str">
        <f t="shared" si="18"/>
        <v/>
      </c>
      <c r="AC53" s="31" t="str">
        <f t="shared" si="19"/>
        <v/>
      </c>
      <c r="AD53" s="31" t="str">
        <f t="shared" si="20"/>
        <v/>
      </c>
      <c r="AE53" s="32" t="str">
        <f t="shared" si="21"/>
        <v/>
      </c>
      <c r="AF53" s="33" t="str" cm="1">
        <f t="array" aca="1" ref="AF53" ca="1">IFERROR(IF(_xlfn._xlws.SORT(TRANSPOSE(MMULT(MMULT(_xlfn.MUNIT(X53),IF(ROUND(MMULT(IF(E53=0,IF(DN51=1,INDIRECT(_xlfn.CONCAT($CP$1,MATCH(F53,$CO$7:$CO$100,0)+6)):INDIRECT(_xlfn.CONCAT($CP$1,MATCH(F53,$CO$7:$CO$100,0)+6+SUM(IF((F53=$CO$7:$CO$59)=TRUE,1,0))-1)),INDIRECT(_xlfn.CONCAT($CH$1,MATCH(F53,$CG$7:$CG$100,0)+6)):INDIRECT(_xlfn.CONCAT($CH$1,MATCH(F53,$CG$7:$CG$100,0)+6+SUM(IF((F53=$CG$7:$CG$59)=TRUE,1,0))-1))),IF(OR(DN51=2,DN51=3),INDIRECT(_xlfn.CONCAT($CL$1,MATCH(E53,$CK$7:$CK$100,0)+6)):INDIRECT(_xlfn.CONCAT($CL$1,MATCH(E53,$CK$7:$CK$100,0)+6+SUM(IF((E53=$CK$7:$CK$59)=TRUE,1,0))-1)),INDIRECT(_xlfn.CONCAT($CD$1,MATCH(E53,$CC$7:$CC$100,0)+6)):INDIRECT(_xlfn.CONCAT($CD$1,MATCH(E53,$CC$7:$CC$100,0)+6+SUM(IF((E53=$CC$7:$CC$59)=TRUE,1,0))-1))))*$S$3*IF(AND(DM51=4,F53=0),1.1,1),1/TRANSPOSE(W53-INDIRECT(_xlfn.CONCAT($BZ$1,MATCH(D53,$BY$7:$BY$100,0)+6)):INDIRECT(_xlfn.CONCAT($BZ$1,MATCH(D53,$BY$7:$BY$100,0)+6+SUM(IF((D53=$BY$7:$BY$59)=TRUE,1,0))-1))*$R$3)),6)=1,1,0)),W53-INDIRECT(_xlfn.CONCAT($BZ$1,MATCH(D53,$BY$7:$BY$100,0)+6)):INDIRECT(_xlfn.CONCAT($BZ$1,MATCH(D53,$BY$7:$BY$100,0)+6+SUM(IF((D53=$BY$7:$BY$59)=TRUE,1,0))-1))*$R$3))/$S$3,1,-1,TRUE)=0,"",_xlfn._xlws.SORT(TRANSPOSE(MMULT(MMULT(_xlfn.MUNIT(X53),IF(ROUND(MMULT(IF(E53=0,IF(DN51=1,INDIRECT(_xlfn.CONCAT($CP$1,MATCH(F53,$CO$7:$CO$100,0)+6)):INDIRECT(_xlfn.CONCAT($CP$1,MATCH(F53,$CO$7:$CO$100,0)+6+SUM(IF((F53=$CO$7:$CO$59)=TRUE,1,0))-1)),INDIRECT(_xlfn.CONCAT($CH$1,MATCH(F53,$CG$7:$CG$100,0)+6)):INDIRECT(_xlfn.CONCAT($CH$1,MATCH(F53,$CG$7:$CG$100,0)+6+SUM(IF((F53=$CG$7:$CG$59)=TRUE,1,0))-1))),IF(OR(DN51=2,DN51=3),INDIRECT(_xlfn.CONCAT($CL$1,MATCH(E53,$CK$7:$CK$100,0)+6)):INDIRECT(_xlfn.CONCAT($CL$1,MATCH(E53,$CK$7:$CK$100,0)+6+SUM(IF((E53=$CK$7:$CK$59)=TRUE,1,0))-1)),INDIRECT(_xlfn.CONCAT($CD$1,MATCH(E53,$CC$7:$CC$100,0)+6)):INDIRECT(_xlfn.CONCAT($CD$1,MATCH(E53,$CC$7:$CC$100,0)+6+SUM(IF((E53=$CC$7:$CC$59)=TRUE,1,0))-1))))*$S$3*IF(AND(DM51=4,F53=0),1.1,1),1/TRANSPOSE(W53-INDIRECT(_xlfn.CONCAT($BZ$1,MATCH(D53,$BY$7:$BY$100,0)+6)):INDIRECT(_xlfn.CONCAT($BZ$1,MATCH(D53,$BY$7:$BY$100,0)+6+SUM(IF((D53=$BY$7:$BY$59)=TRUE,1,0))-1))*$R$3)),6)=1,1,0)),W53-INDIRECT(_xlfn.CONCAT($BZ$1,MATCH(D53,$BY$7:$BY$100,0)+6)):INDIRECT(_xlfn.CONCAT($BZ$1,MATCH(D53,$BY$7:$BY$100,0)+6+SUM(IF((D53=$BY$7:$BY$59)=TRUE,1,0))-1))*$R$3))/$S$3,1,-1,TRUE)),"")</f>
        <v/>
      </c>
      <c r="AG53" s="31"/>
      <c r="AH53" s="31"/>
      <c r="AI53" s="31"/>
      <c r="AJ53" s="32"/>
      <c r="AK53" s="6"/>
      <c r="AL53" s="21"/>
      <c r="AM53" s="21"/>
      <c r="AN53" s="48">
        <f t="shared" si="23"/>
        <v>12</v>
      </c>
      <c r="AO53" s="39" t="e">
        <f t="shared" si="24"/>
        <v>#N/A</v>
      </c>
      <c r="AP53" s="39" t="e" cm="1">
        <f t="array" ref="AP53">_xlfn.XMATCH(1,IF(IF((AL53=$DG$24:$EF$24)=TRUE,1,0)+IF((AM53=$DG$25:$EF$25)=TRUE,1,0)=2,1,0))</f>
        <v>#N/A</v>
      </c>
      <c r="AQ53" s="39" t="str" cm="1">
        <f t="array" aca="1" ref="AQ53:AU53" ca="1">AA53:AE53</f>
        <v/>
      </c>
      <c r="AR53" s="39" t="str">
        <f ca="1"/>
        <v/>
      </c>
      <c r="AS53" s="39" t="str">
        <f ca="1"/>
        <v/>
      </c>
      <c r="AT53" s="39" t="str">
        <f ca="1"/>
        <v/>
      </c>
      <c r="AU53" s="39" t="str">
        <f ca="1"/>
        <v/>
      </c>
      <c r="AV53" s="39">
        <f t="shared" si="25"/>
        <v>0</v>
      </c>
      <c r="AW53" s="39" t="e" cm="1">
        <f t="array" ref="AW53">IF(AND(AV53=1,AO53&lt;&gt;1),VLOOKUP(E53,변환표준점수!$H$8:$O$60,_xlfn.XMATCH('표점 계산기'!$AL53,변환표준점수!$I$6:$O$6)+1,FALSE),IF(AND($E53=0,$DN$4=1),INDEX($CH$7:$CH$73,SUM(IF(AF53=$CP$7:$CP$59,ROW($A$1:$A$50),0))),IF(AND($E53&lt;&gt;0,$DN$4&lt;&gt;1),INDEX($CD$7:$CD$73,SUM(IF(AF53=$CL$7:$CL$59,ROW($A$1:$A$50),0))),AF53:AJ53)))</f>
        <v>#N/A</v>
      </c>
      <c r="AX53" s="39"/>
      <c r="AY53" s="39"/>
      <c r="AZ53" s="39"/>
      <c r="BA53" s="39"/>
      <c r="BB53" s="39" t="e">
        <f>VLOOKUP(G53,변환표준점수!$X$8:$AM$16,_xlfn.XMATCH(AL53,변환표준점수!$Y$5:$AM$5)+IF(OR(AN53=6,AN53=7,AN53=10,AN53=11),IF(AO53=1,0,1),0)+1,FALSE)</f>
        <v>#N/A</v>
      </c>
      <c r="BC53" s="39" t="e">
        <f>VLOOKUP(H53,변환표준점수!$AO$8:$BE$16,_xlfn.XMATCH(AL53,변환표준점수!$AP$5:$BE$5)+IF(OR(AN53=3,AN53=6,AN53=8,AN53=9,AN53=10),IF(AO53=1,0,1),0)+1,FALSE)</f>
        <v>#N/A</v>
      </c>
      <c r="BD53" s="39" t="e">
        <f>IF(I53=0,VLOOKUP(K53,변환표준점수!$BU$8:$CF$62,'표점 계산기'!$AN53+1,FALSE),VLOOKUP(I53,변환표준점수!$BH$8:$BS$62,'표점 계산기'!$AN53+1,FALSE))</f>
        <v>#N/A</v>
      </c>
      <c r="BE53" s="39" t="e">
        <f>IF(J53=0,VLOOKUP(L53,변환표준점수!$BU$8:$CF$62,'표점 계산기'!$AN53+1,FALSE),VLOOKUP(J53,변환표준점수!$BH$8:$BS$62,'표점 계산기'!$AN53+1,FALSE))</f>
        <v>#N/A</v>
      </c>
      <c r="BF53" s="39" cm="1">
        <f t="array" ref="BF53">IF(M53=0,0,IF(OR(AN53=3,AN53=4),0,IF(AN53=1,INDEX($CZ$7:$CZ$15,SUM(IF(M53&lt;$CY$7:$CY$15=TRUE,1,0))+1),VLOOKUP(M53,변환표준점수!$BH$8:$BS$62,'표점 계산기'!AN53+1,FALSE))))</f>
        <v>0</v>
      </c>
      <c r="BG53" s="39" t="e" cm="1">
        <f t="array" ref="BG53">INDEX($DG$24:$EF$31,COLUMN(C48),$AP53)</f>
        <v>#N/A</v>
      </c>
      <c r="BH53" s="39" t="e" cm="1">
        <f t="array" ref="BH53">INDEX($DG$24:$EF$31,COLUMN(D48),$AP53)</f>
        <v>#N/A</v>
      </c>
      <c r="BI53" s="39" t="e" cm="1">
        <f t="array" ref="BI53">INDEX($DG$24:$EF$31,COLUMN(E48),$AP53)</f>
        <v>#N/A</v>
      </c>
      <c r="BJ53" s="39" t="e" cm="1">
        <f t="array" ref="BJ53">INDEX($DG$24:$EF$31,COLUMN(F48),$AP53)</f>
        <v>#N/A</v>
      </c>
      <c r="BK53" s="39" t="e" cm="1">
        <f t="array" ref="BK53">INDEX($DG$24:$EF$31,COLUMN(G48),$AP53)</f>
        <v>#N/A</v>
      </c>
      <c r="BL53" s="39" t="e" cm="1">
        <f t="array" ref="BL53">INDEX($DG$24:$EF$31,COLUMN(H48),$AP53)</f>
        <v>#N/A</v>
      </c>
      <c r="BM53" s="63" t="str" cm="1">
        <f t="array" aca="1" ref="BM53:BQ53" ca="1">IFERROR(ROUND(IF(IFERROR(AW53:BA53/AW53:BA53,0)=1,(IFERROR(AQ53:AU53*BG53,0)+IFERROR(AW53:BA53*BH53,0)+(SUM(BD53:BF53)-MIN(BD53:BF53))*BI53+BB53*BJ53+BC53*BK53)*BL53+BB53*(1-BJ53)+BC53*(1-BK53)+IF(AN53=1,BF53,0),""),2),"")</f>
        <v/>
      </c>
      <c r="BN53" s="52" t="str">
        <f ca="1"/>
        <v/>
      </c>
      <c r="BO53" s="52" t="str">
        <f ca="1"/>
        <v/>
      </c>
      <c r="BP53" s="52" t="str">
        <f ca="1"/>
        <v/>
      </c>
      <c r="BQ53" s="64" t="str">
        <f ca="1"/>
        <v/>
      </c>
      <c r="BR53" s="6"/>
      <c r="BS53" s="5"/>
      <c r="BT53" s="5"/>
      <c r="BU53" s="5"/>
      <c r="BV53" s="5"/>
      <c r="BW53" s="5"/>
      <c r="BX53" s="5"/>
      <c r="BY53" s="68">
        <v>38</v>
      </c>
      <c r="BZ53" s="68">
        <v>95</v>
      </c>
      <c r="CA53" s="68">
        <v>38</v>
      </c>
      <c r="CB53" s="5"/>
      <c r="CC53" s="68">
        <v>30</v>
      </c>
      <c r="CD53" s="68">
        <v>90</v>
      </c>
      <c r="CE53" s="68">
        <v>30</v>
      </c>
      <c r="CF53" s="6"/>
      <c r="CG53" s="68">
        <v>39</v>
      </c>
      <c r="CH53" s="68">
        <v>90</v>
      </c>
      <c r="CI53" s="68">
        <v>39</v>
      </c>
      <c r="CJ53" s="5"/>
      <c r="CK53" s="68">
        <v>30</v>
      </c>
      <c r="CL53" s="6" cm="1">
        <f t="array" ref="CL53">INDEX(변환표준점수!$I$8:$O$60,ROW(A47),_xlfn.XMATCH('표점 계산기'!$B$3,변환표준점수!$I$6:$O$6))</f>
        <v>0</v>
      </c>
      <c r="CM53" s="68">
        <v>30</v>
      </c>
      <c r="CN53" s="5"/>
      <c r="CO53" s="6">
        <v>55</v>
      </c>
      <c r="CP53" s="6">
        <v>106.66</v>
      </c>
      <c r="CQ53" s="6">
        <v>64</v>
      </c>
      <c r="CR53" s="5"/>
      <c r="CS53" s="5"/>
      <c r="CT53" s="5"/>
      <c r="CU53" s="5"/>
      <c r="CV53" s="5"/>
      <c r="CW53" s="5"/>
      <c r="CX53" s="5"/>
      <c r="CY53" s="5"/>
      <c r="CZ53" s="5"/>
      <c r="DA53" s="5"/>
      <c r="DB53" s="6">
        <v>54</v>
      </c>
      <c r="DC53" s="5">
        <v>51.82</v>
      </c>
      <c r="DD53" s="5" t="e">
        <f>VLOOKUP(DB53,변환표준점수!$BU$8:$CF$46,1+'표점 계산기'!$DM$4,FALSE)</f>
        <v>#N/A</v>
      </c>
      <c r="DE53" s="5"/>
      <c r="DF53" s="5"/>
      <c r="DG53" s="5"/>
      <c r="DH53" s="5"/>
      <c r="DI53" s="5"/>
      <c r="DJ53" s="5"/>
      <c r="DK53" s="5"/>
      <c r="DL53" s="6"/>
      <c r="DM53" s="6"/>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row>
    <row r="54" spans="1:153" x14ac:dyDescent="0.3">
      <c r="A54" s="5"/>
      <c r="B54" s="18" t="str">
        <f t="shared" si="1"/>
        <v/>
      </c>
      <c r="C54" s="24"/>
      <c r="D54" s="24"/>
      <c r="E54" s="24"/>
      <c r="F54" s="24"/>
      <c r="G54" s="24"/>
      <c r="H54" s="25"/>
      <c r="I54" s="25"/>
      <c r="J54" s="25"/>
      <c r="K54" s="25"/>
      <c r="L54" s="25"/>
      <c r="M54" s="25"/>
      <c r="N54" s="24"/>
      <c r="O54" s="25"/>
      <c r="P54" s="6"/>
      <c r="Q54" s="6"/>
      <c r="R54" s="6" t="e">
        <f t="shared" si="13"/>
        <v>#N/A</v>
      </c>
      <c r="S54" s="6" t="e">
        <f t="shared" si="14"/>
        <v>#N/A</v>
      </c>
      <c r="T54" s="6" t="e">
        <f t="shared" si="15"/>
        <v>#N/A</v>
      </c>
      <c r="U54" s="6" t="e">
        <f t="shared" si="16"/>
        <v>#N/A</v>
      </c>
      <c r="V54" s="8" cm="1">
        <f t="array" ref="V54">IF(M54=0,0,IF(OR($DM$4=3,$DM$4=4),0,IF($DM$4=1,INDEX($CZ$7:$CZ$15,SUM(IF(M54&lt;$CY$7:$CY$15=TRUE,1,0))+1),VLOOKUP(M54,$DB$7:$DC$107,2,FALSE))))</f>
        <v>0</v>
      </c>
      <c r="W54" s="6" t="e">
        <f t="shared" si="6"/>
        <v>#N/A</v>
      </c>
      <c r="X54" s="6" cm="1">
        <f t="array" aca="1" ref="X54" ca="1">SUM(IF((IF(E54=0,INDIRECT(_xlfn.CONCAT($CH$1,MATCH(F54,$CG$7:$CG$100,0)+6)):INDIRECT(_xlfn.CONCAT($CH$1,MATCH(F54,$CG$7:$CG$100,0)+6+SUM(IF((F54=$CG$7:$CG$59)=TRUE,1,0))-1)),INDIRECT(_xlfn.CONCAT($CD$1,MATCH(E54,$CC$7:$CC$100,0)+6)):INDIRECT(_xlfn.CONCAT($CD$1,MATCH(E54,$CC$7:$CC$100,0)+6+SUM(IF((E54=$CC$7:$CC$59)=TRUE,1,0))-1)))*$S$3)=0,0,1))</f>
        <v>2</v>
      </c>
      <c r="Y54" s="6" t="e" cm="1">
        <f t="array" aca="1" ref="Y54" ca="1">SUM(IF((TRANSPOSE(MMULT(MMULT(_xlfn.MUNIT(X54),IF(MMULT(IF(E54=0,INDIRECT(_xlfn.CONCAT($CH$1,MATCH(F54,$CG$7:$CG$100,0)+6)):INDIRECT(_xlfn.CONCAT($CH$1,MATCH(F54,$CG$7:$CG$100,0)+6+SUM(IF((F54=$CG$7:$CG$59)=TRUE,1,0))-1)),INDIRECT(_xlfn.CONCAT($CD$1,MATCH(E54,$CC$7:$CC$100,0)+6)):INDIRECT(_xlfn.CONCAT($CD$1,MATCH(E54,$CC$7:$CC$100,0)+6+SUM(IF((E54=$CC$7:$CC$59)=TRUE,1,0))-1)))*$S$3,1/TRANSPOSE(W54-INDIRECT(_xlfn.CONCAT($BZ$1,MATCH(D54,$BY$7:$BY$100,0)+6)):INDIRECT(_xlfn.CONCAT($BZ$1,MATCH(D54,$BY$7:$BY$100,0)+6+SUM(IF((D54=$BY$7:$BY$59)=TRUE,1,0))-1))*$R$3))=1,1,0)),W54-INDIRECT(_xlfn.CONCAT($BZ$1,MATCH(D54,$BY$7:$BY$100,0)+6)):INDIRECT(_xlfn.CONCAT($BZ$1,MATCH(D54,$BY$7:$BY$100,0)+6+SUM(IF((D54=$BY$7:$BY$59)=TRUE,1,0))-1))*$R$3)))=0,0,1))</f>
        <v>#N/A</v>
      </c>
      <c r="Z54" s="6"/>
      <c r="AA54" s="30" t="str">
        <f t="shared" ca="1" si="17"/>
        <v/>
      </c>
      <c r="AB54" s="31" t="str">
        <f t="shared" si="18"/>
        <v/>
      </c>
      <c r="AC54" s="31" t="str">
        <f t="shared" si="19"/>
        <v/>
      </c>
      <c r="AD54" s="31" t="str">
        <f t="shared" si="20"/>
        <v/>
      </c>
      <c r="AE54" s="32" t="str">
        <f t="shared" si="21"/>
        <v/>
      </c>
      <c r="AF54" s="33" t="str" cm="1">
        <f t="array" aca="1" ref="AF54" ca="1">IFERROR(IF(_xlfn._xlws.SORT(TRANSPOSE(MMULT(MMULT(_xlfn.MUNIT(X54),IF(ROUND(MMULT(IF(E54=0,IF(DN52=1,INDIRECT(_xlfn.CONCAT($CP$1,MATCH(F54,$CO$7:$CO$100,0)+6)):INDIRECT(_xlfn.CONCAT($CP$1,MATCH(F54,$CO$7:$CO$100,0)+6+SUM(IF((F54=$CO$7:$CO$59)=TRUE,1,0))-1)),INDIRECT(_xlfn.CONCAT($CH$1,MATCH(F54,$CG$7:$CG$100,0)+6)):INDIRECT(_xlfn.CONCAT($CH$1,MATCH(F54,$CG$7:$CG$100,0)+6+SUM(IF((F54=$CG$7:$CG$59)=TRUE,1,0))-1))),IF(OR(DN52=2,DN52=3),INDIRECT(_xlfn.CONCAT($CL$1,MATCH(E54,$CK$7:$CK$100,0)+6)):INDIRECT(_xlfn.CONCAT($CL$1,MATCH(E54,$CK$7:$CK$100,0)+6+SUM(IF((E54=$CK$7:$CK$59)=TRUE,1,0))-1)),INDIRECT(_xlfn.CONCAT($CD$1,MATCH(E54,$CC$7:$CC$100,0)+6)):INDIRECT(_xlfn.CONCAT($CD$1,MATCH(E54,$CC$7:$CC$100,0)+6+SUM(IF((E54=$CC$7:$CC$59)=TRUE,1,0))-1))))*$S$3*IF(AND(DM52=4,F54=0),1.1,1),1/TRANSPOSE(W54-INDIRECT(_xlfn.CONCAT($BZ$1,MATCH(D54,$BY$7:$BY$100,0)+6)):INDIRECT(_xlfn.CONCAT($BZ$1,MATCH(D54,$BY$7:$BY$100,0)+6+SUM(IF((D54=$BY$7:$BY$59)=TRUE,1,0))-1))*$R$3)),6)=1,1,0)),W54-INDIRECT(_xlfn.CONCAT($BZ$1,MATCH(D54,$BY$7:$BY$100,0)+6)):INDIRECT(_xlfn.CONCAT($BZ$1,MATCH(D54,$BY$7:$BY$100,0)+6+SUM(IF((D54=$BY$7:$BY$59)=TRUE,1,0))-1))*$R$3))/$S$3,1,-1,TRUE)=0,"",_xlfn._xlws.SORT(TRANSPOSE(MMULT(MMULT(_xlfn.MUNIT(X54),IF(ROUND(MMULT(IF(E54=0,IF(DN52=1,INDIRECT(_xlfn.CONCAT($CP$1,MATCH(F54,$CO$7:$CO$100,0)+6)):INDIRECT(_xlfn.CONCAT($CP$1,MATCH(F54,$CO$7:$CO$100,0)+6+SUM(IF((F54=$CO$7:$CO$59)=TRUE,1,0))-1)),INDIRECT(_xlfn.CONCAT($CH$1,MATCH(F54,$CG$7:$CG$100,0)+6)):INDIRECT(_xlfn.CONCAT($CH$1,MATCH(F54,$CG$7:$CG$100,0)+6+SUM(IF((F54=$CG$7:$CG$59)=TRUE,1,0))-1))),IF(OR(DN52=2,DN52=3),INDIRECT(_xlfn.CONCAT($CL$1,MATCH(E54,$CK$7:$CK$100,0)+6)):INDIRECT(_xlfn.CONCAT($CL$1,MATCH(E54,$CK$7:$CK$100,0)+6+SUM(IF((E54=$CK$7:$CK$59)=TRUE,1,0))-1)),INDIRECT(_xlfn.CONCAT($CD$1,MATCH(E54,$CC$7:$CC$100,0)+6)):INDIRECT(_xlfn.CONCAT($CD$1,MATCH(E54,$CC$7:$CC$100,0)+6+SUM(IF((E54=$CC$7:$CC$59)=TRUE,1,0))-1))))*$S$3*IF(AND(DM52=4,F54=0),1.1,1),1/TRANSPOSE(W54-INDIRECT(_xlfn.CONCAT($BZ$1,MATCH(D54,$BY$7:$BY$100,0)+6)):INDIRECT(_xlfn.CONCAT($BZ$1,MATCH(D54,$BY$7:$BY$100,0)+6+SUM(IF((D54=$BY$7:$BY$59)=TRUE,1,0))-1))*$R$3)),6)=1,1,0)),W54-INDIRECT(_xlfn.CONCAT($BZ$1,MATCH(D54,$BY$7:$BY$100,0)+6)):INDIRECT(_xlfn.CONCAT($BZ$1,MATCH(D54,$BY$7:$BY$100,0)+6+SUM(IF((D54=$BY$7:$BY$59)=TRUE,1,0))-1))*$R$3))/$S$3,1,-1,TRUE)),"")</f>
        <v/>
      </c>
      <c r="AG54" s="31"/>
      <c r="AH54" s="31"/>
      <c r="AI54" s="31"/>
      <c r="AJ54" s="32"/>
      <c r="AK54" s="6"/>
      <c r="AL54" s="21"/>
      <c r="AM54" s="21"/>
      <c r="AN54" s="48">
        <f t="shared" si="23"/>
        <v>12</v>
      </c>
      <c r="AO54" s="39" t="e">
        <f t="shared" si="24"/>
        <v>#N/A</v>
      </c>
      <c r="AP54" s="39" t="e" cm="1">
        <f t="array" ref="AP54">_xlfn.XMATCH(1,IF(IF((AL54=$DG$24:$EF$24)=TRUE,1,0)+IF((AM54=$DG$25:$EF$25)=TRUE,1,0)=2,1,0))</f>
        <v>#N/A</v>
      </c>
      <c r="AQ54" s="39" t="str" cm="1">
        <f t="array" aca="1" ref="AQ54:AU54" ca="1">AA54:AE54</f>
        <v/>
      </c>
      <c r="AR54" s="39" t="str">
        <f ca="1"/>
        <v/>
      </c>
      <c r="AS54" s="39" t="str">
        <f ca="1"/>
        <v/>
      </c>
      <c r="AT54" s="39" t="str">
        <f ca="1"/>
        <v/>
      </c>
      <c r="AU54" s="39" t="str">
        <f ca="1"/>
        <v/>
      </c>
      <c r="AV54" s="39">
        <f t="shared" si="25"/>
        <v>0</v>
      </c>
      <c r="AW54" s="39" t="e" cm="1">
        <f t="array" ref="AW54">IF(AND(AV54=1,AO54&lt;&gt;1),VLOOKUP(E54,변환표준점수!$H$8:$O$60,_xlfn.XMATCH('표점 계산기'!$AL54,변환표준점수!$I$6:$O$6)+1,FALSE),IF(AND($E54=0,$DN$4=1),INDEX($CH$7:$CH$73,SUM(IF(AF54=$CP$7:$CP$59,ROW($A$1:$A$50),0))),IF(AND($E54&lt;&gt;0,$DN$4&lt;&gt;1),INDEX($CD$7:$CD$73,SUM(IF(AF54=$CL$7:$CL$59,ROW($A$1:$A$50),0))),AF54:AJ54)))</f>
        <v>#N/A</v>
      </c>
      <c r="AX54" s="39"/>
      <c r="AY54" s="39"/>
      <c r="AZ54" s="39"/>
      <c r="BA54" s="39"/>
      <c r="BB54" s="39" t="e">
        <f>VLOOKUP(G54,변환표준점수!$X$8:$AM$16,_xlfn.XMATCH(AL54,변환표준점수!$Y$5:$AM$5)+IF(OR(AN54=6,AN54=7,AN54=10,AN54=11),IF(AO54=1,0,1),0)+1,FALSE)</f>
        <v>#N/A</v>
      </c>
      <c r="BC54" s="39" t="e">
        <f>VLOOKUP(H54,변환표준점수!$AO$8:$BE$16,_xlfn.XMATCH(AL54,변환표준점수!$AP$5:$BE$5)+IF(OR(AN54=3,AN54=6,AN54=8,AN54=9,AN54=10),IF(AO54=1,0,1),0)+1,FALSE)</f>
        <v>#N/A</v>
      </c>
      <c r="BD54" s="39" t="e">
        <f>IF(I54=0,VLOOKUP(K54,변환표준점수!$BU$8:$CF$62,'표점 계산기'!$AN54+1,FALSE),VLOOKUP(I54,변환표준점수!$BH$8:$BS$62,'표점 계산기'!$AN54+1,FALSE))</f>
        <v>#N/A</v>
      </c>
      <c r="BE54" s="39" t="e">
        <f>IF(J54=0,VLOOKUP(L54,변환표준점수!$BU$8:$CF$62,'표점 계산기'!$AN54+1,FALSE),VLOOKUP(J54,변환표준점수!$BH$8:$BS$62,'표점 계산기'!$AN54+1,FALSE))</f>
        <v>#N/A</v>
      </c>
      <c r="BF54" s="39" cm="1">
        <f t="array" ref="BF54">IF(M54=0,0,IF(OR(AN54=3,AN54=4),0,IF(AN54=1,INDEX($CZ$7:$CZ$15,SUM(IF(M54&lt;$CY$7:$CY$15=TRUE,1,0))+1),VLOOKUP(M54,변환표준점수!$BH$8:$BS$62,'표점 계산기'!AN54+1,FALSE))))</f>
        <v>0</v>
      </c>
      <c r="BG54" s="39" t="e" cm="1">
        <f t="array" ref="BG54">INDEX($DG$24:$EF$31,COLUMN(C49),$AP54)</f>
        <v>#N/A</v>
      </c>
      <c r="BH54" s="39" t="e" cm="1">
        <f t="array" ref="BH54">INDEX($DG$24:$EF$31,COLUMN(D49),$AP54)</f>
        <v>#N/A</v>
      </c>
      <c r="BI54" s="39" t="e" cm="1">
        <f t="array" ref="BI54">INDEX($DG$24:$EF$31,COLUMN(E49),$AP54)</f>
        <v>#N/A</v>
      </c>
      <c r="BJ54" s="39" t="e" cm="1">
        <f t="array" ref="BJ54">INDEX($DG$24:$EF$31,COLUMN(F49),$AP54)</f>
        <v>#N/A</v>
      </c>
      <c r="BK54" s="39" t="e" cm="1">
        <f t="array" ref="BK54">INDEX($DG$24:$EF$31,COLUMN(G49),$AP54)</f>
        <v>#N/A</v>
      </c>
      <c r="BL54" s="39" t="e" cm="1">
        <f t="array" ref="BL54">INDEX($DG$24:$EF$31,COLUMN(H49),$AP54)</f>
        <v>#N/A</v>
      </c>
      <c r="BM54" s="63" t="str" cm="1">
        <f t="array" aca="1" ref="BM54:BQ54" ca="1">IFERROR(ROUND(IF(IFERROR(AW54:BA54/AW54:BA54,0)=1,(IFERROR(AQ54:AU54*BG54,0)+IFERROR(AW54:BA54*BH54,0)+(SUM(BD54:BF54)-MIN(BD54:BF54))*BI54+BB54*BJ54+BC54*BK54)*BL54+BB54*(1-BJ54)+BC54*(1-BK54)+IF(AN54=1,BF54,0),""),2),"")</f>
        <v/>
      </c>
      <c r="BN54" s="52" t="str">
        <f ca="1"/>
        <v/>
      </c>
      <c r="BO54" s="52" t="str">
        <f ca="1"/>
        <v/>
      </c>
      <c r="BP54" s="52" t="str">
        <f ca="1"/>
        <v/>
      </c>
      <c r="BQ54" s="64" t="str">
        <f ca="1"/>
        <v/>
      </c>
      <c r="BR54" s="6"/>
      <c r="BS54" s="5"/>
      <c r="BT54" s="5"/>
      <c r="BU54" s="5"/>
      <c r="BV54" s="5"/>
      <c r="BW54" s="5"/>
      <c r="BX54" s="5"/>
      <c r="BY54" s="68">
        <v>36</v>
      </c>
      <c r="BZ54" s="68">
        <v>94</v>
      </c>
      <c r="CA54" s="68">
        <v>36</v>
      </c>
      <c r="CB54" s="5"/>
      <c r="CC54" s="68">
        <v>29</v>
      </c>
      <c r="CD54" s="68">
        <v>89</v>
      </c>
      <c r="CE54" s="68">
        <v>29</v>
      </c>
      <c r="CF54" s="6"/>
      <c r="CG54" s="68">
        <v>38</v>
      </c>
      <c r="CH54" s="68">
        <v>89</v>
      </c>
      <c r="CI54" s="68">
        <v>38</v>
      </c>
      <c r="CJ54" s="5"/>
      <c r="CK54" s="68">
        <v>29</v>
      </c>
      <c r="CL54" s="6" cm="1">
        <f t="array" ref="CL54">INDEX(변환표준점수!$I$8:$O$60,ROW(A48),_xlfn.XMATCH('표점 계산기'!$B$3,변환표준점수!$I$6:$O$6))</f>
        <v>0</v>
      </c>
      <c r="CM54" s="68">
        <v>29</v>
      </c>
      <c r="CN54" s="5"/>
      <c r="CO54" s="6">
        <v>53</v>
      </c>
      <c r="CP54" s="6">
        <v>106</v>
      </c>
      <c r="CQ54" s="6">
        <v>62</v>
      </c>
      <c r="CR54" s="5"/>
      <c r="CS54" s="5"/>
      <c r="CT54" s="5"/>
      <c r="CU54" s="5"/>
      <c r="CV54" s="5"/>
      <c r="CW54" s="5"/>
      <c r="CX54" s="5"/>
      <c r="CY54" s="5"/>
      <c r="CZ54" s="5"/>
      <c r="DA54" s="5"/>
      <c r="DB54" s="6">
        <v>53</v>
      </c>
      <c r="DC54" s="5">
        <v>51.44</v>
      </c>
      <c r="DD54" s="5" t="e">
        <f>VLOOKUP(DB54,변환표준점수!$BU$8:$CF$46,1+'표점 계산기'!$DM$4,FALSE)</f>
        <v>#N/A</v>
      </c>
      <c r="DE54" s="5"/>
      <c r="DF54" s="5"/>
      <c r="DG54" s="5"/>
      <c r="DH54" s="5"/>
      <c r="DI54" s="5"/>
      <c r="DJ54" s="5"/>
      <c r="DK54" s="5"/>
      <c r="DL54" s="6"/>
      <c r="DM54" s="6"/>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row>
    <row r="55" spans="1:153" x14ac:dyDescent="0.3">
      <c r="A55" s="5"/>
      <c r="B55" s="18" t="str">
        <f t="shared" si="1"/>
        <v/>
      </c>
      <c r="C55" s="24"/>
      <c r="D55" s="24"/>
      <c r="E55" s="24"/>
      <c r="F55" s="24"/>
      <c r="G55" s="24"/>
      <c r="H55" s="25"/>
      <c r="I55" s="25"/>
      <c r="J55" s="25"/>
      <c r="K55" s="25"/>
      <c r="L55" s="25"/>
      <c r="M55" s="25"/>
      <c r="N55" s="24"/>
      <c r="O55" s="25"/>
      <c r="P55" s="6"/>
      <c r="Q55" s="6"/>
      <c r="R55" s="6" t="e">
        <f t="shared" si="13"/>
        <v>#N/A</v>
      </c>
      <c r="S55" s="6" t="e">
        <f t="shared" si="14"/>
        <v>#N/A</v>
      </c>
      <c r="T55" s="6" t="e">
        <f t="shared" si="15"/>
        <v>#N/A</v>
      </c>
      <c r="U55" s="6" t="e">
        <f t="shared" si="16"/>
        <v>#N/A</v>
      </c>
      <c r="V55" s="8" cm="1">
        <f t="array" ref="V55">IF(M55=0,0,IF(OR($DM$4=3,$DM$4=4),0,IF($DM$4=1,INDEX($CZ$7:$CZ$15,SUM(IF(M55&lt;$CY$7:$CY$15=TRUE,1,0))+1),VLOOKUP(M55,$DB$7:$DC$107,2,FALSE))))</f>
        <v>0</v>
      </c>
      <c r="W55" s="6" t="e">
        <f t="shared" si="6"/>
        <v>#N/A</v>
      </c>
      <c r="X55" s="6" cm="1">
        <f t="array" aca="1" ref="X55" ca="1">SUM(IF((IF(E55=0,INDIRECT(_xlfn.CONCAT($CH$1,MATCH(F55,$CG$7:$CG$100,0)+6)):INDIRECT(_xlfn.CONCAT($CH$1,MATCH(F55,$CG$7:$CG$100,0)+6+SUM(IF((F55=$CG$7:$CG$59)=TRUE,1,0))-1)),INDIRECT(_xlfn.CONCAT($CD$1,MATCH(E55,$CC$7:$CC$100,0)+6)):INDIRECT(_xlfn.CONCAT($CD$1,MATCH(E55,$CC$7:$CC$100,0)+6+SUM(IF((E55=$CC$7:$CC$59)=TRUE,1,0))-1)))*$S$3)=0,0,1))</f>
        <v>2</v>
      </c>
      <c r="Y55" s="6" t="e" cm="1">
        <f t="array" aca="1" ref="Y55" ca="1">SUM(IF((TRANSPOSE(MMULT(MMULT(_xlfn.MUNIT(X55),IF(MMULT(IF(E55=0,INDIRECT(_xlfn.CONCAT($CH$1,MATCH(F55,$CG$7:$CG$100,0)+6)):INDIRECT(_xlfn.CONCAT($CH$1,MATCH(F55,$CG$7:$CG$100,0)+6+SUM(IF((F55=$CG$7:$CG$59)=TRUE,1,0))-1)),INDIRECT(_xlfn.CONCAT($CD$1,MATCH(E55,$CC$7:$CC$100,0)+6)):INDIRECT(_xlfn.CONCAT($CD$1,MATCH(E55,$CC$7:$CC$100,0)+6+SUM(IF((E55=$CC$7:$CC$59)=TRUE,1,0))-1)))*$S$3,1/TRANSPOSE(W55-INDIRECT(_xlfn.CONCAT($BZ$1,MATCH(D55,$BY$7:$BY$100,0)+6)):INDIRECT(_xlfn.CONCAT($BZ$1,MATCH(D55,$BY$7:$BY$100,0)+6+SUM(IF((D55=$BY$7:$BY$59)=TRUE,1,0))-1))*$R$3))=1,1,0)),W55-INDIRECT(_xlfn.CONCAT($BZ$1,MATCH(D55,$BY$7:$BY$100,0)+6)):INDIRECT(_xlfn.CONCAT($BZ$1,MATCH(D55,$BY$7:$BY$100,0)+6+SUM(IF((D55=$BY$7:$BY$59)=TRUE,1,0))-1))*$R$3)))=0,0,1))</f>
        <v>#N/A</v>
      </c>
      <c r="Z55" s="6"/>
      <c r="AA55" s="30" t="str">
        <f t="shared" ca="1" si="17"/>
        <v/>
      </c>
      <c r="AB55" s="31" t="str">
        <f t="shared" si="18"/>
        <v/>
      </c>
      <c r="AC55" s="31" t="str">
        <f t="shared" si="19"/>
        <v/>
      </c>
      <c r="AD55" s="31" t="str">
        <f t="shared" si="20"/>
        <v/>
      </c>
      <c r="AE55" s="32" t="str">
        <f t="shared" si="21"/>
        <v/>
      </c>
      <c r="AF55" s="33" t="str" cm="1">
        <f t="array" aca="1" ref="AF55" ca="1">IFERROR(IF(_xlfn._xlws.SORT(TRANSPOSE(MMULT(MMULT(_xlfn.MUNIT(X55),IF(ROUND(MMULT(IF(E55=0,IF(DN53=1,INDIRECT(_xlfn.CONCAT($CP$1,MATCH(F55,$CO$7:$CO$100,0)+6)):INDIRECT(_xlfn.CONCAT($CP$1,MATCH(F55,$CO$7:$CO$100,0)+6+SUM(IF((F55=$CO$7:$CO$59)=TRUE,1,0))-1)),INDIRECT(_xlfn.CONCAT($CH$1,MATCH(F55,$CG$7:$CG$100,0)+6)):INDIRECT(_xlfn.CONCAT($CH$1,MATCH(F55,$CG$7:$CG$100,0)+6+SUM(IF((F55=$CG$7:$CG$59)=TRUE,1,0))-1))),IF(OR(DN53=2,DN53=3),INDIRECT(_xlfn.CONCAT($CL$1,MATCH(E55,$CK$7:$CK$100,0)+6)):INDIRECT(_xlfn.CONCAT($CL$1,MATCH(E55,$CK$7:$CK$100,0)+6+SUM(IF((E55=$CK$7:$CK$59)=TRUE,1,0))-1)),INDIRECT(_xlfn.CONCAT($CD$1,MATCH(E55,$CC$7:$CC$100,0)+6)):INDIRECT(_xlfn.CONCAT($CD$1,MATCH(E55,$CC$7:$CC$100,0)+6+SUM(IF((E55=$CC$7:$CC$59)=TRUE,1,0))-1))))*$S$3*IF(AND(DM53=4,F55=0),1.1,1),1/TRANSPOSE(W55-INDIRECT(_xlfn.CONCAT($BZ$1,MATCH(D55,$BY$7:$BY$100,0)+6)):INDIRECT(_xlfn.CONCAT($BZ$1,MATCH(D55,$BY$7:$BY$100,0)+6+SUM(IF((D55=$BY$7:$BY$59)=TRUE,1,0))-1))*$R$3)),6)=1,1,0)),W55-INDIRECT(_xlfn.CONCAT($BZ$1,MATCH(D55,$BY$7:$BY$100,0)+6)):INDIRECT(_xlfn.CONCAT($BZ$1,MATCH(D55,$BY$7:$BY$100,0)+6+SUM(IF((D55=$BY$7:$BY$59)=TRUE,1,0))-1))*$R$3))/$S$3,1,-1,TRUE)=0,"",_xlfn._xlws.SORT(TRANSPOSE(MMULT(MMULT(_xlfn.MUNIT(X55),IF(ROUND(MMULT(IF(E55=0,IF(DN53=1,INDIRECT(_xlfn.CONCAT($CP$1,MATCH(F55,$CO$7:$CO$100,0)+6)):INDIRECT(_xlfn.CONCAT($CP$1,MATCH(F55,$CO$7:$CO$100,0)+6+SUM(IF((F55=$CO$7:$CO$59)=TRUE,1,0))-1)),INDIRECT(_xlfn.CONCAT($CH$1,MATCH(F55,$CG$7:$CG$100,0)+6)):INDIRECT(_xlfn.CONCAT($CH$1,MATCH(F55,$CG$7:$CG$100,0)+6+SUM(IF((F55=$CG$7:$CG$59)=TRUE,1,0))-1))),IF(OR(DN53=2,DN53=3),INDIRECT(_xlfn.CONCAT($CL$1,MATCH(E55,$CK$7:$CK$100,0)+6)):INDIRECT(_xlfn.CONCAT($CL$1,MATCH(E55,$CK$7:$CK$100,0)+6+SUM(IF((E55=$CK$7:$CK$59)=TRUE,1,0))-1)),INDIRECT(_xlfn.CONCAT($CD$1,MATCH(E55,$CC$7:$CC$100,0)+6)):INDIRECT(_xlfn.CONCAT($CD$1,MATCH(E55,$CC$7:$CC$100,0)+6+SUM(IF((E55=$CC$7:$CC$59)=TRUE,1,0))-1))))*$S$3*IF(AND(DM53=4,F55=0),1.1,1),1/TRANSPOSE(W55-INDIRECT(_xlfn.CONCAT($BZ$1,MATCH(D55,$BY$7:$BY$100,0)+6)):INDIRECT(_xlfn.CONCAT($BZ$1,MATCH(D55,$BY$7:$BY$100,0)+6+SUM(IF((D55=$BY$7:$BY$59)=TRUE,1,0))-1))*$R$3)),6)=1,1,0)),W55-INDIRECT(_xlfn.CONCAT($BZ$1,MATCH(D55,$BY$7:$BY$100,0)+6)):INDIRECT(_xlfn.CONCAT($BZ$1,MATCH(D55,$BY$7:$BY$100,0)+6+SUM(IF((D55=$BY$7:$BY$59)=TRUE,1,0))-1))*$R$3))/$S$3,1,-1,TRUE)),"")</f>
        <v/>
      </c>
      <c r="AG55" s="31"/>
      <c r="AH55" s="31"/>
      <c r="AI55" s="31"/>
      <c r="AJ55" s="32"/>
      <c r="AK55" s="6"/>
      <c r="AL55" s="21"/>
      <c r="AM55" s="21"/>
      <c r="AN55" s="48">
        <f t="shared" si="23"/>
        <v>12</v>
      </c>
      <c r="AO55" s="39" t="e">
        <f t="shared" si="24"/>
        <v>#N/A</v>
      </c>
      <c r="AP55" s="39" t="e" cm="1">
        <f t="array" ref="AP55">_xlfn.XMATCH(1,IF(IF((AL55=$DG$24:$EF$24)=TRUE,1,0)+IF((AM55=$DG$25:$EF$25)=TRUE,1,0)=2,1,0))</f>
        <v>#N/A</v>
      </c>
      <c r="AQ55" s="39" t="str" cm="1">
        <f t="array" aca="1" ref="AQ55:AU55" ca="1">AA55:AE55</f>
        <v/>
      </c>
      <c r="AR55" s="39" t="str">
        <f ca="1"/>
        <v/>
      </c>
      <c r="AS55" s="39" t="str">
        <f ca="1"/>
        <v/>
      </c>
      <c r="AT55" s="39" t="str">
        <f ca="1"/>
        <v/>
      </c>
      <c r="AU55" s="39" t="str">
        <f ca="1"/>
        <v/>
      </c>
      <c r="AV55" s="39">
        <f t="shared" si="25"/>
        <v>0</v>
      </c>
      <c r="AW55" s="39" t="e" cm="1">
        <f t="array" ref="AW55">IF(AND(AV55=1,AO55&lt;&gt;1),VLOOKUP(E55,변환표준점수!$H$8:$O$60,_xlfn.XMATCH('표점 계산기'!$AL55,변환표준점수!$I$6:$O$6)+1,FALSE),IF(AND($E55=0,$DN$4=1),INDEX($CH$7:$CH$73,SUM(IF(AF55=$CP$7:$CP$59,ROW($A$1:$A$50),0))),IF(AND($E55&lt;&gt;0,$DN$4&lt;&gt;1),INDEX($CD$7:$CD$73,SUM(IF(AF55=$CL$7:$CL$59,ROW($A$1:$A$50),0))),AF55:AJ55)))</f>
        <v>#N/A</v>
      </c>
      <c r="AX55" s="39"/>
      <c r="AY55" s="39"/>
      <c r="AZ55" s="39"/>
      <c r="BA55" s="39"/>
      <c r="BB55" s="39" t="e">
        <f>VLOOKUP(G55,변환표준점수!$X$8:$AM$16,_xlfn.XMATCH(AL55,변환표준점수!$Y$5:$AM$5)+IF(OR(AN55=6,AN55=7,AN55=10,AN55=11),IF(AO55=1,0,1),0)+1,FALSE)</f>
        <v>#N/A</v>
      </c>
      <c r="BC55" s="39" t="e">
        <f>VLOOKUP(H55,변환표준점수!$AO$8:$BE$16,_xlfn.XMATCH(AL55,변환표준점수!$AP$5:$BE$5)+IF(OR(AN55=3,AN55=6,AN55=8,AN55=9,AN55=10),IF(AO55=1,0,1),0)+1,FALSE)</f>
        <v>#N/A</v>
      </c>
      <c r="BD55" s="39" t="e">
        <f>IF(I55=0,VLOOKUP(K55,변환표준점수!$BU$8:$CF$62,'표점 계산기'!$AN55+1,FALSE),VLOOKUP(I55,변환표준점수!$BH$8:$BS$62,'표점 계산기'!$AN55+1,FALSE))</f>
        <v>#N/A</v>
      </c>
      <c r="BE55" s="39" t="e">
        <f>IF(J55=0,VLOOKUP(L55,변환표준점수!$BU$8:$CF$62,'표점 계산기'!$AN55+1,FALSE),VLOOKUP(J55,변환표준점수!$BH$8:$BS$62,'표점 계산기'!$AN55+1,FALSE))</f>
        <v>#N/A</v>
      </c>
      <c r="BF55" s="39" cm="1">
        <f t="array" ref="BF55">IF(M55=0,0,IF(OR(AN55=3,AN55=4),0,IF(AN55=1,INDEX($CZ$7:$CZ$15,SUM(IF(M55&lt;$CY$7:$CY$15=TRUE,1,0))+1),VLOOKUP(M55,변환표준점수!$BH$8:$BS$62,'표점 계산기'!AN55+1,FALSE))))</f>
        <v>0</v>
      </c>
      <c r="BG55" s="39" t="e" cm="1">
        <f t="array" ref="BG55">INDEX($DG$24:$EF$31,COLUMN(C50),$AP55)</f>
        <v>#N/A</v>
      </c>
      <c r="BH55" s="39" t="e" cm="1">
        <f t="array" ref="BH55">INDEX($DG$24:$EF$31,COLUMN(D50),$AP55)</f>
        <v>#N/A</v>
      </c>
      <c r="BI55" s="39" t="e" cm="1">
        <f t="array" ref="BI55">INDEX($DG$24:$EF$31,COLUMN(E50),$AP55)</f>
        <v>#N/A</v>
      </c>
      <c r="BJ55" s="39" t="e" cm="1">
        <f t="array" ref="BJ55">INDEX($DG$24:$EF$31,COLUMN(F50),$AP55)</f>
        <v>#N/A</v>
      </c>
      <c r="BK55" s="39" t="e" cm="1">
        <f t="array" ref="BK55">INDEX($DG$24:$EF$31,COLUMN(G50),$AP55)</f>
        <v>#N/A</v>
      </c>
      <c r="BL55" s="39" t="e" cm="1">
        <f t="array" ref="BL55">INDEX($DG$24:$EF$31,COLUMN(H50),$AP55)</f>
        <v>#N/A</v>
      </c>
      <c r="BM55" s="63" t="str" cm="1">
        <f t="array" aca="1" ref="BM55:BQ55" ca="1">IFERROR(ROUND(IF(IFERROR(AW55:BA55/AW55:BA55,0)=1,(IFERROR(AQ55:AU55*BG55,0)+IFERROR(AW55:BA55*BH55,0)+(SUM(BD55:BF55)-MIN(BD55:BF55))*BI55+BB55*BJ55+BC55*BK55)*BL55+BB55*(1-BJ55)+BC55*(1-BK55)+IF(AN55=1,BF55,0),""),2),"")</f>
        <v/>
      </c>
      <c r="BN55" s="52" t="str">
        <f ca="1"/>
        <v/>
      </c>
      <c r="BO55" s="52" t="str">
        <f ca="1"/>
        <v/>
      </c>
      <c r="BP55" s="52" t="str">
        <f ca="1"/>
        <v/>
      </c>
      <c r="BQ55" s="64" t="str">
        <f ca="1"/>
        <v/>
      </c>
      <c r="BR55" s="6"/>
      <c r="BS55" s="5"/>
      <c r="BT55" s="5"/>
      <c r="BU55" s="5"/>
      <c r="BV55" s="5"/>
      <c r="BW55" s="5"/>
      <c r="BX55" s="5"/>
      <c r="BY55" s="68">
        <v>34</v>
      </c>
      <c r="BZ55" s="68">
        <v>92</v>
      </c>
      <c r="CA55" s="68">
        <v>34</v>
      </c>
      <c r="CB55" s="5"/>
      <c r="CC55" s="68">
        <v>28</v>
      </c>
      <c r="CD55" s="68">
        <v>88</v>
      </c>
      <c r="CE55" s="68">
        <v>28</v>
      </c>
      <c r="CF55" s="6"/>
      <c r="CG55" s="68">
        <v>36</v>
      </c>
      <c r="CH55" s="68">
        <v>88</v>
      </c>
      <c r="CI55" s="68">
        <v>36</v>
      </c>
      <c r="CJ55" s="5"/>
      <c r="CK55" s="68">
        <v>28</v>
      </c>
      <c r="CL55" s="6" cm="1">
        <f t="array" ref="CL55">INDEX(변환표준점수!$I$8:$O$60,ROW(A49),_xlfn.XMATCH('표점 계산기'!$B$3,변환표준점수!$I$6:$O$6))</f>
        <v>0</v>
      </c>
      <c r="CM55" s="68">
        <v>28</v>
      </c>
      <c r="CN55" s="5"/>
      <c r="CO55" s="6">
        <v>52</v>
      </c>
      <c r="CP55" s="6">
        <v>105.5</v>
      </c>
      <c r="CQ55" s="6">
        <v>62</v>
      </c>
      <c r="CR55" s="5"/>
      <c r="CS55" s="5"/>
      <c r="CT55" s="5"/>
      <c r="CU55" s="5"/>
      <c r="CV55" s="5"/>
      <c r="CW55" s="5"/>
      <c r="CX55" s="5"/>
      <c r="CY55" s="5"/>
      <c r="CZ55" s="5"/>
      <c r="DA55" s="5"/>
      <c r="DB55" s="6">
        <v>52</v>
      </c>
      <c r="DC55" s="5">
        <v>50.97</v>
      </c>
      <c r="DD55" s="5" t="e">
        <f>VLOOKUP(DB55,변환표준점수!$BU$8:$CF$46,1+'표점 계산기'!$DM$4,FALSE)</f>
        <v>#N/A</v>
      </c>
      <c r="DE55" s="5"/>
      <c r="DF55" s="5"/>
      <c r="DG55" s="5"/>
      <c r="DH55" s="5"/>
      <c r="DI55" s="5"/>
      <c r="DJ55" s="5"/>
      <c r="DK55" s="5"/>
      <c r="DL55" s="6"/>
      <c r="DM55" s="6"/>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row>
    <row r="56" spans="1:153" x14ac:dyDescent="0.3">
      <c r="A56" s="5"/>
      <c r="B56" s="18" t="str">
        <f t="shared" si="1"/>
        <v/>
      </c>
      <c r="C56" s="24"/>
      <c r="D56" s="24"/>
      <c r="E56" s="24"/>
      <c r="F56" s="24"/>
      <c r="G56" s="24"/>
      <c r="H56" s="25"/>
      <c r="I56" s="25"/>
      <c r="J56" s="25"/>
      <c r="K56" s="25"/>
      <c r="L56" s="25"/>
      <c r="M56" s="25"/>
      <c r="N56" s="24"/>
      <c r="O56" s="25"/>
      <c r="P56" s="6"/>
      <c r="Q56" s="6"/>
      <c r="R56" s="6" t="e">
        <f t="shared" si="13"/>
        <v>#N/A</v>
      </c>
      <c r="S56" s="6" t="e">
        <f t="shared" si="14"/>
        <v>#N/A</v>
      </c>
      <c r="T56" s="6" t="e">
        <f t="shared" si="15"/>
        <v>#N/A</v>
      </c>
      <c r="U56" s="6" t="e">
        <f t="shared" si="16"/>
        <v>#N/A</v>
      </c>
      <c r="V56" s="8" cm="1">
        <f t="array" ref="V56">IF(M56=0,0,IF(OR($DM$4=3,$DM$4=4),0,IF($DM$4=1,INDEX($CZ$7:$CZ$15,SUM(IF(M56&lt;$CY$7:$CY$15=TRUE,1,0))+1),VLOOKUP(M56,$DB$7:$DC$107,2,FALSE))))</f>
        <v>0</v>
      </c>
      <c r="W56" s="6" t="e">
        <f t="shared" si="6"/>
        <v>#N/A</v>
      </c>
      <c r="X56" s="6" cm="1">
        <f t="array" aca="1" ref="X56" ca="1">SUM(IF((IF(E56=0,INDIRECT(_xlfn.CONCAT($CH$1,MATCH(F56,$CG$7:$CG$100,0)+6)):INDIRECT(_xlfn.CONCAT($CH$1,MATCH(F56,$CG$7:$CG$100,0)+6+SUM(IF((F56=$CG$7:$CG$59)=TRUE,1,0))-1)),INDIRECT(_xlfn.CONCAT($CD$1,MATCH(E56,$CC$7:$CC$100,0)+6)):INDIRECT(_xlfn.CONCAT($CD$1,MATCH(E56,$CC$7:$CC$100,0)+6+SUM(IF((E56=$CC$7:$CC$59)=TRUE,1,0))-1)))*$S$3)=0,0,1))</f>
        <v>2</v>
      </c>
      <c r="Y56" s="6" t="e" cm="1">
        <f t="array" aca="1" ref="Y56" ca="1">SUM(IF((TRANSPOSE(MMULT(MMULT(_xlfn.MUNIT(X56),IF(MMULT(IF(E56=0,INDIRECT(_xlfn.CONCAT($CH$1,MATCH(F56,$CG$7:$CG$100,0)+6)):INDIRECT(_xlfn.CONCAT($CH$1,MATCH(F56,$CG$7:$CG$100,0)+6+SUM(IF((F56=$CG$7:$CG$59)=TRUE,1,0))-1)),INDIRECT(_xlfn.CONCAT($CD$1,MATCH(E56,$CC$7:$CC$100,0)+6)):INDIRECT(_xlfn.CONCAT($CD$1,MATCH(E56,$CC$7:$CC$100,0)+6+SUM(IF((E56=$CC$7:$CC$59)=TRUE,1,0))-1)))*$S$3,1/TRANSPOSE(W56-INDIRECT(_xlfn.CONCAT($BZ$1,MATCH(D56,$BY$7:$BY$100,0)+6)):INDIRECT(_xlfn.CONCAT($BZ$1,MATCH(D56,$BY$7:$BY$100,0)+6+SUM(IF((D56=$BY$7:$BY$59)=TRUE,1,0))-1))*$R$3))=1,1,0)),W56-INDIRECT(_xlfn.CONCAT($BZ$1,MATCH(D56,$BY$7:$BY$100,0)+6)):INDIRECT(_xlfn.CONCAT($BZ$1,MATCH(D56,$BY$7:$BY$100,0)+6+SUM(IF((D56=$BY$7:$BY$59)=TRUE,1,0))-1))*$R$3)))=0,0,1))</f>
        <v>#N/A</v>
      </c>
      <c r="Z56" s="6"/>
      <c r="AA56" s="30" t="str">
        <f t="shared" ca="1" si="17"/>
        <v/>
      </c>
      <c r="AB56" s="31" t="str">
        <f t="shared" si="18"/>
        <v/>
      </c>
      <c r="AC56" s="31" t="str">
        <f t="shared" si="19"/>
        <v/>
      </c>
      <c r="AD56" s="31" t="str">
        <f t="shared" si="20"/>
        <v/>
      </c>
      <c r="AE56" s="32" t="str">
        <f t="shared" si="21"/>
        <v/>
      </c>
      <c r="AF56" s="33" t="str" cm="1">
        <f t="array" aca="1" ref="AF56" ca="1">IFERROR(IF(_xlfn._xlws.SORT(TRANSPOSE(MMULT(MMULT(_xlfn.MUNIT(X56),IF(ROUND(MMULT(IF(E56=0,IF(DN54=1,INDIRECT(_xlfn.CONCAT($CP$1,MATCH(F56,$CO$7:$CO$100,0)+6)):INDIRECT(_xlfn.CONCAT($CP$1,MATCH(F56,$CO$7:$CO$100,0)+6+SUM(IF((F56=$CO$7:$CO$59)=TRUE,1,0))-1)),INDIRECT(_xlfn.CONCAT($CH$1,MATCH(F56,$CG$7:$CG$100,0)+6)):INDIRECT(_xlfn.CONCAT($CH$1,MATCH(F56,$CG$7:$CG$100,0)+6+SUM(IF((F56=$CG$7:$CG$59)=TRUE,1,0))-1))),IF(OR(DN54=2,DN54=3),INDIRECT(_xlfn.CONCAT($CL$1,MATCH(E56,$CK$7:$CK$100,0)+6)):INDIRECT(_xlfn.CONCAT($CL$1,MATCH(E56,$CK$7:$CK$100,0)+6+SUM(IF((E56=$CK$7:$CK$59)=TRUE,1,0))-1)),INDIRECT(_xlfn.CONCAT($CD$1,MATCH(E56,$CC$7:$CC$100,0)+6)):INDIRECT(_xlfn.CONCAT($CD$1,MATCH(E56,$CC$7:$CC$100,0)+6+SUM(IF((E56=$CC$7:$CC$59)=TRUE,1,0))-1))))*$S$3*IF(AND(DM54=4,F56=0),1.1,1),1/TRANSPOSE(W56-INDIRECT(_xlfn.CONCAT($BZ$1,MATCH(D56,$BY$7:$BY$100,0)+6)):INDIRECT(_xlfn.CONCAT($BZ$1,MATCH(D56,$BY$7:$BY$100,0)+6+SUM(IF((D56=$BY$7:$BY$59)=TRUE,1,0))-1))*$R$3)),6)=1,1,0)),W56-INDIRECT(_xlfn.CONCAT($BZ$1,MATCH(D56,$BY$7:$BY$100,0)+6)):INDIRECT(_xlfn.CONCAT($BZ$1,MATCH(D56,$BY$7:$BY$100,0)+6+SUM(IF((D56=$BY$7:$BY$59)=TRUE,1,0))-1))*$R$3))/$S$3,1,-1,TRUE)=0,"",_xlfn._xlws.SORT(TRANSPOSE(MMULT(MMULT(_xlfn.MUNIT(X56),IF(ROUND(MMULT(IF(E56=0,IF(DN54=1,INDIRECT(_xlfn.CONCAT($CP$1,MATCH(F56,$CO$7:$CO$100,0)+6)):INDIRECT(_xlfn.CONCAT($CP$1,MATCH(F56,$CO$7:$CO$100,0)+6+SUM(IF((F56=$CO$7:$CO$59)=TRUE,1,0))-1)),INDIRECT(_xlfn.CONCAT($CH$1,MATCH(F56,$CG$7:$CG$100,0)+6)):INDIRECT(_xlfn.CONCAT($CH$1,MATCH(F56,$CG$7:$CG$100,0)+6+SUM(IF((F56=$CG$7:$CG$59)=TRUE,1,0))-1))),IF(OR(DN54=2,DN54=3),INDIRECT(_xlfn.CONCAT($CL$1,MATCH(E56,$CK$7:$CK$100,0)+6)):INDIRECT(_xlfn.CONCAT($CL$1,MATCH(E56,$CK$7:$CK$100,0)+6+SUM(IF((E56=$CK$7:$CK$59)=TRUE,1,0))-1)),INDIRECT(_xlfn.CONCAT($CD$1,MATCH(E56,$CC$7:$CC$100,0)+6)):INDIRECT(_xlfn.CONCAT($CD$1,MATCH(E56,$CC$7:$CC$100,0)+6+SUM(IF((E56=$CC$7:$CC$59)=TRUE,1,0))-1))))*$S$3*IF(AND(DM54=4,F56=0),1.1,1),1/TRANSPOSE(W56-INDIRECT(_xlfn.CONCAT($BZ$1,MATCH(D56,$BY$7:$BY$100,0)+6)):INDIRECT(_xlfn.CONCAT($BZ$1,MATCH(D56,$BY$7:$BY$100,0)+6+SUM(IF((D56=$BY$7:$BY$59)=TRUE,1,0))-1))*$R$3)),6)=1,1,0)),W56-INDIRECT(_xlfn.CONCAT($BZ$1,MATCH(D56,$BY$7:$BY$100,0)+6)):INDIRECT(_xlfn.CONCAT($BZ$1,MATCH(D56,$BY$7:$BY$100,0)+6+SUM(IF((D56=$BY$7:$BY$59)=TRUE,1,0))-1))*$R$3))/$S$3,1,-1,TRUE)),"")</f>
        <v/>
      </c>
      <c r="AG56" s="31"/>
      <c r="AH56" s="31"/>
      <c r="AI56" s="31"/>
      <c r="AJ56" s="32"/>
      <c r="AK56" s="6"/>
      <c r="AL56" s="21"/>
      <c r="AM56" s="21"/>
      <c r="AN56" s="48">
        <f t="shared" si="23"/>
        <v>12</v>
      </c>
      <c r="AO56" s="39" t="e">
        <f t="shared" si="24"/>
        <v>#N/A</v>
      </c>
      <c r="AP56" s="39" t="e" cm="1">
        <f t="array" ref="AP56">_xlfn.XMATCH(1,IF(IF((AL56=$DG$24:$EF$24)=TRUE,1,0)+IF((AM56=$DG$25:$EF$25)=TRUE,1,0)=2,1,0))</f>
        <v>#N/A</v>
      </c>
      <c r="AQ56" s="39" t="str" cm="1">
        <f t="array" aca="1" ref="AQ56:AU56" ca="1">AA56:AE56</f>
        <v/>
      </c>
      <c r="AR56" s="39" t="str">
        <f ca="1"/>
        <v/>
      </c>
      <c r="AS56" s="39" t="str">
        <f ca="1"/>
        <v/>
      </c>
      <c r="AT56" s="39" t="str">
        <f ca="1"/>
        <v/>
      </c>
      <c r="AU56" s="39" t="str">
        <f ca="1"/>
        <v/>
      </c>
      <c r="AV56" s="39">
        <f t="shared" si="25"/>
        <v>0</v>
      </c>
      <c r="AW56" s="39" t="e" cm="1">
        <f t="array" ref="AW56">IF(AND(AV56=1,AO56&lt;&gt;1),VLOOKUP(E56,변환표준점수!$H$8:$O$60,_xlfn.XMATCH('표점 계산기'!$AL56,변환표준점수!$I$6:$O$6)+1,FALSE),IF(AND($E56=0,$DN$4=1),INDEX($CH$7:$CH$73,SUM(IF(AF56=$CP$7:$CP$59,ROW($A$1:$A$50),0))),IF(AND($E56&lt;&gt;0,$DN$4&lt;&gt;1),INDEX($CD$7:$CD$73,SUM(IF(AF56=$CL$7:$CL$59,ROW($A$1:$A$50),0))),AF56:AJ56)))</f>
        <v>#N/A</v>
      </c>
      <c r="AX56" s="39"/>
      <c r="AY56" s="39"/>
      <c r="AZ56" s="39"/>
      <c r="BA56" s="39"/>
      <c r="BB56" s="39" t="e">
        <f>VLOOKUP(G56,변환표준점수!$X$8:$AM$16,_xlfn.XMATCH(AL56,변환표준점수!$Y$5:$AM$5)+IF(OR(AN56=6,AN56=7,AN56=10,AN56=11),IF(AO56=1,0,1),0)+1,FALSE)</f>
        <v>#N/A</v>
      </c>
      <c r="BC56" s="39" t="e">
        <f>VLOOKUP(H56,변환표준점수!$AO$8:$BE$16,_xlfn.XMATCH(AL56,변환표준점수!$AP$5:$BE$5)+IF(OR(AN56=3,AN56=6,AN56=8,AN56=9,AN56=10),IF(AO56=1,0,1),0)+1,FALSE)</f>
        <v>#N/A</v>
      </c>
      <c r="BD56" s="39" t="e">
        <f>IF(I56=0,VLOOKUP(K56,변환표준점수!$BU$8:$CF$62,'표점 계산기'!$AN56+1,FALSE),VLOOKUP(I56,변환표준점수!$BH$8:$BS$62,'표점 계산기'!$AN56+1,FALSE))</f>
        <v>#N/A</v>
      </c>
      <c r="BE56" s="39" t="e">
        <f>IF(J56=0,VLOOKUP(L56,변환표준점수!$BU$8:$CF$62,'표점 계산기'!$AN56+1,FALSE),VLOOKUP(J56,변환표준점수!$BH$8:$BS$62,'표점 계산기'!$AN56+1,FALSE))</f>
        <v>#N/A</v>
      </c>
      <c r="BF56" s="39" cm="1">
        <f t="array" ref="BF56">IF(M56=0,0,IF(OR(AN56=3,AN56=4),0,IF(AN56=1,INDEX($CZ$7:$CZ$15,SUM(IF(M56&lt;$CY$7:$CY$15=TRUE,1,0))+1),VLOOKUP(M56,변환표준점수!$BH$8:$BS$62,'표점 계산기'!AN56+1,FALSE))))</f>
        <v>0</v>
      </c>
      <c r="BG56" s="39" t="e" cm="1">
        <f t="array" ref="BG56">INDEX($DG$24:$EF$31,COLUMN(C51),$AP56)</f>
        <v>#N/A</v>
      </c>
      <c r="BH56" s="39" t="e" cm="1">
        <f t="array" ref="BH56">INDEX($DG$24:$EF$31,COLUMN(D51),$AP56)</f>
        <v>#N/A</v>
      </c>
      <c r="BI56" s="39" t="e" cm="1">
        <f t="array" ref="BI56">INDEX($DG$24:$EF$31,COLUMN(E51),$AP56)</f>
        <v>#N/A</v>
      </c>
      <c r="BJ56" s="39" t="e" cm="1">
        <f t="array" ref="BJ56">INDEX($DG$24:$EF$31,COLUMN(F51),$AP56)</f>
        <v>#N/A</v>
      </c>
      <c r="BK56" s="39" t="e" cm="1">
        <f t="array" ref="BK56">INDEX($DG$24:$EF$31,COLUMN(G51),$AP56)</f>
        <v>#N/A</v>
      </c>
      <c r="BL56" s="39" t="e" cm="1">
        <f t="array" ref="BL56">INDEX($DG$24:$EF$31,COLUMN(H51),$AP56)</f>
        <v>#N/A</v>
      </c>
      <c r="BM56" s="63" t="str" cm="1">
        <f t="array" aca="1" ref="BM56:BQ56" ca="1">IFERROR(ROUND(IF(IFERROR(AW56:BA56/AW56:BA56,0)=1,(IFERROR(AQ56:AU56*BG56,0)+IFERROR(AW56:BA56*BH56,0)+(SUM(BD56:BF56)-MIN(BD56:BF56))*BI56+BB56*BJ56+BC56*BK56)*BL56+BB56*(1-BJ56)+BC56*(1-BK56)+IF(AN56=1,BF56,0),""),2),"")</f>
        <v/>
      </c>
      <c r="BN56" s="52" t="str">
        <f ca="1"/>
        <v/>
      </c>
      <c r="BO56" s="52" t="str">
        <f ca="1"/>
        <v/>
      </c>
      <c r="BP56" s="52" t="str">
        <f ca="1"/>
        <v/>
      </c>
      <c r="BQ56" s="64" t="str">
        <f ca="1"/>
        <v/>
      </c>
      <c r="BR56" s="6"/>
      <c r="BS56" s="5"/>
      <c r="BT56" s="5"/>
      <c r="BU56" s="5"/>
      <c r="BV56" s="5"/>
      <c r="BW56" s="5"/>
      <c r="BX56" s="5"/>
      <c r="BY56" s="68">
        <v>33</v>
      </c>
      <c r="BZ56" s="68">
        <v>91</v>
      </c>
      <c r="CA56" s="68">
        <v>33</v>
      </c>
      <c r="CB56" s="5"/>
      <c r="CC56" s="68">
        <v>26</v>
      </c>
      <c r="CD56" s="68">
        <v>87</v>
      </c>
      <c r="CE56" s="68">
        <v>26</v>
      </c>
      <c r="CF56" s="6"/>
      <c r="CG56" s="68">
        <v>35</v>
      </c>
      <c r="CH56" s="68">
        <v>87</v>
      </c>
      <c r="CI56" s="68">
        <v>35</v>
      </c>
      <c r="CJ56" s="5"/>
      <c r="CK56" s="68">
        <v>26</v>
      </c>
      <c r="CL56" s="6" cm="1">
        <f t="array" ref="CL56">INDEX(변환표준점수!$I$8:$O$60,ROW(A50),_xlfn.XMATCH('표점 계산기'!$B$3,변환표준점수!$I$6:$O$6))</f>
        <v>0</v>
      </c>
      <c r="CM56" s="68">
        <v>26</v>
      </c>
      <c r="CN56" s="5"/>
      <c r="CO56" s="6">
        <v>50</v>
      </c>
      <c r="CP56" s="6">
        <v>104</v>
      </c>
      <c r="CQ56" s="6">
        <v>60</v>
      </c>
      <c r="CR56" s="5"/>
      <c r="CS56" s="5"/>
      <c r="CT56" s="5"/>
      <c r="CU56" s="5"/>
      <c r="CV56" s="5"/>
      <c r="CW56" s="5"/>
      <c r="CX56" s="5"/>
      <c r="CY56" s="5"/>
      <c r="CZ56" s="5"/>
      <c r="DA56" s="5"/>
      <c r="DB56" s="6">
        <v>51</v>
      </c>
      <c r="DC56" s="5">
        <v>50.56</v>
      </c>
      <c r="DD56" s="5" t="e">
        <f>VLOOKUP(DB56,변환표준점수!$BU$8:$CF$46,1+'표점 계산기'!$DM$4,FALSE)</f>
        <v>#N/A</v>
      </c>
      <c r="DE56" s="5"/>
      <c r="DF56" s="5"/>
      <c r="DG56" s="5"/>
      <c r="DH56" s="5"/>
      <c r="DI56" s="5"/>
      <c r="DJ56" s="5"/>
      <c r="DK56" s="5"/>
      <c r="DL56" s="6"/>
      <c r="DM56" s="6"/>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row>
    <row r="57" spans="1:153" x14ac:dyDescent="0.3">
      <c r="A57" s="5"/>
      <c r="B57" s="18" t="str">
        <f t="shared" si="1"/>
        <v/>
      </c>
      <c r="C57" s="24"/>
      <c r="D57" s="24"/>
      <c r="E57" s="24"/>
      <c r="F57" s="24"/>
      <c r="G57" s="24"/>
      <c r="H57" s="25"/>
      <c r="I57" s="25"/>
      <c r="J57" s="25"/>
      <c r="K57" s="25"/>
      <c r="L57" s="25"/>
      <c r="M57" s="25"/>
      <c r="N57" s="24"/>
      <c r="O57" s="25"/>
      <c r="P57" s="6"/>
      <c r="Q57" s="6"/>
      <c r="R57" s="6" t="e">
        <f t="shared" si="13"/>
        <v>#N/A</v>
      </c>
      <c r="S57" s="6" t="e">
        <f t="shared" si="14"/>
        <v>#N/A</v>
      </c>
      <c r="T57" s="6" t="e">
        <f t="shared" si="15"/>
        <v>#N/A</v>
      </c>
      <c r="U57" s="6" t="e">
        <f t="shared" si="16"/>
        <v>#N/A</v>
      </c>
      <c r="V57" s="8" cm="1">
        <f t="array" ref="V57">IF(M57=0,0,IF(OR($DM$4=3,$DM$4=4),0,IF($DM$4=1,INDEX($CZ$7:$CZ$15,SUM(IF(M57&lt;$CY$7:$CY$15=TRUE,1,0))+1),VLOOKUP(M57,$DB$7:$DC$107,2,FALSE))))</f>
        <v>0</v>
      </c>
      <c r="W57" s="6" t="e">
        <f t="shared" si="6"/>
        <v>#N/A</v>
      </c>
      <c r="X57" s="6" cm="1">
        <f t="array" aca="1" ref="X57" ca="1">SUM(IF((IF(E57=0,INDIRECT(_xlfn.CONCAT($CH$1,MATCH(F57,$CG$7:$CG$100,0)+6)):INDIRECT(_xlfn.CONCAT($CH$1,MATCH(F57,$CG$7:$CG$100,0)+6+SUM(IF((F57=$CG$7:$CG$59)=TRUE,1,0))-1)),INDIRECT(_xlfn.CONCAT($CD$1,MATCH(E57,$CC$7:$CC$100,0)+6)):INDIRECT(_xlfn.CONCAT($CD$1,MATCH(E57,$CC$7:$CC$100,0)+6+SUM(IF((E57=$CC$7:$CC$59)=TRUE,1,0))-1)))*$S$3)=0,0,1))</f>
        <v>2</v>
      </c>
      <c r="Y57" s="6" t="e" cm="1">
        <f t="array" aca="1" ref="Y57" ca="1">SUM(IF((TRANSPOSE(MMULT(MMULT(_xlfn.MUNIT(X57),IF(MMULT(IF(E57=0,INDIRECT(_xlfn.CONCAT($CH$1,MATCH(F57,$CG$7:$CG$100,0)+6)):INDIRECT(_xlfn.CONCAT($CH$1,MATCH(F57,$CG$7:$CG$100,0)+6+SUM(IF((F57=$CG$7:$CG$59)=TRUE,1,0))-1)),INDIRECT(_xlfn.CONCAT($CD$1,MATCH(E57,$CC$7:$CC$100,0)+6)):INDIRECT(_xlfn.CONCAT($CD$1,MATCH(E57,$CC$7:$CC$100,0)+6+SUM(IF((E57=$CC$7:$CC$59)=TRUE,1,0))-1)))*$S$3,1/TRANSPOSE(W57-INDIRECT(_xlfn.CONCAT($BZ$1,MATCH(D57,$BY$7:$BY$100,0)+6)):INDIRECT(_xlfn.CONCAT($BZ$1,MATCH(D57,$BY$7:$BY$100,0)+6+SUM(IF((D57=$BY$7:$BY$59)=TRUE,1,0))-1))*$R$3))=1,1,0)),W57-INDIRECT(_xlfn.CONCAT($BZ$1,MATCH(D57,$BY$7:$BY$100,0)+6)):INDIRECT(_xlfn.CONCAT($BZ$1,MATCH(D57,$BY$7:$BY$100,0)+6+SUM(IF((D57=$BY$7:$BY$59)=TRUE,1,0))-1))*$R$3)))=0,0,1))</f>
        <v>#N/A</v>
      </c>
      <c r="Z57" s="6"/>
      <c r="AA57" s="30" t="str">
        <f t="shared" ca="1" si="17"/>
        <v/>
      </c>
      <c r="AB57" s="31" t="str">
        <f t="shared" si="18"/>
        <v/>
      </c>
      <c r="AC57" s="31" t="str">
        <f t="shared" si="19"/>
        <v/>
      </c>
      <c r="AD57" s="31" t="str">
        <f t="shared" si="20"/>
        <v/>
      </c>
      <c r="AE57" s="32" t="str">
        <f t="shared" si="21"/>
        <v/>
      </c>
      <c r="AF57" s="33" t="str" cm="1">
        <f t="array" aca="1" ref="AF57" ca="1">IFERROR(IF(_xlfn._xlws.SORT(TRANSPOSE(MMULT(MMULT(_xlfn.MUNIT(X57),IF(ROUND(MMULT(IF(E57=0,IF(DN55=1,INDIRECT(_xlfn.CONCAT($CP$1,MATCH(F57,$CO$7:$CO$100,0)+6)):INDIRECT(_xlfn.CONCAT($CP$1,MATCH(F57,$CO$7:$CO$100,0)+6+SUM(IF((F57=$CO$7:$CO$59)=TRUE,1,0))-1)),INDIRECT(_xlfn.CONCAT($CH$1,MATCH(F57,$CG$7:$CG$100,0)+6)):INDIRECT(_xlfn.CONCAT($CH$1,MATCH(F57,$CG$7:$CG$100,0)+6+SUM(IF((F57=$CG$7:$CG$59)=TRUE,1,0))-1))),IF(OR(DN55=2,DN55=3),INDIRECT(_xlfn.CONCAT($CL$1,MATCH(E57,$CK$7:$CK$100,0)+6)):INDIRECT(_xlfn.CONCAT($CL$1,MATCH(E57,$CK$7:$CK$100,0)+6+SUM(IF((E57=$CK$7:$CK$59)=TRUE,1,0))-1)),INDIRECT(_xlfn.CONCAT($CD$1,MATCH(E57,$CC$7:$CC$100,0)+6)):INDIRECT(_xlfn.CONCAT($CD$1,MATCH(E57,$CC$7:$CC$100,0)+6+SUM(IF((E57=$CC$7:$CC$59)=TRUE,1,0))-1))))*$S$3*IF(AND(DM55=4,F57=0),1.1,1),1/TRANSPOSE(W57-INDIRECT(_xlfn.CONCAT($BZ$1,MATCH(D57,$BY$7:$BY$100,0)+6)):INDIRECT(_xlfn.CONCAT($BZ$1,MATCH(D57,$BY$7:$BY$100,0)+6+SUM(IF((D57=$BY$7:$BY$59)=TRUE,1,0))-1))*$R$3)),6)=1,1,0)),W57-INDIRECT(_xlfn.CONCAT($BZ$1,MATCH(D57,$BY$7:$BY$100,0)+6)):INDIRECT(_xlfn.CONCAT($BZ$1,MATCH(D57,$BY$7:$BY$100,0)+6+SUM(IF((D57=$BY$7:$BY$59)=TRUE,1,0))-1))*$R$3))/$S$3,1,-1,TRUE)=0,"",_xlfn._xlws.SORT(TRANSPOSE(MMULT(MMULT(_xlfn.MUNIT(X57),IF(ROUND(MMULT(IF(E57=0,IF(DN55=1,INDIRECT(_xlfn.CONCAT($CP$1,MATCH(F57,$CO$7:$CO$100,0)+6)):INDIRECT(_xlfn.CONCAT($CP$1,MATCH(F57,$CO$7:$CO$100,0)+6+SUM(IF((F57=$CO$7:$CO$59)=TRUE,1,0))-1)),INDIRECT(_xlfn.CONCAT($CH$1,MATCH(F57,$CG$7:$CG$100,0)+6)):INDIRECT(_xlfn.CONCAT($CH$1,MATCH(F57,$CG$7:$CG$100,0)+6+SUM(IF((F57=$CG$7:$CG$59)=TRUE,1,0))-1))),IF(OR(DN55=2,DN55=3),INDIRECT(_xlfn.CONCAT($CL$1,MATCH(E57,$CK$7:$CK$100,0)+6)):INDIRECT(_xlfn.CONCAT($CL$1,MATCH(E57,$CK$7:$CK$100,0)+6+SUM(IF((E57=$CK$7:$CK$59)=TRUE,1,0))-1)),INDIRECT(_xlfn.CONCAT($CD$1,MATCH(E57,$CC$7:$CC$100,0)+6)):INDIRECT(_xlfn.CONCAT($CD$1,MATCH(E57,$CC$7:$CC$100,0)+6+SUM(IF((E57=$CC$7:$CC$59)=TRUE,1,0))-1))))*$S$3*IF(AND(DM55=4,F57=0),1.1,1),1/TRANSPOSE(W57-INDIRECT(_xlfn.CONCAT($BZ$1,MATCH(D57,$BY$7:$BY$100,0)+6)):INDIRECT(_xlfn.CONCAT($BZ$1,MATCH(D57,$BY$7:$BY$100,0)+6+SUM(IF((D57=$BY$7:$BY$59)=TRUE,1,0))-1))*$R$3)),6)=1,1,0)),W57-INDIRECT(_xlfn.CONCAT($BZ$1,MATCH(D57,$BY$7:$BY$100,0)+6)):INDIRECT(_xlfn.CONCAT($BZ$1,MATCH(D57,$BY$7:$BY$100,0)+6+SUM(IF((D57=$BY$7:$BY$59)=TRUE,1,0))-1))*$R$3))/$S$3,1,-1,TRUE)),"")</f>
        <v/>
      </c>
      <c r="AG57" s="31"/>
      <c r="AH57" s="31"/>
      <c r="AI57" s="31"/>
      <c r="AJ57" s="32"/>
      <c r="AK57" s="6"/>
      <c r="AL57" s="21"/>
      <c r="AM57" s="21"/>
      <c r="AN57" s="48">
        <f t="shared" si="23"/>
        <v>12</v>
      </c>
      <c r="AO57" s="39" t="e">
        <f t="shared" si="24"/>
        <v>#N/A</v>
      </c>
      <c r="AP57" s="39" t="e" cm="1">
        <f t="array" ref="AP57">_xlfn.XMATCH(1,IF(IF((AL57=$DG$24:$EF$24)=TRUE,1,0)+IF((AM57=$DG$25:$EF$25)=TRUE,1,0)=2,1,0))</f>
        <v>#N/A</v>
      </c>
      <c r="AQ57" s="39" t="str" cm="1">
        <f t="array" aca="1" ref="AQ57:AU57" ca="1">AA57:AE57</f>
        <v/>
      </c>
      <c r="AR57" s="39" t="str">
        <f ca="1"/>
        <v/>
      </c>
      <c r="AS57" s="39" t="str">
        <f ca="1"/>
        <v/>
      </c>
      <c r="AT57" s="39" t="str">
        <f ca="1"/>
        <v/>
      </c>
      <c r="AU57" s="39" t="str">
        <f ca="1"/>
        <v/>
      </c>
      <c r="AV57" s="39">
        <f t="shared" si="25"/>
        <v>0</v>
      </c>
      <c r="AW57" s="39" t="e" cm="1">
        <f t="array" ref="AW57">IF(AND(AV57=1,AO57&lt;&gt;1),VLOOKUP(E57,변환표준점수!$H$8:$O$60,_xlfn.XMATCH('표점 계산기'!$AL57,변환표준점수!$I$6:$O$6)+1,FALSE),IF(AND($E57=0,$DN$4=1),INDEX($CH$7:$CH$73,SUM(IF(AF57=$CP$7:$CP$59,ROW($A$1:$A$50),0))),IF(AND($E57&lt;&gt;0,$DN$4&lt;&gt;1),INDEX($CD$7:$CD$73,SUM(IF(AF57=$CL$7:$CL$59,ROW($A$1:$A$50),0))),AF57:AJ57)))</f>
        <v>#N/A</v>
      </c>
      <c r="AX57" s="39"/>
      <c r="AY57" s="39"/>
      <c r="AZ57" s="39"/>
      <c r="BA57" s="39"/>
      <c r="BB57" s="39" t="e">
        <f>VLOOKUP(G57,변환표준점수!$X$8:$AM$16,_xlfn.XMATCH(AL57,변환표준점수!$Y$5:$AM$5)+IF(OR(AN57=6,AN57=7,AN57=10,AN57=11),IF(AO57=1,0,1),0)+1,FALSE)</f>
        <v>#N/A</v>
      </c>
      <c r="BC57" s="39" t="e">
        <f>VLOOKUP(H57,변환표준점수!$AO$8:$BE$16,_xlfn.XMATCH(AL57,변환표준점수!$AP$5:$BE$5)+IF(OR(AN57=3,AN57=6,AN57=8,AN57=9,AN57=10),IF(AO57=1,0,1),0)+1,FALSE)</f>
        <v>#N/A</v>
      </c>
      <c r="BD57" s="39" t="e">
        <f>IF(I57=0,VLOOKUP(K57,변환표준점수!$BU$8:$CF$62,'표점 계산기'!$AN57+1,FALSE),VLOOKUP(I57,변환표준점수!$BH$8:$BS$62,'표점 계산기'!$AN57+1,FALSE))</f>
        <v>#N/A</v>
      </c>
      <c r="BE57" s="39" t="e">
        <f>IF(J57=0,VLOOKUP(L57,변환표준점수!$BU$8:$CF$62,'표점 계산기'!$AN57+1,FALSE),VLOOKUP(J57,변환표준점수!$BH$8:$BS$62,'표점 계산기'!$AN57+1,FALSE))</f>
        <v>#N/A</v>
      </c>
      <c r="BF57" s="39" cm="1">
        <f t="array" ref="BF57">IF(M57=0,0,IF(OR(AN57=3,AN57=4),0,IF(AN57=1,INDEX($CZ$7:$CZ$15,SUM(IF(M57&lt;$CY$7:$CY$15=TRUE,1,0))+1),VLOOKUP(M57,변환표준점수!$BH$8:$BS$62,'표점 계산기'!AN57+1,FALSE))))</f>
        <v>0</v>
      </c>
      <c r="BG57" s="39" t="e" cm="1">
        <f t="array" ref="BG57">INDEX($DG$24:$EF$31,COLUMN(C52),$AP57)</f>
        <v>#N/A</v>
      </c>
      <c r="BH57" s="39" t="e" cm="1">
        <f t="array" ref="BH57">INDEX($DG$24:$EF$31,COLUMN(D52),$AP57)</f>
        <v>#N/A</v>
      </c>
      <c r="BI57" s="39" t="e" cm="1">
        <f t="array" ref="BI57">INDEX($DG$24:$EF$31,COLUMN(E52),$AP57)</f>
        <v>#N/A</v>
      </c>
      <c r="BJ57" s="39" t="e" cm="1">
        <f t="array" ref="BJ57">INDEX($DG$24:$EF$31,COLUMN(F52),$AP57)</f>
        <v>#N/A</v>
      </c>
      <c r="BK57" s="39" t="e" cm="1">
        <f t="array" ref="BK57">INDEX($DG$24:$EF$31,COLUMN(G52),$AP57)</f>
        <v>#N/A</v>
      </c>
      <c r="BL57" s="39" t="e" cm="1">
        <f t="array" ref="BL57">INDEX($DG$24:$EF$31,COLUMN(H52),$AP57)</f>
        <v>#N/A</v>
      </c>
      <c r="BM57" s="63" t="str" cm="1">
        <f t="array" aca="1" ref="BM57:BQ57" ca="1">IFERROR(ROUND(IF(IFERROR(AW57:BA57/AW57:BA57,0)=1,(IFERROR(AQ57:AU57*BG57,0)+IFERROR(AW57:BA57*BH57,0)+(SUM(BD57:BF57)-MIN(BD57:BF57))*BI57+BB57*BJ57+BC57*BK57)*BL57+BB57*(1-BJ57)+BC57*(1-BK57)+IF(AN57=1,BF57,0),""),2),"")</f>
        <v/>
      </c>
      <c r="BN57" s="52" t="str">
        <f ca="1"/>
        <v/>
      </c>
      <c r="BO57" s="52" t="str">
        <f ca="1"/>
        <v/>
      </c>
      <c r="BP57" s="52" t="str">
        <f ca="1"/>
        <v/>
      </c>
      <c r="BQ57" s="64" t="str">
        <f ca="1"/>
        <v/>
      </c>
      <c r="BR57" s="6"/>
      <c r="BS57" s="5"/>
      <c r="BT57" s="5"/>
      <c r="BU57" s="5"/>
      <c r="BV57" s="5"/>
      <c r="BW57" s="5"/>
      <c r="BX57" s="5"/>
      <c r="BY57" s="68">
        <v>31</v>
      </c>
      <c r="BZ57" s="68">
        <v>90</v>
      </c>
      <c r="CA57" s="68">
        <v>31</v>
      </c>
      <c r="CB57" s="5"/>
      <c r="CC57" s="68">
        <v>25</v>
      </c>
      <c r="CD57" s="68">
        <v>86</v>
      </c>
      <c r="CE57" s="68">
        <v>25</v>
      </c>
      <c r="CF57" s="6"/>
      <c r="CG57" s="68">
        <v>34</v>
      </c>
      <c r="CH57" s="68">
        <v>86</v>
      </c>
      <c r="CI57" s="68">
        <v>34</v>
      </c>
      <c r="CJ57" s="5"/>
      <c r="CK57" s="68">
        <v>25</v>
      </c>
      <c r="CL57" s="6" cm="1">
        <f t="array" ref="CL57">INDEX(변환표준점수!$I$8:$O$60,ROW(A51),_xlfn.XMATCH('표점 계산기'!$B$3,변환표준점수!$I$6:$O$6))</f>
        <v>0</v>
      </c>
      <c r="CM57" s="68">
        <v>25</v>
      </c>
      <c r="CN57" s="5"/>
      <c r="CO57" s="6">
        <v>49</v>
      </c>
      <c r="CP57" s="6">
        <v>103.5</v>
      </c>
      <c r="CQ57" s="6">
        <v>58</v>
      </c>
      <c r="CR57" s="5"/>
      <c r="CS57" s="5"/>
      <c r="CT57" s="5"/>
      <c r="CU57" s="5"/>
      <c r="CV57" s="5"/>
      <c r="CW57" s="5"/>
      <c r="CX57" s="5"/>
      <c r="CY57" s="5"/>
      <c r="CZ57" s="5"/>
      <c r="DA57" s="5"/>
      <c r="DB57" s="6">
        <v>50</v>
      </c>
      <c r="DC57" s="5">
        <v>50.17</v>
      </c>
      <c r="DD57" s="5" t="e">
        <f>VLOOKUP(DB57,변환표준점수!$BU$8:$CF$46,1+'표점 계산기'!$DM$4,FALSE)</f>
        <v>#N/A</v>
      </c>
      <c r="DE57" s="5"/>
      <c r="DF57" s="5"/>
      <c r="DG57" s="5"/>
      <c r="DH57" s="5"/>
      <c r="DI57" s="5"/>
      <c r="DJ57" s="5"/>
      <c r="DK57" s="5"/>
      <c r="DL57" s="6"/>
      <c r="DM57" s="6"/>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row>
    <row r="58" spans="1:153" x14ac:dyDescent="0.3">
      <c r="A58" s="5"/>
      <c r="B58" s="18" t="str">
        <f t="shared" si="1"/>
        <v/>
      </c>
      <c r="C58" s="24"/>
      <c r="D58" s="24"/>
      <c r="E58" s="24"/>
      <c r="F58" s="24"/>
      <c r="G58" s="24"/>
      <c r="H58" s="25"/>
      <c r="I58" s="25"/>
      <c r="J58" s="25"/>
      <c r="K58" s="25"/>
      <c r="L58" s="25"/>
      <c r="M58" s="25"/>
      <c r="N58" s="24"/>
      <c r="O58" s="25"/>
      <c r="P58" s="6"/>
      <c r="Q58" s="6"/>
      <c r="R58" s="6" t="e">
        <f t="shared" si="13"/>
        <v>#N/A</v>
      </c>
      <c r="S58" s="6" t="e">
        <f t="shared" si="14"/>
        <v>#N/A</v>
      </c>
      <c r="T58" s="6" t="e">
        <f t="shared" si="15"/>
        <v>#N/A</v>
      </c>
      <c r="U58" s="6" t="e">
        <f t="shared" si="16"/>
        <v>#N/A</v>
      </c>
      <c r="V58" s="8" cm="1">
        <f t="array" ref="V58">IF(M58=0,0,IF(OR($DM$4=3,$DM$4=4),0,IF($DM$4=1,INDEX($CZ$7:$CZ$15,SUM(IF(M58&lt;$CY$7:$CY$15=TRUE,1,0))+1),VLOOKUP(M58,$DB$7:$DC$107,2,FALSE))))</f>
        <v>0</v>
      </c>
      <c r="W58" s="6" t="e">
        <f t="shared" si="6"/>
        <v>#N/A</v>
      </c>
      <c r="X58" s="6" cm="1">
        <f t="array" aca="1" ref="X58" ca="1">SUM(IF((IF(E58=0,INDIRECT(_xlfn.CONCAT($CH$1,MATCH(F58,$CG$7:$CG$100,0)+6)):INDIRECT(_xlfn.CONCAT($CH$1,MATCH(F58,$CG$7:$CG$100,0)+6+SUM(IF((F58=$CG$7:$CG$59)=TRUE,1,0))-1)),INDIRECT(_xlfn.CONCAT($CD$1,MATCH(E58,$CC$7:$CC$100,0)+6)):INDIRECT(_xlfn.CONCAT($CD$1,MATCH(E58,$CC$7:$CC$100,0)+6+SUM(IF((E58=$CC$7:$CC$59)=TRUE,1,0))-1)))*$S$3)=0,0,1))</f>
        <v>2</v>
      </c>
      <c r="Y58" s="6" t="e" cm="1">
        <f t="array" aca="1" ref="Y58" ca="1">SUM(IF((TRANSPOSE(MMULT(MMULT(_xlfn.MUNIT(X58),IF(MMULT(IF(E58=0,INDIRECT(_xlfn.CONCAT($CH$1,MATCH(F58,$CG$7:$CG$100,0)+6)):INDIRECT(_xlfn.CONCAT($CH$1,MATCH(F58,$CG$7:$CG$100,0)+6+SUM(IF((F58=$CG$7:$CG$59)=TRUE,1,0))-1)),INDIRECT(_xlfn.CONCAT($CD$1,MATCH(E58,$CC$7:$CC$100,0)+6)):INDIRECT(_xlfn.CONCAT($CD$1,MATCH(E58,$CC$7:$CC$100,0)+6+SUM(IF((E58=$CC$7:$CC$59)=TRUE,1,0))-1)))*$S$3,1/TRANSPOSE(W58-INDIRECT(_xlfn.CONCAT($BZ$1,MATCH(D58,$BY$7:$BY$100,0)+6)):INDIRECT(_xlfn.CONCAT($BZ$1,MATCH(D58,$BY$7:$BY$100,0)+6+SUM(IF((D58=$BY$7:$BY$59)=TRUE,1,0))-1))*$R$3))=1,1,0)),W58-INDIRECT(_xlfn.CONCAT($BZ$1,MATCH(D58,$BY$7:$BY$100,0)+6)):INDIRECT(_xlfn.CONCAT($BZ$1,MATCH(D58,$BY$7:$BY$100,0)+6+SUM(IF((D58=$BY$7:$BY$59)=TRUE,1,0))-1))*$R$3)))=0,0,1))</f>
        <v>#N/A</v>
      </c>
      <c r="Z58" s="6"/>
      <c r="AA58" s="30" t="str">
        <f t="shared" ca="1" si="17"/>
        <v/>
      </c>
      <c r="AB58" s="31" t="str">
        <f t="shared" si="18"/>
        <v/>
      </c>
      <c r="AC58" s="31" t="str">
        <f t="shared" si="19"/>
        <v/>
      </c>
      <c r="AD58" s="31" t="str">
        <f t="shared" si="20"/>
        <v/>
      </c>
      <c r="AE58" s="32" t="str">
        <f t="shared" si="21"/>
        <v/>
      </c>
      <c r="AF58" s="33" t="str" cm="1">
        <f t="array" aca="1" ref="AF58" ca="1">IFERROR(IF(_xlfn._xlws.SORT(TRANSPOSE(MMULT(MMULT(_xlfn.MUNIT(X58),IF(ROUND(MMULT(IF(E58=0,IF(DN56=1,INDIRECT(_xlfn.CONCAT($CP$1,MATCH(F58,$CO$7:$CO$100,0)+6)):INDIRECT(_xlfn.CONCAT($CP$1,MATCH(F58,$CO$7:$CO$100,0)+6+SUM(IF((F58=$CO$7:$CO$59)=TRUE,1,0))-1)),INDIRECT(_xlfn.CONCAT($CH$1,MATCH(F58,$CG$7:$CG$100,0)+6)):INDIRECT(_xlfn.CONCAT($CH$1,MATCH(F58,$CG$7:$CG$100,0)+6+SUM(IF((F58=$CG$7:$CG$59)=TRUE,1,0))-1))),IF(OR(DN56=2,DN56=3),INDIRECT(_xlfn.CONCAT($CL$1,MATCH(E58,$CK$7:$CK$100,0)+6)):INDIRECT(_xlfn.CONCAT($CL$1,MATCH(E58,$CK$7:$CK$100,0)+6+SUM(IF((E58=$CK$7:$CK$59)=TRUE,1,0))-1)),INDIRECT(_xlfn.CONCAT($CD$1,MATCH(E58,$CC$7:$CC$100,0)+6)):INDIRECT(_xlfn.CONCAT($CD$1,MATCH(E58,$CC$7:$CC$100,0)+6+SUM(IF((E58=$CC$7:$CC$59)=TRUE,1,0))-1))))*$S$3*IF(AND(DM56=4,F58=0),1.1,1),1/TRANSPOSE(W58-INDIRECT(_xlfn.CONCAT($BZ$1,MATCH(D58,$BY$7:$BY$100,0)+6)):INDIRECT(_xlfn.CONCAT($BZ$1,MATCH(D58,$BY$7:$BY$100,0)+6+SUM(IF((D58=$BY$7:$BY$59)=TRUE,1,0))-1))*$R$3)),6)=1,1,0)),W58-INDIRECT(_xlfn.CONCAT($BZ$1,MATCH(D58,$BY$7:$BY$100,0)+6)):INDIRECT(_xlfn.CONCAT($BZ$1,MATCH(D58,$BY$7:$BY$100,0)+6+SUM(IF((D58=$BY$7:$BY$59)=TRUE,1,0))-1))*$R$3))/$S$3,1,-1,TRUE)=0,"",_xlfn._xlws.SORT(TRANSPOSE(MMULT(MMULT(_xlfn.MUNIT(X58),IF(ROUND(MMULT(IF(E58=0,IF(DN56=1,INDIRECT(_xlfn.CONCAT($CP$1,MATCH(F58,$CO$7:$CO$100,0)+6)):INDIRECT(_xlfn.CONCAT($CP$1,MATCH(F58,$CO$7:$CO$100,0)+6+SUM(IF((F58=$CO$7:$CO$59)=TRUE,1,0))-1)),INDIRECT(_xlfn.CONCAT($CH$1,MATCH(F58,$CG$7:$CG$100,0)+6)):INDIRECT(_xlfn.CONCAT($CH$1,MATCH(F58,$CG$7:$CG$100,0)+6+SUM(IF((F58=$CG$7:$CG$59)=TRUE,1,0))-1))),IF(OR(DN56=2,DN56=3),INDIRECT(_xlfn.CONCAT($CL$1,MATCH(E58,$CK$7:$CK$100,0)+6)):INDIRECT(_xlfn.CONCAT($CL$1,MATCH(E58,$CK$7:$CK$100,0)+6+SUM(IF((E58=$CK$7:$CK$59)=TRUE,1,0))-1)),INDIRECT(_xlfn.CONCAT($CD$1,MATCH(E58,$CC$7:$CC$100,0)+6)):INDIRECT(_xlfn.CONCAT($CD$1,MATCH(E58,$CC$7:$CC$100,0)+6+SUM(IF((E58=$CC$7:$CC$59)=TRUE,1,0))-1))))*$S$3*IF(AND(DM56=4,F58=0),1.1,1),1/TRANSPOSE(W58-INDIRECT(_xlfn.CONCAT($BZ$1,MATCH(D58,$BY$7:$BY$100,0)+6)):INDIRECT(_xlfn.CONCAT($BZ$1,MATCH(D58,$BY$7:$BY$100,0)+6+SUM(IF((D58=$BY$7:$BY$59)=TRUE,1,0))-1))*$R$3)),6)=1,1,0)),W58-INDIRECT(_xlfn.CONCAT($BZ$1,MATCH(D58,$BY$7:$BY$100,0)+6)):INDIRECT(_xlfn.CONCAT($BZ$1,MATCH(D58,$BY$7:$BY$100,0)+6+SUM(IF((D58=$BY$7:$BY$59)=TRUE,1,0))-1))*$R$3))/$S$3,1,-1,TRUE)),"")</f>
        <v/>
      </c>
      <c r="AG58" s="31"/>
      <c r="AH58" s="31"/>
      <c r="AI58" s="31"/>
      <c r="AJ58" s="32"/>
      <c r="AK58" s="6"/>
      <c r="AL58" s="21"/>
      <c r="AM58" s="21"/>
      <c r="AN58" s="48">
        <f t="shared" si="23"/>
        <v>12</v>
      </c>
      <c r="AO58" s="39" t="e">
        <f t="shared" si="24"/>
        <v>#N/A</v>
      </c>
      <c r="AP58" s="39" t="e" cm="1">
        <f t="array" ref="AP58">_xlfn.XMATCH(1,IF(IF((AL58=$DG$24:$EF$24)=TRUE,1,0)+IF((AM58=$DG$25:$EF$25)=TRUE,1,0)=2,1,0))</f>
        <v>#N/A</v>
      </c>
      <c r="AQ58" s="39" t="str" cm="1">
        <f t="array" aca="1" ref="AQ58:AU58" ca="1">AA58:AE58</f>
        <v/>
      </c>
      <c r="AR58" s="39" t="str">
        <f ca="1"/>
        <v/>
      </c>
      <c r="AS58" s="39" t="str">
        <f ca="1"/>
        <v/>
      </c>
      <c r="AT58" s="39" t="str">
        <f ca="1"/>
        <v/>
      </c>
      <c r="AU58" s="39" t="str">
        <f ca="1"/>
        <v/>
      </c>
      <c r="AV58" s="39">
        <f t="shared" si="25"/>
        <v>0</v>
      </c>
      <c r="AW58" s="39" t="e" cm="1">
        <f t="array" ref="AW58">IF(AND(AV58=1,AO58&lt;&gt;1),VLOOKUP(E58,변환표준점수!$H$8:$O$60,_xlfn.XMATCH('표점 계산기'!$AL58,변환표준점수!$I$6:$O$6)+1,FALSE),IF(AND($E58=0,$DN$4=1),INDEX($CH$7:$CH$73,SUM(IF(AF58=$CP$7:$CP$59,ROW($A$1:$A$50),0))),IF(AND($E58&lt;&gt;0,$DN$4&lt;&gt;1),INDEX($CD$7:$CD$73,SUM(IF(AF58=$CL$7:$CL$59,ROW($A$1:$A$50),0))),AF58:AJ58)))</f>
        <v>#N/A</v>
      </c>
      <c r="AX58" s="39"/>
      <c r="AY58" s="39"/>
      <c r="AZ58" s="39"/>
      <c r="BA58" s="39"/>
      <c r="BB58" s="39" t="e">
        <f>VLOOKUP(G58,변환표준점수!$X$8:$AM$16,_xlfn.XMATCH(AL58,변환표준점수!$Y$5:$AM$5)+IF(OR(AN58=6,AN58=7,AN58=10,AN58=11),IF(AO58=1,0,1),0)+1,FALSE)</f>
        <v>#N/A</v>
      </c>
      <c r="BC58" s="39" t="e">
        <f>VLOOKUP(H58,변환표준점수!$AO$8:$BE$16,_xlfn.XMATCH(AL58,변환표준점수!$AP$5:$BE$5)+IF(OR(AN58=3,AN58=6,AN58=8,AN58=9,AN58=10),IF(AO58=1,0,1),0)+1,FALSE)</f>
        <v>#N/A</v>
      </c>
      <c r="BD58" s="39" t="e">
        <f>IF(I58=0,VLOOKUP(K58,변환표준점수!$BU$8:$CF$62,'표점 계산기'!$AN58+1,FALSE),VLOOKUP(I58,변환표준점수!$BH$8:$BS$62,'표점 계산기'!$AN58+1,FALSE))</f>
        <v>#N/A</v>
      </c>
      <c r="BE58" s="39" t="e">
        <f>IF(J58=0,VLOOKUP(L58,변환표준점수!$BU$8:$CF$62,'표점 계산기'!$AN58+1,FALSE),VLOOKUP(J58,변환표준점수!$BH$8:$BS$62,'표점 계산기'!$AN58+1,FALSE))</f>
        <v>#N/A</v>
      </c>
      <c r="BF58" s="39" cm="1">
        <f t="array" ref="BF58">IF(M58=0,0,IF(OR(AN58=3,AN58=4),0,IF(AN58=1,INDEX($CZ$7:$CZ$15,SUM(IF(M58&lt;$CY$7:$CY$15=TRUE,1,0))+1),VLOOKUP(M58,변환표준점수!$BH$8:$BS$62,'표점 계산기'!AN58+1,FALSE))))</f>
        <v>0</v>
      </c>
      <c r="BG58" s="39" t="e" cm="1">
        <f t="array" ref="BG58">INDEX($DG$24:$EF$31,COLUMN(C53),$AP58)</f>
        <v>#N/A</v>
      </c>
      <c r="BH58" s="39" t="e" cm="1">
        <f t="array" ref="BH58">INDEX($DG$24:$EF$31,COLUMN(D53),$AP58)</f>
        <v>#N/A</v>
      </c>
      <c r="BI58" s="39" t="e" cm="1">
        <f t="array" ref="BI58">INDEX($DG$24:$EF$31,COLUMN(E53),$AP58)</f>
        <v>#N/A</v>
      </c>
      <c r="BJ58" s="39" t="e" cm="1">
        <f t="array" ref="BJ58">INDEX($DG$24:$EF$31,COLUMN(F53),$AP58)</f>
        <v>#N/A</v>
      </c>
      <c r="BK58" s="39" t="e" cm="1">
        <f t="array" ref="BK58">INDEX($DG$24:$EF$31,COLUMN(G53),$AP58)</f>
        <v>#N/A</v>
      </c>
      <c r="BL58" s="39" t="e" cm="1">
        <f t="array" ref="BL58">INDEX($DG$24:$EF$31,COLUMN(H53),$AP58)</f>
        <v>#N/A</v>
      </c>
      <c r="BM58" s="63" t="str" cm="1">
        <f t="array" aca="1" ref="BM58:BQ58" ca="1">IFERROR(ROUND(IF(IFERROR(AW58:BA58/AW58:BA58,0)=1,(IFERROR(AQ58:AU58*BG58,0)+IFERROR(AW58:BA58*BH58,0)+(SUM(BD58:BF58)-MIN(BD58:BF58))*BI58+BB58*BJ58+BC58*BK58)*BL58+BB58*(1-BJ58)+BC58*(1-BK58)+IF(AN58=1,BF58,0),""),2),"")</f>
        <v/>
      </c>
      <c r="BN58" s="52" t="str">
        <f ca="1"/>
        <v/>
      </c>
      <c r="BO58" s="52" t="str">
        <f ca="1"/>
        <v/>
      </c>
      <c r="BP58" s="52" t="str">
        <f ca="1"/>
        <v/>
      </c>
      <c r="BQ58" s="64" t="str">
        <f ca="1"/>
        <v/>
      </c>
      <c r="BR58" s="6"/>
      <c r="BS58" s="5"/>
      <c r="BT58" s="5"/>
      <c r="BU58" s="5"/>
      <c r="BV58" s="5"/>
      <c r="BW58" s="5"/>
      <c r="BX58" s="5"/>
      <c r="BY58" s="68">
        <v>30</v>
      </c>
      <c r="BZ58" s="68">
        <v>89</v>
      </c>
      <c r="CA58" s="68">
        <v>30</v>
      </c>
      <c r="CB58" s="5"/>
      <c r="CC58" s="68">
        <v>24</v>
      </c>
      <c r="CD58" s="68">
        <v>85</v>
      </c>
      <c r="CE58" s="68">
        <v>24</v>
      </c>
      <c r="CF58" s="6"/>
      <c r="CG58" s="68">
        <v>32</v>
      </c>
      <c r="CH58" s="68">
        <v>85</v>
      </c>
      <c r="CI58" s="68">
        <v>32</v>
      </c>
      <c r="CJ58" s="5"/>
      <c r="CK58" s="68">
        <v>24</v>
      </c>
      <c r="CL58" s="6" cm="1">
        <f t="array" ref="CL58">INDEX(변환표준점수!$I$8:$O$60,ROW(A52),_xlfn.XMATCH('표점 계산기'!$B$3,변환표준점수!$I$6:$O$6))</f>
        <v>0</v>
      </c>
      <c r="CM58" s="68">
        <v>24</v>
      </c>
      <c r="CN58" s="5"/>
      <c r="CO58" s="6">
        <v>47</v>
      </c>
      <c r="CP58" s="6">
        <v>102</v>
      </c>
      <c r="CQ58" s="6">
        <v>57</v>
      </c>
      <c r="CR58" s="5"/>
      <c r="CS58" s="5"/>
      <c r="CT58" s="5"/>
      <c r="CU58" s="5"/>
      <c r="CV58" s="5"/>
      <c r="CW58" s="5"/>
      <c r="CX58" s="5"/>
      <c r="CY58" s="5"/>
      <c r="CZ58" s="5"/>
      <c r="DA58" s="5"/>
      <c r="DB58" s="6">
        <v>49</v>
      </c>
      <c r="DC58" s="5">
        <v>49.77</v>
      </c>
      <c r="DD58" s="5" t="e">
        <f>VLOOKUP(DB58,변환표준점수!$BU$8:$CF$46,1+'표점 계산기'!$DM$4,FALSE)</f>
        <v>#N/A</v>
      </c>
      <c r="DE58" s="5"/>
      <c r="DF58" s="5"/>
      <c r="DG58" s="5"/>
      <c r="DH58" s="5"/>
      <c r="DI58" s="5"/>
      <c r="DJ58" s="5"/>
      <c r="DK58" s="5"/>
      <c r="DL58" s="6"/>
      <c r="DM58" s="6"/>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row>
    <row r="59" spans="1:153" x14ac:dyDescent="0.3">
      <c r="A59" s="5"/>
      <c r="B59" s="18" t="str">
        <f t="shared" si="1"/>
        <v/>
      </c>
      <c r="C59" s="24"/>
      <c r="D59" s="24"/>
      <c r="E59" s="24"/>
      <c r="F59" s="24"/>
      <c r="G59" s="24"/>
      <c r="H59" s="25"/>
      <c r="I59" s="25"/>
      <c r="J59" s="25"/>
      <c r="K59" s="25"/>
      <c r="L59" s="25"/>
      <c r="M59" s="25"/>
      <c r="N59" s="24"/>
      <c r="O59" s="25"/>
      <c r="P59" s="6"/>
      <c r="Q59" s="6"/>
      <c r="R59" s="6" t="e">
        <f t="shared" si="13"/>
        <v>#N/A</v>
      </c>
      <c r="S59" s="6" t="e">
        <f t="shared" si="14"/>
        <v>#N/A</v>
      </c>
      <c r="T59" s="6" t="e">
        <f t="shared" si="15"/>
        <v>#N/A</v>
      </c>
      <c r="U59" s="6" t="e">
        <f t="shared" si="16"/>
        <v>#N/A</v>
      </c>
      <c r="V59" s="8" cm="1">
        <f t="array" ref="V59">IF(M59=0,0,IF(OR($DM$4=3,$DM$4=4),0,IF($DM$4=1,INDEX($CZ$7:$CZ$15,SUM(IF(M59&lt;$CY$7:$CY$15=TRUE,1,0))+1),VLOOKUP(M59,$DB$7:$DC$107,2,FALSE))))</f>
        <v>0</v>
      </c>
      <c r="W59" s="6" t="e">
        <f t="shared" si="6"/>
        <v>#N/A</v>
      </c>
      <c r="X59" s="6" cm="1">
        <f t="array" aca="1" ref="X59" ca="1">SUM(IF((IF(E59=0,INDIRECT(_xlfn.CONCAT($CH$1,MATCH(F59,$CG$7:$CG$100,0)+6)):INDIRECT(_xlfn.CONCAT($CH$1,MATCH(F59,$CG$7:$CG$100,0)+6+SUM(IF((F59=$CG$7:$CG$59)=TRUE,1,0))-1)),INDIRECT(_xlfn.CONCAT($CD$1,MATCH(E59,$CC$7:$CC$100,0)+6)):INDIRECT(_xlfn.CONCAT($CD$1,MATCH(E59,$CC$7:$CC$100,0)+6+SUM(IF((E59=$CC$7:$CC$59)=TRUE,1,0))-1)))*$S$3)=0,0,1))</f>
        <v>2</v>
      </c>
      <c r="Y59" s="6" t="e" cm="1">
        <f t="array" aca="1" ref="Y59" ca="1">SUM(IF((TRANSPOSE(MMULT(MMULT(_xlfn.MUNIT(X59),IF(MMULT(IF(E59=0,INDIRECT(_xlfn.CONCAT($CH$1,MATCH(F59,$CG$7:$CG$100,0)+6)):INDIRECT(_xlfn.CONCAT($CH$1,MATCH(F59,$CG$7:$CG$100,0)+6+SUM(IF((F59=$CG$7:$CG$59)=TRUE,1,0))-1)),INDIRECT(_xlfn.CONCAT($CD$1,MATCH(E59,$CC$7:$CC$100,0)+6)):INDIRECT(_xlfn.CONCAT($CD$1,MATCH(E59,$CC$7:$CC$100,0)+6+SUM(IF((E59=$CC$7:$CC$59)=TRUE,1,0))-1)))*$S$3,1/TRANSPOSE(W59-INDIRECT(_xlfn.CONCAT($BZ$1,MATCH(D59,$BY$7:$BY$100,0)+6)):INDIRECT(_xlfn.CONCAT($BZ$1,MATCH(D59,$BY$7:$BY$100,0)+6+SUM(IF((D59=$BY$7:$BY$59)=TRUE,1,0))-1))*$R$3))=1,1,0)),W59-INDIRECT(_xlfn.CONCAT($BZ$1,MATCH(D59,$BY$7:$BY$100,0)+6)):INDIRECT(_xlfn.CONCAT($BZ$1,MATCH(D59,$BY$7:$BY$100,0)+6+SUM(IF((D59=$BY$7:$BY$59)=TRUE,1,0))-1))*$R$3)))=0,0,1))</f>
        <v>#N/A</v>
      </c>
      <c r="Z59" s="6"/>
      <c r="AA59" s="30" t="str">
        <f t="shared" ca="1" si="17"/>
        <v/>
      </c>
      <c r="AB59" s="31" t="str">
        <f t="shared" si="18"/>
        <v/>
      </c>
      <c r="AC59" s="31" t="str">
        <f t="shared" si="19"/>
        <v/>
      </c>
      <c r="AD59" s="31" t="str">
        <f t="shared" si="20"/>
        <v/>
      </c>
      <c r="AE59" s="32" t="str">
        <f t="shared" si="21"/>
        <v/>
      </c>
      <c r="AF59" s="33" t="str" cm="1">
        <f t="array" aca="1" ref="AF59" ca="1">IFERROR(IF(_xlfn._xlws.SORT(TRANSPOSE(MMULT(MMULT(_xlfn.MUNIT(X59),IF(ROUND(MMULT(IF(E59=0,IF(DN57=1,INDIRECT(_xlfn.CONCAT($CP$1,MATCH(F59,$CO$7:$CO$100,0)+6)):INDIRECT(_xlfn.CONCAT($CP$1,MATCH(F59,$CO$7:$CO$100,0)+6+SUM(IF((F59=$CO$7:$CO$59)=TRUE,1,0))-1)),INDIRECT(_xlfn.CONCAT($CH$1,MATCH(F59,$CG$7:$CG$100,0)+6)):INDIRECT(_xlfn.CONCAT($CH$1,MATCH(F59,$CG$7:$CG$100,0)+6+SUM(IF((F59=$CG$7:$CG$59)=TRUE,1,0))-1))),IF(OR(DN57=2,DN57=3),INDIRECT(_xlfn.CONCAT($CL$1,MATCH(E59,$CK$7:$CK$100,0)+6)):INDIRECT(_xlfn.CONCAT($CL$1,MATCH(E59,$CK$7:$CK$100,0)+6+SUM(IF((E59=$CK$7:$CK$59)=TRUE,1,0))-1)),INDIRECT(_xlfn.CONCAT($CD$1,MATCH(E59,$CC$7:$CC$100,0)+6)):INDIRECT(_xlfn.CONCAT($CD$1,MATCH(E59,$CC$7:$CC$100,0)+6+SUM(IF((E59=$CC$7:$CC$59)=TRUE,1,0))-1))))*$S$3*IF(AND(DM57=4,F59=0),1.1,1),1/TRANSPOSE(W59-INDIRECT(_xlfn.CONCAT($BZ$1,MATCH(D59,$BY$7:$BY$100,0)+6)):INDIRECT(_xlfn.CONCAT($BZ$1,MATCH(D59,$BY$7:$BY$100,0)+6+SUM(IF((D59=$BY$7:$BY$59)=TRUE,1,0))-1))*$R$3)),6)=1,1,0)),W59-INDIRECT(_xlfn.CONCAT($BZ$1,MATCH(D59,$BY$7:$BY$100,0)+6)):INDIRECT(_xlfn.CONCAT($BZ$1,MATCH(D59,$BY$7:$BY$100,0)+6+SUM(IF((D59=$BY$7:$BY$59)=TRUE,1,0))-1))*$R$3))/$S$3,1,-1,TRUE)=0,"",_xlfn._xlws.SORT(TRANSPOSE(MMULT(MMULT(_xlfn.MUNIT(X59),IF(ROUND(MMULT(IF(E59=0,IF(DN57=1,INDIRECT(_xlfn.CONCAT($CP$1,MATCH(F59,$CO$7:$CO$100,0)+6)):INDIRECT(_xlfn.CONCAT($CP$1,MATCH(F59,$CO$7:$CO$100,0)+6+SUM(IF((F59=$CO$7:$CO$59)=TRUE,1,0))-1)),INDIRECT(_xlfn.CONCAT($CH$1,MATCH(F59,$CG$7:$CG$100,0)+6)):INDIRECT(_xlfn.CONCAT($CH$1,MATCH(F59,$CG$7:$CG$100,0)+6+SUM(IF((F59=$CG$7:$CG$59)=TRUE,1,0))-1))),IF(OR(DN57=2,DN57=3),INDIRECT(_xlfn.CONCAT($CL$1,MATCH(E59,$CK$7:$CK$100,0)+6)):INDIRECT(_xlfn.CONCAT($CL$1,MATCH(E59,$CK$7:$CK$100,0)+6+SUM(IF((E59=$CK$7:$CK$59)=TRUE,1,0))-1)),INDIRECT(_xlfn.CONCAT($CD$1,MATCH(E59,$CC$7:$CC$100,0)+6)):INDIRECT(_xlfn.CONCAT($CD$1,MATCH(E59,$CC$7:$CC$100,0)+6+SUM(IF((E59=$CC$7:$CC$59)=TRUE,1,0))-1))))*$S$3*IF(AND(DM57=4,F59=0),1.1,1),1/TRANSPOSE(W59-INDIRECT(_xlfn.CONCAT($BZ$1,MATCH(D59,$BY$7:$BY$100,0)+6)):INDIRECT(_xlfn.CONCAT($BZ$1,MATCH(D59,$BY$7:$BY$100,0)+6+SUM(IF((D59=$BY$7:$BY$59)=TRUE,1,0))-1))*$R$3)),6)=1,1,0)),W59-INDIRECT(_xlfn.CONCAT($BZ$1,MATCH(D59,$BY$7:$BY$100,0)+6)):INDIRECT(_xlfn.CONCAT($BZ$1,MATCH(D59,$BY$7:$BY$100,0)+6+SUM(IF((D59=$BY$7:$BY$59)=TRUE,1,0))-1))*$R$3))/$S$3,1,-1,TRUE)),"")</f>
        <v/>
      </c>
      <c r="AG59" s="31"/>
      <c r="AH59" s="31"/>
      <c r="AI59" s="31"/>
      <c r="AJ59" s="32"/>
      <c r="AK59" s="6"/>
      <c r="AL59" s="21"/>
      <c r="AM59" s="21"/>
      <c r="AN59" s="48">
        <f t="shared" si="23"/>
        <v>12</v>
      </c>
      <c r="AO59" s="39" t="e">
        <f t="shared" si="24"/>
        <v>#N/A</v>
      </c>
      <c r="AP59" s="39" t="e" cm="1">
        <f t="array" ref="AP59">_xlfn.XMATCH(1,IF(IF((AL59=$DG$24:$EF$24)=TRUE,1,0)+IF((AM59=$DG$25:$EF$25)=TRUE,1,0)=2,1,0))</f>
        <v>#N/A</v>
      </c>
      <c r="AQ59" s="39" t="str" cm="1">
        <f t="array" aca="1" ref="AQ59:AU59" ca="1">AA59:AE59</f>
        <v/>
      </c>
      <c r="AR59" s="39" t="str">
        <f ca="1"/>
        <v/>
      </c>
      <c r="AS59" s="39" t="str">
        <f ca="1"/>
        <v/>
      </c>
      <c r="AT59" s="39" t="str">
        <f ca="1"/>
        <v/>
      </c>
      <c r="AU59" s="39" t="str">
        <f ca="1"/>
        <v/>
      </c>
      <c r="AV59" s="39">
        <f t="shared" si="25"/>
        <v>0</v>
      </c>
      <c r="AW59" s="39" t="e" cm="1">
        <f t="array" ref="AW59">IF(AND(AV59=1,AO59&lt;&gt;1),VLOOKUP(E59,변환표준점수!$H$8:$O$60,_xlfn.XMATCH('표점 계산기'!$AL59,변환표준점수!$I$6:$O$6)+1,FALSE),IF(AND($E59=0,$DN$4=1),INDEX($CH$7:$CH$73,SUM(IF(AF59=$CP$7:$CP$59,ROW($A$1:$A$50),0))),IF(AND($E59&lt;&gt;0,$DN$4&lt;&gt;1),INDEX($CD$7:$CD$73,SUM(IF(AF59=$CL$7:$CL$59,ROW($A$1:$A$50),0))),AF59:AJ59)))</f>
        <v>#N/A</v>
      </c>
      <c r="AX59" s="39"/>
      <c r="AY59" s="39"/>
      <c r="AZ59" s="39"/>
      <c r="BA59" s="39"/>
      <c r="BB59" s="39" t="e">
        <f>VLOOKUP(G59,변환표준점수!$X$8:$AM$16,_xlfn.XMATCH(AL59,변환표준점수!$Y$5:$AM$5)+IF(OR(AN59=6,AN59=7,AN59=10,AN59=11),IF(AO59=1,0,1),0)+1,FALSE)</f>
        <v>#N/A</v>
      </c>
      <c r="BC59" s="39" t="e">
        <f>VLOOKUP(H59,변환표준점수!$AO$8:$BE$16,_xlfn.XMATCH(AL59,변환표준점수!$AP$5:$BE$5)+IF(OR(AN59=3,AN59=6,AN59=8,AN59=9,AN59=10),IF(AO59=1,0,1),0)+1,FALSE)</f>
        <v>#N/A</v>
      </c>
      <c r="BD59" s="39" t="e">
        <f>IF(I59=0,VLOOKUP(K59,변환표준점수!$BU$8:$CF$62,'표점 계산기'!$AN59+1,FALSE),VLOOKUP(I59,변환표준점수!$BH$8:$BS$62,'표점 계산기'!$AN59+1,FALSE))</f>
        <v>#N/A</v>
      </c>
      <c r="BE59" s="39" t="e">
        <f>IF(J59=0,VLOOKUP(L59,변환표준점수!$BU$8:$CF$62,'표점 계산기'!$AN59+1,FALSE),VLOOKUP(J59,변환표준점수!$BH$8:$BS$62,'표점 계산기'!$AN59+1,FALSE))</f>
        <v>#N/A</v>
      </c>
      <c r="BF59" s="39" cm="1">
        <f t="array" ref="BF59">IF(M59=0,0,IF(OR(AN59=3,AN59=4),0,IF(AN59=1,INDEX($CZ$7:$CZ$15,SUM(IF(M59&lt;$CY$7:$CY$15=TRUE,1,0))+1),VLOOKUP(M59,변환표준점수!$BH$8:$BS$62,'표점 계산기'!AN59+1,FALSE))))</f>
        <v>0</v>
      </c>
      <c r="BG59" s="39" t="e" cm="1">
        <f t="array" ref="BG59">INDEX($DG$24:$EF$31,COLUMN(C54),$AP59)</f>
        <v>#N/A</v>
      </c>
      <c r="BH59" s="39" t="e" cm="1">
        <f t="array" ref="BH59">INDEX($DG$24:$EF$31,COLUMN(D54),$AP59)</f>
        <v>#N/A</v>
      </c>
      <c r="BI59" s="39" t="e" cm="1">
        <f t="array" ref="BI59">INDEX($DG$24:$EF$31,COLUMN(E54),$AP59)</f>
        <v>#N/A</v>
      </c>
      <c r="BJ59" s="39" t="e" cm="1">
        <f t="array" ref="BJ59">INDEX($DG$24:$EF$31,COLUMN(F54),$AP59)</f>
        <v>#N/A</v>
      </c>
      <c r="BK59" s="39" t="e" cm="1">
        <f t="array" ref="BK59">INDEX($DG$24:$EF$31,COLUMN(G54),$AP59)</f>
        <v>#N/A</v>
      </c>
      <c r="BL59" s="39" t="e" cm="1">
        <f t="array" ref="BL59">INDEX($DG$24:$EF$31,COLUMN(H54),$AP59)</f>
        <v>#N/A</v>
      </c>
      <c r="BM59" s="63" t="str" cm="1">
        <f t="array" aca="1" ref="BM59:BQ59" ca="1">IFERROR(ROUND(IF(IFERROR(AW59:BA59/AW59:BA59,0)=1,(IFERROR(AQ59:AU59*BG59,0)+IFERROR(AW59:BA59*BH59,0)+(SUM(BD59:BF59)-MIN(BD59:BF59))*BI59+BB59*BJ59+BC59*BK59)*BL59+BB59*(1-BJ59)+BC59*(1-BK59)+IF(AN59=1,BF59,0),""),2),"")</f>
        <v/>
      </c>
      <c r="BN59" s="52" t="str">
        <f ca="1"/>
        <v/>
      </c>
      <c r="BO59" s="52" t="str">
        <f ca="1"/>
        <v/>
      </c>
      <c r="BP59" s="52" t="str">
        <f ca="1"/>
        <v/>
      </c>
      <c r="BQ59" s="64" t="str">
        <f ca="1"/>
        <v/>
      </c>
      <c r="BR59" s="6"/>
      <c r="BS59" s="5"/>
      <c r="BT59" s="5"/>
      <c r="BU59" s="5"/>
      <c r="BV59" s="5"/>
      <c r="BW59" s="5"/>
      <c r="BX59" s="5"/>
      <c r="BY59" s="68">
        <v>28</v>
      </c>
      <c r="BZ59" s="68">
        <v>88</v>
      </c>
      <c r="CA59" s="68">
        <v>28</v>
      </c>
      <c r="CB59" s="5"/>
      <c r="CC59" s="68">
        <v>23</v>
      </c>
      <c r="CD59" s="68">
        <v>84</v>
      </c>
      <c r="CE59" s="68">
        <v>23</v>
      </c>
      <c r="CF59" s="6"/>
      <c r="CG59" s="68">
        <v>31</v>
      </c>
      <c r="CH59" s="68">
        <v>84</v>
      </c>
      <c r="CI59" s="68">
        <v>31</v>
      </c>
      <c r="CJ59" s="5"/>
      <c r="CK59" s="68">
        <v>23</v>
      </c>
      <c r="CL59" s="6" cm="1">
        <f t="array" ref="CL59">INDEX(변환표준점수!$I$8:$O$60,ROW(A53),_xlfn.XMATCH('표점 계산기'!$B$3,변환표준점수!$I$6:$O$6))</f>
        <v>0</v>
      </c>
      <c r="CM59" s="68">
        <v>23</v>
      </c>
      <c r="CN59" s="5"/>
      <c r="CO59" s="6">
        <v>46</v>
      </c>
      <c r="CP59" s="6">
        <v>101.5</v>
      </c>
      <c r="CQ59" s="6">
        <v>56</v>
      </c>
      <c r="CR59" s="5"/>
      <c r="CS59" s="5"/>
      <c r="CT59" s="5"/>
      <c r="CU59" s="5"/>
      <c r="CV59" s="5"/>
      <c r="CW59" s="5"/>
      <c r="CX59" s="5"/>
      <c r="CY59" s="5"/>
      <c r="CZ59" s="5"/>
      <c r="DA59" s="5"/>
      <c r="DB59" s="6">
        <v>48</v>
      </c>
      <c r="DC59" s="5">
        <v>49.37</v>
      </c>
      <c r="DD59" s="5" t="e">
        <f>VLOOKUP(DB59,변환표준점수!$BU$8:$CF$46,1+'표점 계산기'!$DM$4,FALSE)</f>
        <v>#N/A</v>
      </c>
      <c r="DE59" s="5"/>
      <c r="DF59" s="5"/>
      <c r="DG59" s="5"/>
      <c r="DH59" s="5"/>
      <c r="DI59" s="5"/>
      <c r="DJ59" s="5"/>
      <c r="DK59" s="5"/>
      <c r="DL59" s="6"/>
      <c r="DM59" s="6"/>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row>
    <row r="60" spans="1:153" x14ac:dyDescent="0.3">
      <c r="A60" s="5"/>
      <c r="B60" s="18" t="str">
        <f t="shared" si="1"/>
        <v/>
      </c>
      <c r="C60" s="24"/>
      <c r="D60" s="24"/>
      <c r="E60" s="24"/>
      <c r="F60" s="24"/>
      <c r="G60" s="24"/>
      <c r="H60" s="25"/>
      <c r="I60" s="25"/>
      <c r="J60" s="25"/>
      <c r="K60" s="25"/>
      <c r="L60" s="25"/>
      <c r="M60" s="25"/>
      <c r="N60" s="24"/>
      <c r="O60" s="25"/>
      <c r="P60" s="6"/>
      <c r="Q60" s="6"/>
      <c r="R60" s="6" t="e">
        <f t="shared" si="13"/>
        <v>#N/A</v>
      </c>
      <c r="S60" s="6" t="e">
        <f t="shared" si="14"/>
        <v>#N/A</v>
      </c>
      <c r="T60" s="6" t="e">
        <f t="shared" si="15"/>
        <v>#N/A</v>
      </c>
      <c r="U60" s="6" t="e">
        <f t="shared" si="16"/>
        <v>#N/A</v>
      </c>
      <c r="V60" s="8" cm="1">
        <f t="array" ref="V60">IF(M60=0,0,IF(OR($DM$4=3,$DM$4=4),0,IF($DM$4=1,INDEX($CZ$7:$CZ$15,SUM(IF(M60&lt;$CY$7:$CY$15=TRUE,1,0))+1),VLOOKUP(M60,$DB$7:$DC$107,2,FALSE))))</f>
        <v>0</v>
      </c>
      <c r="W60" s="6" t="e">
        <f t="shared" si="6"/>
        <v>#N/A</v>
      </c>
      <c r="X60" s="6" cm="1">
        <f t="array" aca="1" ref="X60" ca="1">SUM(IF((IF(E60=0,INDIRECT(_xlfn.CONCAT($CH$1,MATCH(F60,$CG$7:$CG$100,0)+6)):INDIRECT(_xlfn.CONCAT($CH$1,MATCH(F60,$CG$7:$CG$100,0)+6+SUM(IF((F60=$CG$7:$CG$59)=TRUE,1,0))-1)),INDIRECT(_xlfn.CONCAT($CD$1,MATCH(E60,$CC$7:$CC$100,0)+6)):INDIRECT(_xlfn.CONCAT($CD$1,MATCH(E60,$CC$7:$CC$100,0)+6+SUM(IF((E60=$CC$7:$CC$59)=TRUE,1,0))-1)))*$S$3)=0,0,1))</f>
        <v>2</v>
      </c>
      <c r="Y60" s="6" t="e" cm="1">
        <f t="array" aca="1" ref="Y60" ca="1">SUM(IF((TRANSPOSE(MMULT(MMULT(_xlfn.MUNIT(X60),IF(MMULT(IF(E60=0,INDIRECT(_xlfn.CONCAT($CH$1,MATCH(F60,$CG$7:$CG$100,0)+6)):INDIRECT(_xlfn.CONCAT($CH$1,MATCH(F60,$CG$7:$CG$100,0)+6+SUM(IF((F60=$CG$7:$CG$59)=TRUE,1,0))-1)),INDIRECT(_xlfn.CONCAT($CD$1,MATCH(E60,$CC$7:$CC$100,0)+6)):INDIRECT(_xlfn.CONCAT($CD$1,MATCH(E60,$CC$7:$CC$100,0)+6+SUM(IF((E60=$CC$7:$CC$59)=TRUE,1,0))-1)))*$S$3,1/TRANSPOSE(W60-INDIRECT(_xlfn.CONCAT($BZ$1,MATCH(D60,$BY$7:$BY$100,0)+6)):INDIRECT(_xlfn.CONCAT($BZ$1,MATCH(D60,$BY$7:$BY$100,0)+6+SUM(IF((D60=$BY$7:$BY$59)=TRUE,1,0))-1))*$R$3))=1,1,0)),W60-INDIRECT(_xlfn.CONCAT($BZ$1,MATCH(D60,$BY$7:$BY$100,0)+6)):INDIRECT(_xlfn.CONCAT($BZ$1,MATCH(D60,$BY$7:$BY$100,0)+6+SUM(IF((D60=$BY$7:$BY$59)=TRUE,1,0))-1))*$R$3)))=0,0,1))</f>
        <v>#N/A</v>
      </c>
      <c r="Z60" s="6"/>
      <c r="AA60" s="30" t="str">
        <f t="shared" ca="1" si="17"/>
        <v/>
      </c>
      <c r="AB60" s="31" t="str">
        <f t="shared" si="18"/>
        <v/>
      </c>
      <c r="AC60" s="31" t="str">
        <f t="shared" si="19"/>
        <v/>
      </c>
      <c r="AD60" s="31" t="str">
        <f t="shared" si="20"/>
        <v/>
      </c>
      <c r="AE60" s="32" t="str">
        <f t="shared" si="21"/>
        <v/>
      </c>
      <c r="AF60" s="33" t="str" cm="1">
        <f t="array" aca="1" ref="AF60" ca="1">IFERROR(IF(_xlfn._xlws.SORT(TRANSPOSE(MMULT(MMULT(_xlfn.MUNIT(X60),IF(ROUND(MMULT(IF(E60=0,IF(DN58=1,INDIRECT(_xlfn.CONCAT($CP$1,MATCH(F60,$CO$7:$CO$100,0)+6)):INDIRECT(_xlfn.CONCAT($CP$1,MATCH(F60,$CO$7:$CO$100,0)+6+SUM(IF((F60=$CO$7:$CO$59)=TRUE,1,0))-1)),INDIRECT(_xlfn.CONCAT($CH$1,MATCH(F60,$CG$7:$CG$100,0)+6)):INDIRECT(_xlfn.CONCAT($CH$1,MATCH(F60,$CG$7:$CG$100,0)+6+SUM(IF((F60=$CG$7:$CG$59)=TRUE,1,0))-1))),IF(OR(DN58=2,DN58=3),INDIRECT(_xlfn.CONCAT($CL$1,MATCH(E60,$CK$7:$CK$100,0)+6)):INDIRECT(_xlfn.CONCAT($CL$1,MATCH(E60,$CK$7:$CK$100,0)+6+SUM(IF((E60=$CK$7:$CK$59)=TRUE,1,0))-1)),INDIRECT(_xlfn.CONCAT($CD$1,MATCH(E60,$CC$7:$CC$100,0)+6)):INDIRECT(_xlfn.CONCAT($CD$1,MATCH(E60,$CC$7:$CC$100,0)+6+SUM(IF((E60=$CC$7:$CC$59)=TRUE,1,0))-1))))*$S$3*IF(AND(DM58=4,F60=0),1.1,1),1/TRANSPOSE(W60-INDIRECT(_xlfn.CONCAT($BZ$1,MATCH(D60,$BY$7:$BY$100,0)+6)):INDIRECT(_xlfn.CONCAT($BZ$1,MATCH(D60,$BY$7:$BY$100,0)+6+SUM(IF((D60=$BY$7:$BY$59)=TRUE,1,0))-1))*$R$3)),6)=1,1,0)),W60-INDIRECT(_xlfn.CONCAT($BZ$1,MATCH(D60,$BY$7:$BY$100,0)+6)):INDIRECT(_xlfn.CONCAT($BZ$1,MATCH(D60,$BY$7:$BY$100,0)+6+SUM(IF((D60=$BY$7:$BY$59)=TRUE,1,0))-1))*$R$3))/$S$3,1,-1,TRUE)=0,"",_xlfn._xlws.SORT(TRANSPOSE(MMULT(MMULT(_xlfn.MUNIT(X60),IF(ROUND(MMULT(IF(E60=0,IF(DN58=1,INDIRECT(_xlfn.CONCAT($CP$1,MATCH(F60,$CO$7:$CO$100,0)+6)):INDIRECT(_xlfn.CONCAT($CP$1,MATCH(F60,$CO$7:$CO$100,0)+6+SUM(IF((F60=$CO$7:$CO$59)=TRUE,1,0))-1)),INDIRECT(_xlfn.CONCAT($CH$1,MATCH(F60,$CG$7:$CG$100,0)+6)):INDIRECT(_xlfn.CONCAT($CH$1,MATCH(F60,$CG$7:$CG$100,0)+6+SUM(IF((F60=$CG$7:$CG$59)=TRUE,1,0))-1))),IF(OR(DN58=2,DN58=3),INDIRECT(_xlfn.CONCAT($CL$1,MATCH(E60,$CK$7:$CK$100,0)+6)):INDIRECT(_xlfn.CONCAT($CL$1,MATCH(E60,$CK$7:$CK$100,0)+6+SUM(IF((E60=$CK$7:$CK$59)=TRUE,1,0))-1)),INDIRECT(_xlfn.CONCAT($CD$1,MATCH(E60,$CC$7:$CC$100,0)+6)):INDIRECT(_xlfn.CONCAT($CD$1,MATCH(E60,$CC$7:$CC$100,0)+6+SUM(IF((E60=$CC$7:$CC$59)=TRUE,1,0))-1))))*$S$3*IF(AND(DM58=4,F60=0),1.1,1),1/TRANSPOSE(W60-INDIRECT(_xlfn.CONCAT($BZ$1,MATCH(D60,$BY$7:$BY$100,0)+6)):INDIRECT(_xlfn.CONCAT($BZ$1,MATCH(D60,$BY$7:$BY$100,0)+6+SUM(IF((D60=$BY$7:$BY$59)=TRUE,1,0))-1))*$R$3)),6)=1,1,0)),W60-INDIRECT(_xlfn.CONCAT($BZ$1,MATCH(D60,$BY$7:$BY$100,0)+6)):INDIRECT(_xlfn.CONCAT($BZ$1,MATCH(D60,$BY$7:$BY$100,0)+6+SUM(IF((D60=$BY$7:$BY$59)=TRUE,1,0))-1))*$R$3))/$S$3,1,-1,TRUE)),"")</f>
        <v/>
      </c>
      <c r="AG60" s="31"/>
      <c r="AH60" s="31"/>
      <c r="AI60" s="31"/>
      <c r="AJ60" s="32"/>
      <c r="AK60" s="6"/>
      <c r="AL60" s="21"/>
      <c r="AM60" s="21"/>
      <c r="AN60" s="48">
        <f t="shared" si="23"/>
        <v>12</v>
      </c>
      <c r="AO60" s="39" t="e">
        <f t="shared" si="24"/>
        <v>#N/A</v>
      </c>
      <c r="AP60" s="39" t="e" cm="1">
        <f t="array" ref="AP60">_xlfn.XMATCH(1,IF(IF((AL60=$DG$24:$EF$24)=TRUE,1,0)+IF((AM60=$DG$25:$EF$25)=TRUE,1,0)=2,1,0))</f>
        <v>#N/A</v>
      </c>
      <c r="AQ60" s="39" t="str" cm="1">
        <f t="array" aca="1" ref="AQ60:AU60" ca="1">AA60:AE60</f>
        <v/>
      </c>
      <c r="AR60" s="39" t="str">
        <f ca="1"/>
        <v/>
      </c>
      <c r="AS60" s="39" t="str">
        <f ca="1"/>
        <v/>
      </c>
      <c r="AT60" s="39" t="str">
        <f ca="1"/>
        <v/>
      </c>
      <c r="AU60" s="39" t="str">
        <f ca="1"/>
        <v/>
      </c>
      <c r="AV60" s="39">
        <f t="shared" si="25"/>
        <v>0</v>
      </c>
      <c r="AW60" s="39" t="e" cm="1">
        <f t="array" ref="AW60">IF(AND(AV60=1,AO60&lt;&gt;1),VLOOKUP(E60,변환표준점수!$H$8:$O$60,_xlfn.XMATCH('표점 계산기'!$AL60,변환표준점수!$I$6:$O$6)+1,FALSE),IF(AND($E60=0,$DN$4=1),INDEX($CH$7:$CH$73,SUM(IF(AF60=$CP$7:$CP$59,ROW($A$1:$A$50),0))),IF(AND($E60&lt;&gt;0,$DN$4&lt;&gt;1),INDEX($CD$7:$CD$73,SUM(IF(AF60=$CL$7:$CL$59,ROW($A$1:$A$50),0))),AF60:AJ60)))</f>
        <v>#N/A</v>
      </c>
      <c r="AX60" s="39"/>
      <c r="AY60" s="39"/>
      <c r="AZ60" s="39"/>
      <c r="BA60" s="39"/>
      <c r="BB60" s="39" t="e">
        <f>VLOOKUP(G60,변환표준점수!$X$8:$AM$16,_xlfn.XMATCH(AL60,변환표준점수!$Y$5:$AM$5)+IF(OR(AN60=6,AN60=7,AN60=10,AN60=11),IF(AO60=1,0,1),0)+1,FALSE)</f>
        <v>#N/A</v>
      </c>
      <c r="BC60" s="39" t="e">
        <f>VLOOKUP(H60,변환표준점수!$AO$8:$BE$16,_xlfn.XMATCH(AL60,변환표준점수!$AP$5:$BE$5)+IF(OR(AN60=3,AN60=6,AN60=8,AN60=9,AN60=10),IF(AO60=1,0,1),0)+1,FALSE)</f>
        <v>#N/A</v>
      </c>
      <c r="BD60" s="39" t="e">
        <f>IF(I60=0,VLOOKUP(K60,변환표준점수!$BU$8:$CF$62,'표점 계산기'!$AN60+1,FALSE),VLOOKUP(I60,변환표준점수!$BH$8:$BS$62,'표점 계산기'!$AN60+1,FALSE))</f>
        <v>#N/A</v>
      </c>
      <c r="BE60" s="39" t="e">
        <f>IF(J60=0,VLOOKUP(L60,변환표준점수!$BU$8:$CF$62,'표점 계산기'!$AN60+1,FALSE),VLOOKUP(J60,변환표준점수!$BH$8:$BS$62,'표점 계산기'!$AN60+1,FALSE))</f>
        <v>#N/A</v>
      </c>
      <c r="BF60" s="39" cm="1">
        <f t="array" ref="BF60">IF(M60=0,0,IF(OR(AN60=3,AN60=4),0,IF(AN60=1,INDEX($CZ$7:$CZ$15,SUM(IF(M60&lt;$CY$7:$CY$15=TRUE,1,0))+1),VLOOKUP(M60,변환표준점수!$BH$8:$BS$62,'표점 계산기'!AN60+1,FALSE))))</f>
        <v>0</v>
      </c>
      <c r="BG60" s="39" t="e" cm="1">
        <f t="array" ref="BG60">INDEX($DG$24:$EF$31,COLUMN(C55),$AP60)</f>
        <v>#N/A</v>
      </c>
      <c r="BH60" s="39" t="e" cm="1">
        <f t="array" ref="BH60">INDEX($DG$24:$EF$31,COLUMN(D55),$AP60)</f>
        <v>#N/A</v>
      </c>
      <c r="BI60" s="39" t="e" cm="1">
        <f t="array" ref="BI60">INDEX($DG$24:$EF$31,COLUMN(E55),$AP60)</f>
        <v>#N/A</v>
      </c>
      <c r="BJ60" s="39" t="e" cm="1">
        <f t="array" ref="BJ60">INDEX($DG$24:$EF$31,COLUMN(F55),$AP60)</f>
        <v>#N/A</v>
      </c>
      <c r="BK60" s="39" t="e" cm="1">
        <f t="array" ref="BK60">INDEX($DG$24:$EF$31,COLUMN(G55),$AP60)</f>
        <v>#N/A</v>
      </c>
      <c r="BL60" s="39" t="e" cm="1">
        <f t="array" ref="BL60">INDEX($DG$24:$EF$31,COLUMN(H55),$AP60)</f>
        <v>#N/A</v>
      </c>
      <c r="BM60" s="63" t="str" cm="1">
        <f t="array" aca="1" ref="BM60:BQ60" ca="1">IFERROR(ROUND(IF(IFERROR(AW60:BA60/AW60:BA60,0)=1,(IFERROR(AQ60:AU60*BG60,0)+IFERROR(AW60:BA60*BH60,0)+(SUM(BD60:BF60)-MIN(BD60:BF60))*BI60+BB60*BJ60+BC60*BK60)*BL60+BB60*(1-BJ60)+BC60*(1-BK60)+IF(AN60=1,BF60,0),""),2),"")</f>
        <v/>
      </c>
      <c r="BN60" s="52" t="str">
        <f ca="1"/>
        <v/>
      </c>
      <c r="BO60" s="52" t="str">
        <f ca="1"/>
        <v/>
      </c>
      <c r="BP60" s="52" t="str">
        <f ca="1"/>
        <v/>
      </c>
      <c r="BQ60" s="64" t="str">
        <f ca="1"/>
        <v/>
      </c>
      <c r="BR60" s="6"/>
      <c r="BS60" s="5"/>
      <c r="BT60" s="5"/>
      <c r="BU60" s="5"/>
      <c r="BV60" s="5"/>
      <c r="BW60" s="5"/>
      <c r="BX60" s="5"/>
      <c r="BY60" s="68">
        <v>27</v>
      </c>
      <c r="BZ60" s="68">
        <v>87</v>
      </c>
      <c r="CA60" s="68">
        <v>27</v>
      </c>
      <c r="CB60" s="5"/>
      <c r="CC60" s="68">
        <v>23</v>
      </c>
      <c r="CD60" s="68">
        <v>83</v>
      </c>
      <c r="CE60" s="68">
        <v>23</v>
      </c>
      <c r="CF60" s="5"/>
      <c r="CG60" s="68">
        <v>29</v>
      </c>
      <c r="CH60" s="68">
        <v>83</v>
      </c>
      <c r="CI60" s="68">
        <v>29</v>
      </c>
      <c r="CJ60" s="5"/>
      <c r="CK60" s="68">
        <v>23</v>
      </c>
      <c r="CL60" s="6"/>
      <c r="CM60" s="68">
        <v>23</v>
      </c>
      <c r="CN60" s="5"/>
      <c r="CO60" s="6">
        <v>45</v>
      </c>
      <c r="CP60" s="6">
        <v>101</v>
      </c>
      <c r="CQ60" s="6">
        <v>55</v>
      </c>
      <c r="CR60" s="5"/>
      <c r="CS60" s="5"/>
      <c r="CT60" s="5"/>
      <c r="CU60" s="5"/>
      <c r="CV60" s="5"/>
      <c r="CW60" s="5"/>
      <c r="CX60" s="5"/>
      <c r="CY60" s="5"/>
      <c r="CZ60" s="5"/>
      <c r="DA60" s="5"/>
      <c r="DB60" s="6">
        <v>47</v>
      </c>
      <c r="DC60" s="5">
        <v>48.95</v>
      </c>
      <c r="DD60" s="5" t="e">
        <f>VLOOKUP(DB60,변환표준점수!$BU$8:$CF$46,1+'표점 계산기'!$DM$4,FALSE)</f>
        <v>#N/A</v>
      </c>
      <c r="DE60" s="5"/>
      <c r="DF60" s="5"/>
      <c r="DG60" s="5"/>
      <c r="DH60" s="5"/>
      <c r="DI60" s="5"/>
      <c r="DJ60" s="5"/>
      <c r="DK60" s="5"/>
      <c r="DL60" s="6"/>
      <c r="DM60" s="6"/>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row>
    <row r="61" spans="1:153" x14ac:dyDescent="0.3">
      <c r="A61" s="5"/>
      <c r="B61" s="18" t="str">
        <f t="shared" si="1"/>
        <v/>
      </c>
      <c r="C61" s="24"/>
      <c r="D61" s="24"/>
      <c r="E61" s="24"/>
      <c r="F61" s="24"/>
      <c r="G61" s="24"/>
      <c r="H61" s="25"/>
      <c r="I61" s="25"/>
      <c r="J61" s="25"/>
      <c r="K61" s="25"/>
      <c r="L61" s="25"/>
      <c r="M61" s="25"/>
      <c r="N61" s="24"/>
      <c r="O61" s="25"/>
      <c r="P61" s="6"/>
      <c r="Q61" s="6"/>
      <c r="R61" s="6" t="e">
        <f t="shared" si="13"/>
        <v>#N/A</v>
      </c>
      <c r="S61" s="6" t="e">
        <f t="shared" si="14"/>
        <v>#N/A</v>
      </c>
      <c r="T61" s="6" t="e">
        <f t="shared" si="15"/>
        <v>#N/A</v>
      </c>
      <c r="U61" s="6" t="e">
        <f t="shared" si="16"/>
        <v>#N/A</v>
      </c>
      <c r="V61" s="8" cm="1">
        <f t="array" ref="V61">IF(M61=0,0,IF(OR($DM$4=3,$DM$4=4),0,IF($DM$4=1,INDEX($CZ$7:$CZ$15,SUM(IF(M61&lt;$CY$7:$CY$15=TRUE,1,0))+1),VLOOKUP(M61,$DB$7:$DC$107,2,FALSE))))</f>
        <v>0</v>
      </c>
      <c r="W61" s="6" t="e">
        <f t="shared" si="6"/>
        <v>#N/A</v>
      </c>
      <c r="X61" s="6" cm="1">
        <f t="array" aca="1" ref="X61" ca="1">SUM(IF((IF(E61=0,INDIRECT(_xlfn.CONCAT($CH$1,MATCH(F61,$CG$7:$CG$100,0)+6)):INDIRECT(_xlfn.CONCAT($CH$1,MATCH(F61,$CG$7:$CG$100,0)+6+SUM(IF((F61=$CG$7:$CG$59)=TRUE,1,0))-1)),INDIRECT(_xlfn.CONCAT($CD$1,MATCH(E61,$CC$7:$CC$100,0)+6)):INDIRECT(_xlfn.CONCAT($CD$1,MATCH(E61,$CC$7:$CC$100,0)+6+SUM(IF((E61=$CC$7:$CC$59)=TRUE,1,0))-1)))*$S$3)=0,0,1))</f>
        <v>2</v>
      </c>
      <c r="Y61" s="6" t="e" cm="1">
        <f t="array" aca="1" ref="Y61" ca="1">SUM(IF((TRANSPOSE(MMULT(MMULT(_xlfn.MUNIT(X61),IF(MMULT(IF(E61=0,INDIRECT(_xlfn.CONCAT($CH$1,MATCH(F61,$CG$7:$CG$100,0)+6)):INDIRECT(_xlfn.CONCAT($CH$1,MATCH(F61,$CG$7:$CG$100,0)+6+SUM(IF((F61=$CG$7:$CG$59)=TRUE,1,0))-1)),INDIRECT(_xlfn.CONCAT($CD$1,MATCH(E61,$CC$7:$CC$100,0)+6)):INDIRECT(_xlfn.CONCAT($CD$1,MATCH(E61,$CC$7:$CC$100,0)+6+SUM(IF((E61=$CC$7:$CC$59)=TRUE,1,0))-1)))*$S$3,1/TRANSPOSE(W61-INDIRECT(_xlfn.CONCAT($BZ$1,MATCH(D61,$BY$7:$BY$100,0)+6)):INDIRECT(_xlfn.CONCAT($BZ$1,MATCH(D61,$BY$7:$BY$100,0)+6+SUM(IF((D61=$BY$7:$BY$59)=TRUE,1,0))-1))*$R$3))=1,1,0)),W61-INDIRECT(_xlfn.CONCAT($BZ$1,MATCH(D61,$BY$7:$BY$100,0)+6)):INDIRECT(_xlfn.CONCAT($BZ$1,MATCH(D61,$BY$7:$BY$100,0)+6+SUM(IF((D61=$BY$7:$BY$59)=TRUE,1,0))-1))*$R$3)))=0,0,1))</f>
        <v>#N/A</v>
      </c>
      <c r="Z61" s="6"/>
      <c r="AA61" s="30" t="str">
        <f t="shared" ca="1" si="17"/>
        <v/>
      </c>
      <c r="AB61" s="31" t="str">
        <f t="shared" si="18"/>
        <v/>
      </c>
      <c r="AC61" s="31" t="str">
        <f t="shared" si="19"/>
        <v/>
      </c>
      <c r="AD61" s="31" t="str">
        <f t="shared" si="20"/>
        <v/>
      </c>
      <c r="AE61" s="32" t="str">
        <f t="shared" si="21"/>
        <v/>
      </c>
      <c r="AF61" s="33" t="str" cm="1">
        <f t="array" aca="1" ref="AF61" ca="1">IFERROR(IF(_xlfn._xlws.SORT(TRANSPOSE(MMULT(MMULT(_xlfn.MUNIT(X61),IF(ROUND(MMULT(IF(E61=0,IF(DN59=1,INDIRECT(_xlfn.CONCAT($CP$1,MATCH(F61,$CO$7:$CO$100,0)+6)):INDIRECT(_xlfn.CONCAT($CP$1,MATCH(F61,$CO$7:$CO$100,0)+6+SUM(IF((F61=$CO$7:$CO$59)=TRUE,1,0))-1)),INDIRECT(_xlfn.CONCAT($CH$1,MATCH(F61,$CG$7:$CG$100,0)+6)):INDIRECT(_xlfn.CONCAT($CH$1,MATCH(F61,$CG$7:$CG$100,0)+6+SUM(IF((F61=$CG$7:$CG$59)=TRUE,1,0))-1))),IF(OR(DN59=2,DN59=3),INDIRECT(_xlfn.CONCAT($CL$1,MATCH(E61,$CK$7:$CK$100,0)+6)):INDIRECT(_xlfn.CONCAT($CL$1,MATCH(E61,$CK$7:$CK$100,0)+6+SUM(IF((E61=$CK$7:$CK$59)=TRUE,1,0))-1)),INDIRECT(_xlfn.CONCAT($CD$1,MATCH(E61,$CC$7:$CC$100,0)+6)):INDIRECT(_xlfn.CONCAT($CD$1,MATCH(E61,$CC$7:$CC$100,0)+6+SUM(IF((E61=$CC$7:$CC$59)=TRUE,1,0))-1))))*$S$3*IF(AND(DM59=4,F61=0),1.1,1),1/TRANSPOSE(W61-INDIRECT(_xlfn.CONCAT($BZ$1,MATCH(D61,$BY$7:$BY$100,0)+6)):INDIRECT(_xlfn.CONCAT($BZ$1,MATCH(D61,$BY$7:$BY$100,0)+6+SUM(IF((D61=$BY$7:$BY$59)=TRUE,1,0))-1))*$R$3)),6)=1,1,0)),W61-INDIRECT(_xlfn.CONCAT($BZ$1,MATCH(D61,$BY$7:$BY$100,0)+6)):INDIRECT(_xlfn.CONCAT($BZ$1,MATCH(D61,$BY$7:$BY$100,0)+6+SUM(IF((D61=$BY$7:$BY$59)=TRUE,1,0))-1))*$R$3))/$S$3,1,-1,TRUE)=0,"",_xlfn._xlws.SORT(TRANSPOSE(MMULT(MMULT(_xlfn.MUNIT(X61),IF(ROUND(MMULT(IF(E61=0,IF(DN59=1,INDIRECT(_xlfn.CONCAT($CP$1,MATCH(F61,$CO$7:$CO$100,0)+6)):INDIRECT(_xlfn.CONCAT($CP$1,MATCH(F61,$CO$7:$CO$100,0)+6+SUM(IF((F61=$CO$7:$CO$59)=TRUE,1,0))-1)),INDIRECT(_xlfn.CONCAT($CH$1,MATCH(F61,$CG$7:$CG$100,0)+6)):INDIRECT(_xlfn.CONCAT($CH$1,MATCH(F61,$CG$7:$CG$100,0)+6+SUM(IF((F61=$CG$7:$CG$59)=TRUE,1,0))-1))),IF(OR(DN59=2,DN59=3),INDIRECT(_xlfn.CONCAT($CL$1,MATCH(E61,$CK$7:$CK$100,0)+6)):INDIRECT(_xlfn.CONCAT($CL$1,MATCH(E61,$CK$7:$CK$100,0)+6+SUM(IF((E61=$CK$7:$CK$59)=TRUE,1,0))-1)),INDIRECT(_xlfn.CONCAT($CD$1,MATCH(E61,$CC$7:$CC$100,0)+6)):INDIRECT(_xlfn.CONCAT($CD$1,MATCH(E61,$CC$7:$CC$100,0)+6+SUM(IF((E61=$CC$7:$CC$59)=TRUE,1,0))-1))))*$S$3*IF(AND(DM59=4,F61=0),1.1,1),1/TRANSPOSE(W61-INDIRECT(_xlfn.CONCAT($BZ$1,MATCH(D61,$BY$7:$BY$100,0)+6)):INDIRECT(_xlfn.CONCAT($BZ$1,MATCH(D61,$BY$7:$BY$100,0)+6+SUM(IF((D61=$BY$7:$BY$59)=TRUE,1,0))-1))*$R$3)),6)=1,1,0)),W61-INDIRECT(_xlfn.CONCAT($BZ$1,MATCH(D61,$BY$7:$BY$100,0)+6)):INDIRECT(_xlfn.CONCAT($BZ$1,MATCH(D61,$BY$7:$BY$100,0)+6+SUM(IF((D61=$BY$7:$BY$59)=TRUE,1,0))-1))*$R$3))/$S$3,1,-1,TRUE)),"")</f>
        <v/>
      </c>
      <c r="AG61" s="31"/>
      <c r="AH61" s="31"/>
      <c r="AI61" s="31"/>
      <c r="AJ61" s="32"/>
      <c r="AK61" s="6"/>
      <c r="AL61" s="21"/>
      <c r="AM61" s="21"/>
      <c r="AN61" s="48">
        <f t="shared" si="23"/>
        <v>12</v>
      </c>
      <c r="AO61" s="39" t="e">
        <f t="shared" si="24"/>
        <v>#N/A</v>
      </c>
      <c r="AP61" s="39" t="e" cm="1">
        <f t="array" ref="AP61">_xlfn.XMATCH(1,IF(IF((AL61=$DG$24:$EF$24)=TRUE,1,0)+IF((AM61=$DG$25:$EF$25)=TRUE,1,0)=2,1,0))</f>
        <v>#N/A</v>
      </c>
      <c r="AQ61" s="39" t="str" cm="1">
        <f t="array" aca="1" ref="AQ61:AU61" ca="1">AA61:AE61</f>
        <v/>
      </c>
      <c r="AR61" s="39" t="str">
        <f ca="1"/>
        <v/>
      </c>
      <c r="AS61" s="39" t="str">
        <f ca="1"/>
        <v/>
      </c>
      <c r="AT61" s="39" t="str">
        <f ca="1"/>
        <v/>
      </c>
      <c r="AU61" s="39" t="str">
        <f ca="1"/>
        <v/>
      </c>
      <c r="AV61" s="39">
        <f t="shared" si="25"/>
        <v>0</v>
      </c>
      <c r="AW61" s="39" t="e" cm="1">
        <f t="array" ref="AW61">IF(AND(AV61=1,AO61&lt;&gt;1),VLOOKUP(E61,변환표준점수!$H$8:$O$60,_xlfn.XMATCH('표점 계산기'!$AL61,변환표준점수!$I$6:$O$6)+1,FALSE),IF(AND($E61=0,$DN$4=1),INDEX($CH$7:$CH$73,SUM(IF(AF61=$CP$7:$CP$59,ROW($A$1:$A$50),0))),IF(AND($E61&lt;&gt;0,$DN$4&lt;&gt;1),INDEX($CD$7:$CD$73,SUM(IF(AF61=$CL$7:$CL$59,ROW($A$1:$A$50),0))),AF61:AJ61)))</f>
        <v>#N/A</v>
      </c>
      <c r="AX61" s="39"/>
      <c r="AY61" s="39"/>
      <c r="AZ61" s="39"/>
      <c r="BA61" s="39"/>
      <c r="BB61" s="39" t="e">
        <f>VLOOKUP(G61,변환표준점수!$X$8:$AM$16,_xlfn.XMATCH(AL61,변환표준점수!$Y$5:$AM$5)+IF(OR(AN61=6,AN61=7,AN61=10,AN61=11),IF(AO61=1,0,1),0)+1,FALSE)</f>
        <v>#N/A</v>
      </c>
      <c r="BC61" s="39" t="e">
        <f>VLOOKUP(H61,변환표준점수!$AO$8:$BE$16,_xlfn.XMATCH(AL61,변환표준점수!$AP$5:$BE$5)+IF(OR(AN61=3,AN61=6,AN61=8,AN61=9,AN61=10),IF(AO61=1,0,1),0)+1,FALSE)</f>
        <v>#N/A</v>
      </c>
      <c r="BD61" s="39" t="e">
        <f>IF(I61=0,VLOOKUP(K61,변환표준점수!$BU$8:$CF$62,'표점 계산기'!$AN61+1,FALSE),VLOOKUP(I61,변환표준점수!$BH$8:$BS$62,'표점 계산기'!$AN61+1,FALSE))</f>
        <v>#N/A</v>
      </c>
      <c r="BE61" s="39" t="e">
        <f>IF(J61=0,VLOOKUP(L61,변환표준점수!$BU$8:$CF$62,'표점 계산기'!$AN61+1,FALSE),VLOOKUP(J61,변환표준점수!$BH$8:$BS$62,'표점 계산기'!$AN61+1,FALSE))</f>
        <v>#N/A</v>
      </c>
      <c r="BF61" s="39" cm="1">
        <f t="array" ref="BF61">IF(M61=0,0,IF(OR(AN61=3,AN61=4),0,IF(AN61=1,INDEX($CZ$7:$CZ$15,SUM(IF(M61&lt;$CY$7:$CY$15=TRUE,1,0))+1),VLOOKUP(M61,변환표준점수!$BH$8:$BS$62,'표점 계산기'!AN61+1,FALSE))))</f>
        <v>0</v>
      </c>
      <c r="BG61" s="39" t="e" cm="1">
        <f t="array" ref="BG61">INDEX($DG$24:$EF$31,COLUMN(C56),$AP61)</f>
        <v>#N/A</v>
      </c>
      <c r="BH61" s="39" t="e" cm="1">
        <f t="array" ref="BH61">INDEX($DG$24:$EF$31,COLUMN(D56),$AP61)</f>
        <v>#N/A</v>
      </c>
      <c r="BI61" s="39" t="e" cm="1">
        <f t="array" ref="BI61">INDEX($DG$24:$EF$31,COLUMN(E56),$AP61)</f>
        <v>#N/A</v>
      </c>
      <c r="BJ61" s="39" t="e" cm="1">
        <f t="array" ref="BJ61">INDEX($DG$24:$EF$31,COLUMN(F56),$AP61)</f>
        <v>#N/A</v>
      </c>
      <c r="BK61" s="39" t="e" cm="1">
        <f t="array" ref="BK61">INDEX($DG$24:$EF$31,COLUMN(G56),$AP61)</f>
        <v>#N/A</v>
      </c>
      <c r="BL61" s="39" t="e" cm="1">
        <f t="array" ref="BL61">INDEX($DG$24:$EF$31,COLUMN(H56),$AP61)</f>
        <v>#N/A</v>
      </c>
      <c r="BM61" s="63" t="str" cm="1">
        <f t="array" aca="1" ref="BM61:BQ61" ca="1">IFERROR(ROUND(IF(IFERROR(AW61:BA61/AW61:BA61,0)=1,(IFERROR(AQ61:AU61*BG61,0)+IFERROR(AW61:BA61*BH61,0)+(SUM(BD61:BF61)-MIN(BD61:BF61))*BI61+BB61*BJ61+BC61*BK61)*BL61+BB61*(1-BJ61)+BC61*(1-BK61)+IF(AN61=1,BF61,0),""),2),"")</f>
        <v/>
      </c>
      <c r="BN61" s="52" t="str">
        <f ca="1"/>
        <v/>
      </c>
      <c r="BO61" s="52" t="str">
        <f ca="1"/>
        <v/>
      </c>
      <c r="BP61" s="52" t="str">
        <f ca="1"/>
        <v/>
      </c>
      <c r="BQ61" s="64" t="str">
        <f ca="1"/>
        <v/>
      </c>
      <c r="BR61" s="6"/>
      <c r="BS61" s="5"/>
      <c r="BT61" s="5"/>
      <c r="BU61" s="5"/>
      <c r="BV61" s="5"/>
      <c r="BW61" s="5"/>
      <c r="BX61" s="5"/>
      <c r="BY61" s="68">
        <v>25</v>
      </c>
      <c r="BZ61" s="68">
        <v>86</v>
      </c>
      <c r="CA61" s="68">
        <v>25</v>
      </c>
      <c r="CB61" s="5"/>
      <c r="CC61" s="68">
        <v>22</v>
      </c>
      <c r="CD61" s="68">
        <v>82</v>
      </c>
      <c r="CE61" s="68">
        <v>22</v>
      </c>
      <c r="CF61" s="5"/>
      <c r="CG61" s="68">
        <v>27</v>
      </c>
      <c r="CH61" s="68">
        <v>82</v>
      </c>
      <c r="CI61" s="68">
        <v>27</v>
      </c>
      <c r="CJ61" s="5"/>
      <c r="CK61" s="68">
        <v>22</v>
      </c>
      <c r="CL61" s="6"/>
      <c r="CM61" s="68">
        <v>22</v>
      </c>
      <c r="CN61" s="5"/>
      <c r="CO61" s="6">
        <v>44</v>
      </c>
      <c r="CP61" s="6">
        <v>100.5</v>
      </c>
      <c r="CQ61" s="6">
        <v>53</v>
      </c>
      <c r="CR61" s="5"/>
      <c r="CS61" s="5"/>
      <c r="CT61" s="5"/>
      <c r="CU61" s="5"/>
      <c r="CV61" s="5"/>
      <c r="CW61" s="5"/>
      <c r="CX61" s="5"/>
      <c r="CY61" s="5"/>
      <c r="CZ61" s="5"/>
      <c r="DA61" s="5"/>
      <c r="DB61" s="6">
        <v>46</v>
      </c>
      <c r="DC61" s="5">
        <v>48.52</v>
      </c>
      <c r="DD61" s="5" t="e">
        <f>VLOOKUP(DB61,변환표준점수!$BU$8:$CF$46,1+'표점 계산기'!$DM$4,FALSE)</f>
        <v>#N/A</v>
      </c>
      <c r="DE61" s="5"/>
      <c r="DF61" s="5"/>
      <c r="DG61" s="5"/>
      <c r="DH61" s="5"/>
      <c r="DI61" s="5"/>
      <c r="DJ61" s="5"/>
      <c r="DK61" s="5"/>
      <c r="DL61" s="6"/>
      <c r="DM61" s="6"/>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row>
    <row r="62" spans="1:153" x14ac:dyDescent="0.3">
      <c r="A62" s="5"/>
      <c r="B62" s="18" t="str">
        <f t="shared" si="1"/>
        <v/>
      </c>
      <c r="C62" s="24"/>
      <c r="D62" s="24"/>
      <c r="E62" s="24"/>
      <c r="F62" s="24"/>
      <c r="G62" s="24"/>
      <c r="H62" s="25"/>
      <c r="I62" s="25"/>
      <c r="J62" s="25"/>
      <c r="K62" s="25"/>
      <c r="L62" s="25"/>
      <c r="M62" s="25"/>
      <c r="N62" s="24"/>
      <c r="O62" s="25"/>
      <c r="P62" s="6"/>
      <c r="Q62" s="6"/>
      <c r="R62" s="6" t="e">
        <f t="shared" si="13"/>
        <v>#N/A</v>
      </c>
      <c r="S62" s="6" t="e">
        <f t="shared" si="14"/>
        <v>#N/A</v>
      </c>
      <c r="T62" s="6" t="e">
        <f t="shared" si="15"/>
        <v>#N/A</v>
      </c>
      <c r="U62" s="6" t="e">
        <f t="shared" si="16"/>
        <v>#N/A</v>
      </c>
      <c r="V62" s="8" cm="1">
        <f t="array" ref="V62">IF(M62=0,0,IF(OR($DM$4=3,$DM$4=4),0,IF($DM$4=1,INDEX($CZ$7:$CZ$15,SUM(IF(M62&lt;$CY$7:$CY$15=TRUE,1,0))+1),VLOOKUP(M62,$DB$7:$DC$107,2,FALSE))))</f>
        <v>0</v>
      </c>
      <c r="W62" s="6" t="e">
        <f t="shared" si="6"/>
        <v>#N/A</v>
      </c>
      <c r="X62" s="6" cm="1">
        <f t="array" aca="1" ref="X62" ca="1">SUM(IF((IF(E62=0,INDIRECT(_xlfn.CONCAT($CH$1,MATCH(F62,$CG$7:$CG$100,0)+6)):INDIRECT(_xlfn.CONCAT($CH$1,MATCH(F62,$CG$7:$CG$100,0)+6+SUM(IF((F62=$CG$7:$CG$59)=TRUE,1,0))-1)),INDIRECT(_xlfn.CONCAT($CD$1,MATCH(E62,$CC$7:$CC$100,0)+6)):INDIRECT(_xlfn.CONCAT($CD$1,MATCH(E62,$CC$7:$CC$100,0)+6+SUM(IF((E62=$CC$7:$CC$59)=TRUE,1,0))-1)))*$S$3)=0,0,1))</f>
        <v>2</v>
      </c>
      <c r="Y62" s="6" t="e" cm="1">
        <f t="array" aca="1" ref="Y62" ca="1">SUM(IF((TRANSPOSE(MMULT(MMULT(_xlfn.MUNIT(X62),IF(MMULT(IF(E62=0,INDIRECT(_xlfn.CONCAT($CH$1,MATCH(F62,$CG$7:$CG$100,0)+6)):INDIRECT(_xlfn.CONCAT($CH$1,MATCH(F62,$CG$7:$CG$100,0)+6+SUM(IF((F62=$CG$7:$CG$59)=TRUE,1,0))-1)),INDIRECT(_xlfn.CONCAT($CD$1,MATCH(E62,$CC$7:$CC$100,0)+6)):INDIRECT(_xlfn.CONCAT($CD$1,MATCH(E62,$CC$7:$CC$100,0)+6+SUM(IF((E62=$CC$7:$CC$59)=TRUE,1,0))-1)))*$S$3,1/TRANSPOSE(W62-INDIRECT(_xlfn.CONCAT($BZ$1,MATCH(D62,$BY$7:$BY$100,0)+6)):INDIRECT(_xlfn.CONCAT($BZ$1,MATCH(D62,$BY$7:$BY$100,0)+6+SUM(IF((D62=$BY$7:$BY$59)=TRUE,1,0))-1))*$R$3))=1,1,0)),W62-INDIRECT(_xlfn.CONCAT($BZ$1,MATCH(D62,$BY$7:$BY$100,0)+6)):INDIRECT(_xlfn.CONCAT($BZ$1,MATCH(D62,$BY$7:$BY$100,0)+6+SUM(IF((D62=$BY$7:$BY$59)=TRUE,1,0))-1))*$R$3)))=0,0,1))</f>
        <v>#N/A</v>
      </c>
      <c r="Z62" s="6"/>
      <c r="AA62" s="30" t="str">
        <f t="shared" ca="1" si="17"/>
        <v/>
      </c>
      <c r="AB62" s="31" t="str">
        <f t="shared" si="18"/>
        <v/>
      </c>
      <c r="AC62" s="31" t="str">
        <f t="shared" si="19"/>
        <v/>
      </c>
      <c r="AD62" s="31" t="str">
        <f t="shared" si="20"/>
        <v/>
      </c>
      <c r="AE62" s="32" t="str">
        <f t="shared" si="21"/>
        <v/>
      </c>
      <c r="AF62" s="33" t="str" cm="1">
        <f t="array" aca="1" ref="AF62" ca="1">IFERROR(IF(_xlfn._xlws.SORT(TRANSPOSE(MMULT(MMULT(_xlfn.MUNIT(X62),IF(ROUND(MMULT(IF(E62=0,IF(DN60=1,INDIRECT(_xlfn.CONCAT($CP$1,MATCH(F62,$CO$7:$CO$100,0)+6)):INDIRECT(_xlfn.CONCAT($CP$1,MATCH(F62,$CO$7:$CO$100,0)+6+SUM(IF((F62=$CO$7:$CO$59)=TRUE,1,0))-1)),INDIRECT(_xlfn.CONCAT($CH$1,MATCH(F62,$CG$7:$CG$100,0)+6)):INDIRECT(_xlfn.CONCAT($CH$1,MATCH(F62,$CG$7:$CG$100,0)+6+SUM(IF((F62=$CG$7:$CG$59)=TRUE,1,0))-1))),IF(OR(DN60=2,DN60=3),INDIRECT(_xlfn.CONCAT($CL$1,MATCH(E62,$CK$7:$CK$100,0)+6)):INDIRECT(_xlfn.CONCAT($CL$1,MATCH(E62,$CK$7:$CK$100,0)+6+SUM(IF((E62=$CK$7:$CK$59)=TRUE,1,0))-1)),INDIRECT(_xlfn.CONCAT($CD$1,MATCH(E62,$CC$7:$CC$100,0)+6)):INDIRECT(_xlfn.CONCAT($CD$1,MATCH(E62,$CC$7:$CC$100,0)+6+SUM(IF((E62=$CC$7:$CC$59)=TRUE,1,0))-1))))*$S$3*IF(AND(DM60=4,F62=0),1.1,1),1/TRANSPOSE(W62-INDIRECT(_xlfn.CONCAT($BZ$1,MATCH(D62,$BY$7:$BY$100,0)+6)):INDIRECT(_xlfn.CONCAT($BZ$1,MATCH(D62,$BY$7:$BY$100,0)+6+SUM(IF((D62=$BY$7:$BY$59)=TRUE,1,0))-1))*$R$3)),6)=1,1,0)),W62-INDIRECT(_xlfn.CONCAT($BZ$1,MATCH(D62,$BY$7:$BY$100,0)+6)):INDIRECT(_xlfn.CONCAT($BZ$1,MATCH(D62,$BY$7:$BY$100,0)+6+SUM(IF((D62=$BY$7:$BY$59)=TRUE,1,0))-1))*$R$3))/$S$3,1,-1,TRUE)=0,"",_xlfn._xlws.SORT(TRANSPOSE(MMULT(MMULT(_xlfn.MUNIT(X62),IF(ROUND(MMULT(IF(E62=0,IF(DN60=1,INDIRECT(_xlfn.CONCAT($CP$1,MATCH(F62,$CO$7:$CO$100,0)+6)):INDIRECT(_xlfn.CONCAT($CP$1,MATCH(F62,$CO$7:$CO$100,0)+6+SUM(IF((F62=$CO$7:$CO$59)=TRUE,1,0))-1)),INDIRECT(_xlfn.CONCAT($CH$1,MATCH(F62,$CG$7:$CG$100,0)+6)):INDIRECT(_xlfn.CONCAT($CH$1,MATCH(F62,$CG$7:$CG$100,0)+6+SUM(IF((F62=$CG$7:$CG$59)=TRUE,1,0))-1))),IF(OR(DN60=2,DN60=3),INDIRECT(_xlfn.CONCAT($CL$1,MATCH(E62,$CK$7:$CK$100,0)+6)):INDIRECT(_xlfn.CONCAT($CL$1,MATCH(E62,$CK$7:$CK$100,0)+6+SUM(IF((E62=$CK$7:$CK$59)=TRUE,1,0))-1)),INDIRECT(_xlfn.CONCAT($CD$1,MATCH(E62,$CC$7:$CC$100,0)+6)):INDIRECT(_xlfn.CONCAT($CD$1,MATCH(E62,$CC$7:$CC$100,0)+6+SUM(IF((E62=$CC$7:$CC$59)=TRUE,1,0))-1))))*$S$3*IF(AND(DM60=4,F62=0),1.1,1),1/TRANSPOSE(W62-INDIRECT(_xlfn.CONCAT($BZ$1,MATCH(D62,$BY$7:$BY$100,0)+6)):INDIRECT(_xlfn.CONCAT($BZ$1,MATCH(D62,$BY$7:$BY$100,0)+6+SUM(IF((D62=$BY$7:$BY$59)=TRUE,1,0))-1))*$R$3)),6)=1,1,0)),W62-INDIRECT(_xlfn.CONCAT($BZ$1,MATCH(D62,$BY$7:$BY$100,0)+6)):INDIRECT(_xlfn.CONCAT($BZ$1,MATCH(D62,$BY$7:$BY$100,0)+6+SUM(IF((D62=$BY$7:$BY$59)=TRUE,1,0))-1))*$R$3))/$S$3,1,-1,TRUE)),"")</f>
        <v/>
      </c>
      <c r="AG62" s="31"/>
      <c r="AH62" s="31"/>
      <c r="AI62" s="31"/>
      <c r="AJ62" s="32"/>
      <c r="AK62" s="6"/>
      <c r="AL62" s="21"/>
      <c r="AM62" s="21"/>
      <c r="AN62" s="48">
        <f t="shared" si="23"/>
        <v>12</v>
      </c>
      <c r="AO62" s="39" t="e">
        <f t="shared" si="24"/>
        <v>#N/A</v>
      </c>
      <c r="AP62" s="39" t="e" cm="1">
        <f t="array" ref="AP62">_xlfn.XMATCH(1,IF(IF((AL62=$DG$24:$EF$24)=TRUE,1,0)+IF((AM62=$DG$25:$EF$25)=TRUE,1,0)=2,1,0))</f>
        <v>#N/A</v>
      </c>
      <c r="AQ62" s="39" t="str" cm="1">
        <f t="array" aca="1" ref="AQ62:AU62" ca="1">AA62:AE62</f>
        <v/>
      </c>
      <c r="AR62" s="39" t="str">
        <f ca="1"/>
        <v/>
      </c>
      <c r="AS62" s="39" t="str">
        <f ca="1"/>
        <v/>
      </c>
      <c r="AT62" s="39" t="str">
        <f ca="1"/>
        <v/>
      </c>
      <c r="AU62" s="39" t="str">
        <f ca="1"/>
        <v/>
      </c>
      <c r="AV62" s="39">
        <f t="shared" si="25"/>
        <v>0</v>
      </c>
      <c r="AW62" s="39" t="e" cm="1">
        <f t="array" ref="AW62">IF(AND(AV62=1,AO62&lt;&gt;1),VLOOKUP(E62,변환표준점수!$H$8:$O$60,_xlfn.XMATCH('표점 계산기'!$AL62,변환표준점수!$I$6:$O$6)+1,FALSE),IF(AND($E62=0,$DN$4=1),INDEX($CH$7:$CH$73,SUM(IF(AF62=$CP$7:$CP$59,ROW($A$1:$A$50),0))),IF(AND($E62&lt;&gt;0,$DN$4&lt;&gt;1),INDEX($CD$7:$CD$73,SUM(IF(AF62=$CL$7:$CL$59,ROW($A$1:$A$50),0))),AF62:AJ62)))</f>
        <v>#N/A</v>
      </c>
      <c r="AX62" s="39"/>
      <c r="AY62" s="39"/>
      <c r="AZ62" s="39"/>
      <c r="BA62" s="39"/>
      <c r="BB62" s="39" t="e">
        <f>VLOOKUP(G62,변환표준점수!$X$8:$AM$16,_xlfn.XMATCH(AL62,변환표준점수!$Y$5:$AM$5)+IF(OR(AN62=6,AN62=7,AN62=10,AN62=11),IF(AO62=1,0,1),0)+1,FALSE)</f>
        <v>#N/A</v>
      </c>
      <c r="BC62" s="39" t="e">
        <f>VLOOKUP(H62,변환표준점수!$AO$8:$BE$16,_xlfn.XMATCH(AL62,변환표준점수!$AP$5:$BE$5)+IF(OR(AN62=3,AN62=6,AN62=8,AN62=9,AN62=10),IF(AO62=1,0,1),0)+1,FALSE)</f>
        <v>#N/A</v>
      </c>
      <c r="BD62" s="39" t="e">
        <f>IF(I62=0,VLOOKUP(K62,변환표준점수!$BU$8:$CF$62,'표점 계산기'!$AN62+1,FALSE),VLOOKUP(I62,변환표준점수!$BH$8:$BS$62,'표점 계산기'!$AN62+1,FALSE))</f>
        <v>#N/A</v>
      </c>
      <c r="BE62" s="39" t="e">
        <f>IF(J62=0,VLOOKUP(L62,변환표준점수!$BU$8:$CF$62,'표점 계산기'!$AN62+1,FALSE),VLOOKUP(J62,변환표준점수!$BH$8:$BS$62,'표점 계산기'!$AN62+1,FALSE))</f>
        <v>#N/A</v>
      </c>
      <c r="BF62" s="39" cm="1">
        <f t="array" ref="BF62">IF(M62=0,0,IF(OR(AN62=3,AN62=4),0,IF(AN62=1,INDEX($CZ$7:$CZ$15,SUM(IF(M62&lt;$CY$7:$CY$15=TRUE,1,0))+1),VLOOKUP(M62,변환표준점수!$BH$8:$BS$62,'표점 계산기'!AN62+1,FALSE))))</f>
        <v>0</v>
      </c>
      <c r="BG62" s="39" t="e" cm="1">
        <f t="array" ref="BG62">INDEX($DG$24:$EF$31,COLUMN(C57),$AP62)</f>
        <v>#N/A</v>
      </c>
      <c r="BH62" s="39" t="e" cm="1">
        <f t="array" ref="BH62">INDEX($DG$24:$EF$31,COLUMN(D57),$AP62)</f>
        <v>#N/A</v>
      </c>
      <c r="BI62" s="39" t="e" cm="1">
        <f t="array" ref="BI62">INDEX($DG$24:$EF$31,COLUMN(E57),$AP62)</f>
        <v>#N/A</v>
      </c>
      <c r="BJ62" s="39" t="e" cm="1">
        <f t="array" ref="BJ62">INDEX($DG$24:$EF$31,COLUMN(F57),$AP62)</f>
        <v>#N/A</v>
      </c>
      <c r="BK62" s="39" t="e" cm="1">
        <f t="array" ref="BK62">INDEX($DG$24:$EF$31,COLUMN(G57),$AP62)</f>
        <v>#N/A</v>
      </c>
      <c r="BL62" s="39" t="e" cm="1">
        <f t="array" ref="BL62">INDEX($DG$24:$EF$31,COLUMN(H57),$AP62)</f>
        <v>#N/A</v>
      </c>
      <c r="BM62" s="63" t="str" cm="1">
        <f t="array" aca="1" ref="BM62:BQ62" ca="1">IFERROR(ROUND(IF(IFERROR(AW62:BA62/AW62:BA62,0)=1,(IFERROR(AQ62:AU62*BG62,0)+IFERROR(AW62:BA62*BH62,0)+(SUM(BD62:BF62)-MIN(BD62:BF62))*BI62+BB62*BJ62+BC62*BK62)*BL62+BB62*(1-BJ62)+BC62*(1-BK62)+IF(AN62=1,BF62,0),""),2),"")</f>
        <v/>
      </c>
      <c r="BN62" s="52" t="str">
        <f ca="1"/>
        <v/>
      </c>
      <c r="BO62" s="52" t="str">
        <f ca="1"/>
        <v/>
      </c>
      <c r="BP62" s="52" t="str">
        <f ca="1"/>
        <v/>
      </c>
      <c r="BQ62" s="64" t="str">
        <f ca="1"/>
        <v/>
      </c>
      <c r="BR62" s="6"/>
      <c r="BS62" s="5"/>
      <c r="BT62" s="5"/>
      <c r="BU62" s="5"/>
      <c r="BV62" s="5"/>
      <c r="BW62" s="5"/>
      <c r="BX62" s="5"/>
      <c r="BY62" s="68">
        <v>24</v>
      </c>
      <c r="BZ62" s="68">
        <v>85</v>
      </c>
      <c r="CA62" s="68">
        <v>24</v>
      </c>
      <c r="CB62" s="5"/>
      <c r="CC62" s="68">
        <v>21</v>
      </c>
      <c r="CD62" s="68">
        <v>81</v>
      </c>
      <c r="CE62" s="68">
        <v>21</v>
      </c>
      <c r="CF62" s="5"/>
      <c r="CG62" s="68">
        <v>26</v>
      </c>
      <c r="CH62" s="68">
        <v>81</v>
      </c>
      <c r="CI62" s="68">
        <v>26</v>
      </c>
      <c r="CJ62" s="5"/>
      <c r="CK62" s="68">
        <v>21</v>
      </c>
      <c r="CL62" s="6"/>
      <c r="CM62" s="68">
        <v>21</v>
      </c>
      <c r="CN62" s="5"/>
      <c r="CO62" s="6">
        <v>42</v>
      </c>
      <c r="CP62" s="6">
        <v>99</v>
      </c>
      <c r="CQ62" s="6">
        <v>52</v>
      </c>
      <c r="CR62" s="5"/>
      <c r="CS62" s="5"/>
      <c r="CT62" s="5"/>
      <c r="CU62" s="5"/>
      <c r="CV62" s="5"/>
      <c r="CW62" s="5"/>
      <c r="CX62" s="5"/>
      <c r="CY62" s="5"/>
      <c r="CZ62" s="5"/>
      <c r="DA62" s="5"/>
      <c r="DB62" s="5">
        <v>45</v>
      </c>
      <c r="DC62" s="5">
        <v>48.52</v>
      </c>
      <c r="DD62" s="5" t="e">
        <f>VLOOKUP(DB62,변환표준점수!$BU$8:$CF$46,1+'표점 계산기'!$DM$4,FALSE)</f>
        <v>#N/A</v>
      </c>
      <c r="DE62" s="5"/>
      <c r="DF62" s="5"/>
      <c r="DG62" s="5"/>
      <c r="DH62" s="5"/>
      <c r="DI62" s="5"/>
      <c r="DJ62" s="5"/>
      <c r="DK62" s="5"/>
      <c r="DL62" s="6"/>
      <c r="DM62" s="6"/>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row>
    <row r="63" spans="1:153" x14ac:dyDescent="0.3">
      <c r="A63" s="5"/>
      <c r="B63" s="18" t="str">
        <f t="shared" si="1"/>
        <v/>
      </c>
      <c r="C63" s="24"/>
      <c r="D63" s="24"/>
      <c r="E63" s="24"/>
      <c r="F63" s="24"/>
      <c r="G63" s="24"/>
      <c r="H63" s="25"/>
      <c r="I63" s="25"/>
      <c r="J63" s="25"/>
      <c r="K63" s="25"/>
      <c r="L63" s="25"/>
      <c r="M63" s="25"/>
      <c r="N63" s="24"/>
      <c r="O63" s="25"/>
      <c r="P63" s="6"/>
      <c r="Q63" s="6"/>
      <c r="R63" s="6" t="e">
        <f t="shared" si="13"/>
        <v>#N/A</v>
      </c>
      <c r="S63" s="6" t="e">
        <f t="shared" si="14"/>
        <v>#N/A</v>
      </c>
      <c r="T63" s="6" t="e">
        <f t="shared" si="15"/>
        <v>#N/A</v>
      </c>
      <c r="U63" s="6" t="e">
        <f t="shared" si="16"/>
        <v>#N/A</v>
      </c>
      <c r="V63" s="8" cm="1">
        <f t="array" ref="V63">IF(M63=0,0,IF(OR($DM$4=3,$DM$4=4),0,IF($DM$4=1,INDEX($CZ$7:$CZ$15,SUM(IF(M63&lt;$CY$7:$CY$15=TRUE,1,0))+1),VLOOKUP(M63,$DB$7:$DC$107,2,FALSE))))</f>
        <v>0</v>
      </c>
      <c r="W63" s="6" t="e">
        <f t="shared" si="6"/>
        <v>#N/A</v>
      </c>
      <c r="X63" s="6" cm="1">
        <f t="array" aca="1" ref="X63" ca="1">SUM(IF((IF(E63=0,INDIRECT(_xlfn.CONCAT($CH$1,MATCH(F63,$CG$7:$CG$100,0)+6)):INDIRECT(_xlfn.CONCAT($CH$1,MATCH(F63,$CG$7:$CG$100,0)+6+SUM(IF((F63=$CG$7:$CG$59)=TRUE,1,0))-1)),INDIRECT(_xlfn.CONCAT($CD$1,MATCH(E63,$CC$7:$CC$100,0)+6)):INDIRECT(_xlfn.CONCAT($CD$1,MATCH(E63,$CC$7:$CC$100,0)+6+SUM(IF((E63=$CC$7:$CC$59)=TRUE,1,0))-1)))*$S$3)=0,0,1))</f>
        <v>2</v>
      </c>
      <c r="Y63" s="6" t="e" cm="1">
        <f t="array" aca="1" ref="Y63" ca="1">SUM(IF((TRANSPOSE(MMULT(MMULT(_xlfn.MUNIT(X63),IF(MMULT(IF(E63=0,INDIRECT(_xlfn.CONCAT($CH$1,MATCH(F63,$CG$7:$CG$100,0)+6)):INDIRECT(_xlfn.CONCAT($CH$1,MATCH(F63,$CG$7:$CG$100,0)+6+SUM(IF((F63=$CG$7:$CG$59)=TRUE,1,0))-1)),INDIRECT(_xlfn.CONCAT($CD$1,MATCH(E63,$CC$7:$CC$100,0)+6)):INDIRECT(_xlfn.CONCAT($CD$1,MATCH(E63,$CC$7:$CC$100,0)+6+SUM(IF((E63=$CC$7:$CC$59)=TRUE,1,0))-1)))*$S$3,1/TRANSPOSE(W63-INDIRECT(_xlfn.CONCAT($BZ$1,MATCH(D63,$BY$7:$BY$100,0)+6)):INDIRECT(_xlfn.CONCAT($BZ$1,MATCH(D63,$BY$7:$BY$100,0)+6+SUM(IF((D63=$BY$7:$BY$59)=TRUE,1,0))-1))*$R$3))=1,1,0)),W63-INDIRECT(_xlfn.CONCAT($BZ$1,MATCH(D63,$BY$7:$BY$100,0)+6)):INDIRECT(_xlfn.CONCAT($BZ$1,MATCH(D63,$BY$7:$BY$100,0)+6+SUM(IF((D63=$BY$7:$BY$59)=TRUE,1,0))-1))*$R$3)))=0,0,1))</f>
        <v>#N/A</v>
      </c>
      <c r="Z63" s="6"/>
      <c r="AA63" s="30" t="str">
        <f t="shared" ca="1" si="17"/>
        <v/>
      </c>
      <c r="AB63" s="31" t="str">
        <f t="shared" si="18"/>
        <v/>
      </c>
      <c r="AC63" s="31" t="str">
        <f t="shared" si="19"/>
        <v/>
      </c>
      <c r="AD63" s="31" t="str">
        <f t="shared" si="20"/>
        <v/>
      </c>
      <c r="AE63" s="32" t="str">
        <f t="shared" si="21"/>
        <v/>
      </c>
      <c r="AF63" s="33" t="str" cm="1">
        <f t="array" aca="1" ref="AF63" ca="1">IFERROR(IF(_xlfn._xlws.SORT(TRANSPOSE(MMULT(MMULT(_xlfn.MUNIT(X63),IF(ROUND(MMULT(IF(E63=0,IF(DN61=1,INDIRECT(_xlfn.CONCAT($CP$1,MATCH(F63,$CO$7:$CO$100,0)+6)):INDIRECT(_xlfn.CONCAT($CP$1,MATCH(F63,$CO$7:$CO$100,0)+6+SUM(IF((F63=$CO$7:$CO$59)=TRUE,1,0))-1)),INDIRECT(_xlfn.CONCAT($CH$1,MATCH(F63,$CG$7:$CG$100,0)+6)):INDIRECT(_xlfn.CONCAT($CH$1,MATCH(F63,$CG$7:$CG$100,0)+6+SUM(IF((F63=$CG$7:$CG$59)=TRUE,1,0))-1))),IF(OR(DN61=2,DN61=3),INDIRECT(_xlfn.CONCAT($CL$1,MATCH(E63,$CK$7:$CK$100,0)+6)):INDIRECT(_xlfn.CONCAT($CL$1,MATCH(E63,$CK$7:$CK$100,0)+6+SUM(IF((E63=$CK$7:$CK$59)=TRUE,1,0))-1)),INDIRECT(_xlfn.CONCAT($CD$1,MATCH(E63,$CC$7:$CC$100,0)+6)):INDIRECT(_xlfn.CONCAT($CD$1,MATCH(E63,$CC$7:$CC$100,0)+6+SUM(IF((E63=$CC$7:$CC$59)=TRUE,1,0))-1))))*$S$3*IF(AND(DM61=4,F63=0),1.1,1),1/TRANSPOSE(W63-INDIRECT(_xlfn.CONCAT($BZ$1,MATCH(D63,$BY$7:$BY$100,0)+6)):INDIRECT(_xlfn.CONCAT($BZ$1,MATCH(D63,$BY$7:$BY$100,0)+6+SUM(IF((D63=$BY$7:$BY$59)=TRUE,1,0))-1))*$R$3)),6)=1,1,0)),W63-INDIRECT(_xlfn.CONCAT($BZ$1,MATCH(D63,$BY$7:$BY$100,0)+6)):INDIRECT(_xlfn.CONCAT($BZ$1,MATCH(D63,$BY$7:$BY$100,0)+6+SUM(IF((D63=$BY$7:$BY$59)=TRUE,1,0))-1))*$R$3))/$S$3,1,-1,TRUE)=0,"",_xlfn._xlws.SORT(TRANSPOSE(MMULT(MMULT(_xlfn.MUNIT(X63),IF(ROUND(MMULT(IF(E63=0,IF(DN61=1,INDIRECT(_xlfn.CONCAT($CP$1,MATCH(F63,$CO$7:$CO$100,0)+6)):INDIRECT(_xlfn.CONCAT($CP$1,MATCH(F63,$CO$7:$CO$100,0)+6+SUM(IF((F63=$CO$7:$CO$59)=TRUE,1,0))-1)),INDIRECT(_xlfn.CONCAT($CH$1,MATCH(F63,$CG$7:$CG$100,0)+6)):INDIRECT(_xlfn.CONCAT($CH$1,MATCH(F63,$CG$7:$CG$100,0)+6+SUM(IF((F63=$CG$7:$CG$59)=TRUE,1,0))-1))),IF(OR(DN61=2,DN61=3),INDIRECT(_xlfn.CONCAT($CL$1,MATCH(E63,$CK$7:$CK$100,0)+6)):INDIRECT(_xlfn.CONCAT($CL$1,MATCH(E63,$CK$7:$CK$100,0)+6+SUM(IF((E63=$CK$7:$CK$59)=TRUE,1,0))-1)),INDIRECT(_xlfn.CONCAT($CD$1,MATCH(E63,$CC$7:$CC$100,0)+6)):INDIRECT(_xlfn.CONCAT($CD$1,MATCH(E63,$CC$7:$CC$100,0)+6+SUM(IF((E63=$CC$7:$CC$59)=TRUE,1,0))-1))))*$S$3*IF(AND(DM61=4,F63=0),1.1,1),1/TRANSPOSE(W63-INDIRECT(_xlfn.CONCAT($BZ$1,MATCH(D63,$BY$7:$BY$100,0)+6)):INDIRECT(_xlfn.CONCAT($BZ$1,MATCH(D63,$BY$7:$BY$100,0)+6+SUM(IF((D63=$BY$7:$BY$59)=TRUE,1,0))-1))*$R$3)),6)=1,1,0)),W63-INDIRECT(_xlfn.CONCAT($BZ$1,MATCH(D63,$BY$7:$BY$100,0)+6)):INDIRECT(_xlfn.CONCAT($BZ$1,MATCH(D63,$BY$7:$BY$100,0)+6+SUM(IF((D63=$BY$7:$BY$59)=TRUE,1,0))-1))*$R$3))/$S$3,1,-1,TRUE)),"")</f>
        <v/>
      </c>
      <c r="AG63" s="31"/>
      <c r="AH63" s="31"/>
      <c r="AI63" s="31"/>
      <c r="AJ63" s="32"/>
      <c r="AK63" s="6"/>
      <c r="AL63" s="21"/>
      <c r="AM63" s="21"/>
      <c r="AN63" s="48">
        <f t="shared" si="23"/>
        <v>12</v>
      </c>
      <c r="AO63" s="39" t="e">
        <f t="shared" si="24"/>
        <v>#N/A</v>
      </c>
      <c r="AP63" s="39" t="e" cm="1">
        <f t="array" ref="AP63">_xlfn.XMATCH(1,IF(IF((AL63=$DG$24:$EF$24)=TRUE,1,0)+IF((AM63=$DG$25:$EF$25)=TRUE,1,0)=2,1,0))</f>
        <v>#N/A</v>
      </c>
      <c r="AQ63" s="39" t="str" cm="1">
        <f t="array" aca="1" ref="AQ63:AU63" ca="1">AA63:AE63</f>
        <v/>
      </c>
      <c r="AR63" s="39" t="str">
        <f ca="1"/>
        <v/>
      </c>
      <c r="AS63" s="39" t="str">
        <f ca="1"/>
        <v/>
      </c>
      <c r="AT63" s="39" t="str">
        <f ca="1"/>
        <v/>
      </c>
      <c r="AU63" s="39" t="str">
        <f ca="1"/>
        <v/>
      </c>
      <c r="AV63" s="39">
        <f t="shared" si="25"/>
        <v>0</v>
      </c>
      <c r="AW63" s="39" t="e" cm="1">
        <f t="array" ref="AW63">IF(AND(AV63=1,AO63&lt;&gt;1),VLOOKUP(E63,변환표준점수!$H$8:$O$60,_xlfn.XMATCH('표점 계산기'!$AL63,변환표준점수!$I$6:$O$6)+1,FALSE),IF(AND($E63=0,$DN$4=1),INDEX($CH$7:$CH$73,SUM(IF(AF63=$CP$7:$CP$59,ROW($A$1:$A$50),0))),IF(AND($E63&lt;&gt;0,$DN$4&lt;&gt;1),INDEX($CD$7:$CD$73,SUM(IF(AF63=$CL$7:$CL$59,ROW($A$1:$A$50),0))),AF63:AJ63)))</f>
        <v>#N/A</v>
      </c>
      <c r="AX63" s="39"/>
      <c r="AY63" s="39"/>
      <c r="AZ63" s="39"/>
      <c r="BA63" s="39"/>
      <c r="BB63" s="39" t="e">
        <f>VLOOKUP(G63,변환표준점수!$X$8:$AM$16,_xlfn.XMATCH(AL63,변환표준점수!$Y$5:$AM$5)+IF(OR(AN63=6,AN63=7,AN63=10,AN63=11),IF(AO63=1,0,1),0)+1,FALSE)</f>
        <v>#N/A</v>
      </c>
      <c r="BC63" s="39" t="e">
        <f>VLOOKUP(H63,변환표준점수!$AO$8:$BE$16,_xlfn.XMATCH(AL63,변환표준점수!$AP$5:$BE$5)+IF(OR(AN63=3,AN63=6,AN63=8,AN63=9,AN63=10),IF(AO63=1,0,1),0)+1,FALSE)</f>
        <v>#N/A</v>
      </c>
      <c r="BD63" s="39" t="e">
        <f>IF(I63=0,VLOOKUP(K63,변환표준점수!$BU$8:$CF$62,'표점 계산기'!$AN63+1,FALSE),VLOOKUP(I63,변환표준점수!$BH$8:$BS$62,'표점 계산기'!$AN63+1,FALSE))</f>
        <v>#N/A</v>
      </c>
      <c r="BE63" s="39" t="e">
        <f>IF(J63=0,VLOOKUP(L63,변환표준점수!$BU$8:$CF$62,'표점 계산기'!$AN63+1,FALSE),VLOOKUP(J63,변환표준점수!$BH$8:$BS$62,'표점 계산기'!$AN63+1,FALSE))</f>
        <v>#N/A</v>
      </c>
      <c r="BF63" s="39" cm="1">
        <f t="array" ref="BF63">IF(M63=0,0,IF(OR(AN63=3,AN63=4),0,IF(AN63=1,INDEX($CZ$7:$CZ$15,SUM(IF(M63&lt;$CY$7:$CY$15=TRUE,1,0))+1),VLOOKUP(M63,변환표준점수!$BH$8:$BS$62,'표점 계산기'!AN63+1,FALSE))))</f>
        <v>0</v>
      </c>
      <c r="BG63" s="39" t="e" cm="1">
        <f t="array" ref="BG63">INDEX($DG$24:$EF$31,COLUMN(C58),$AP63)</f>
        <v>#N/A</v>
      </c>
      <c r="BH63" s="39" t="e" cm="1">
        <f t="array" ref="BH63">INDEX($DG$24:$EF$31,COLUMN(D58),$AP63)</f>
        <v>#N/A</v>
      </c>
      <c r="BI63" s="39" t="e" cm="1">
        <f t="array" ref="BI63">INDEX($DG$24:$EF$31,COLUMN(E58),$AP63)</f>
        <v>#N/A</v>
      </c>
      <c r="BJ63" s="39" t="e" cm="1">
        <f t="array" ref="BJ63">INDEX($DG$24:$EF$31,COLUMN(F58),$AP63)</f>
        <v>#N/A</v>
      </c>
      <c r="BK63" s="39" t="e" cm="1">
        <f t="array" ref="BK63">INDEX($DG$24:$EF$31,COLUMN(G58),$AP63)</f>
        <v>#N/A</v>
      </c>
      <c r="BL63" s="39" t="e" cm="1">
        <f t="array" ref="BL63">INDEX($DG$24:$EF$31,COLUMN(H58),$AP63)</f>
        <v>#N/A</v>
      </c>
      <c r="BM63" s="63" t="str" cm="1">
        <f t="array" aca="1" ref="BM63:BQ63" ca="1">IFERROR(ROUND(IF(IFERROR(AW63:BA63/AW63:BA63,0)=1,(IFERROR(AQ63:AU63*BG63,0)+IFERROR(AW63:BA63*BH63,0)+(SUM(BD63:BF63)-MIN(BD63:BF63))*BI63+BB63*BJ63+BC63*BK63)*BL63+BB63*(1-BJ63)+BC63*(1-BK63)+IF(AN63=1,BF63,0),""),2),"")</f>
        <v/>
      </c>
      <c r="BN63" s="52" t="str">
        <f ca="1"/>
        <v/>
      </c>
      <c r="BO63" s="52" t="str">
        <f ca="1"/>
        <v/>
      </c>
      <c r="BP63" s="52" t="str">
        <f ca="1"/>
        <v/>
      </c>
      <c r="BQ63" s="64" t="str">
        <f ca="1"/>
        <v/>
      </c>
      <c r="BR63" s="6"/>
      <c r="BS63" s="5"/>
      <c r="BT63" s="5"/>
      <c r="BU63" s="5"/>
      <c r="BV63" s="5"/>
      <c r="BW63" s="5"/>
      <c r="BX63" s="5"/>
      <c r="BY63" s="68">
        <v>22</v>
      </c>
      <c r="BZ63" s="68">
        <v>84</v>
      </c>
      <c r="CA63" s="68">
        <v>22</v>
      </c>
      <c r="CB63" s="5"/>
      <c r="CC63" s="68">
        <v>20</v>
      </c>
      <c r="CD63" s="68">
        <v>80</v>
      </c>
      <c r="CE63" s="68">
        <v>20</v>
      </c>
      <c r="CF63" s="5"/>
      <c r="CG63" s="68">
        <v>24</v>
      </c>
      <c r="CH63" s="68">
        <v>80</v>
      </c>
      <c r="CI63" s="68">
        <v>24</v>
      </c>
      <c r="CJ63" s="5"/>
      <c r="CK63" s="68">
        <v>20</v>
      </c>
      <c r="CL63" s="6"/>
      <c r="CM63" s="68">
        <v>20</v>
      </c>
      <c r="CN63" s="5"/>
      <c r="CO63" s="6">
        <v>40</v>
      </c>
      <c r="CP63" s="6">
        <v>97</v>
      </c>
      <c r="CQ63" s="6">
        <v>52</v>
      </c>
      <c r="CR63" s="5"/>
      <c r="CS63" s="5"/>
      <c r="CT63" s="5"/>
      <c r="CU63" s="5"/>
      <c r="CV63" s="5"/>
      <c r="CW63" s="5"/>
      <c r="CX63" s="5"/>
      <c r="CY63" s="5"/>
      <c r="CZ63" s="5"/>
      <c r="DA63" s="5"/>
      <c r="DB63" s="6">
        <v>44</v>
      </c>
      <c r="DC63" s="5">
        <v>48.52</v>
      </c>
      <c r="DD63" s="5" t="e">
        <f>VLOOKUP(DB63,변환표준점수!$BU$8:$CF$46,1+'표점 계산기'!$DM$4,FALSE)</f>
        <v>#N/A</v>
      </c>
      <c r="DE63" s="5"/>
      <c r="DF63" s="5"/>
      <c r="DG63" s="5"/>
      <c r="DH63" s="5"/>
      <c r="DI63" s="5"/>
      <c r="DJ63" s="5"/>
      <c r="DK63" s="5"/>
      <c r="DL63" s="6"/>
      <c r="DM63" s="6"/>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row>
    <row r="64" spans="1:153" x14ac:dyDescent="0.3">
      <c r="A64" s="5"/>
      <c r="B64" s="18" t="str">
        <f t="shared" si="1"/>
        <v/>
      </c>
      <c r="C64" s="24"/>
      <c r="D64" s="24"/>
      <c r="E64" s="24"/>
      <c r="F64" s="24"/>
      <c r="G64" s="24"/>
      <c r="H64" s="25"/>
      <c r="I64" s="25"/>
      <c r="J64" s="25"/>
      <c r="K64" s="25"/>
      <c r="L64" s="25"/>
      <c r="M64" s="25"/>
      <c r="N64" s="24"/>
      <c r="O64" s="25"/>
      <c r="P64" s="6"/>
      <c r="Q64" s="6"/>
      <c r="R64" s="6" t="e">
        <f t="shared" si="13"/>
        <v>#N/A</v>
      </c>
      <c r="S64" s="6" t="e">
        <f t="shared" si="14"/>
        <v>#N/A</v>
      </c>
      <c r="T64" s="6" t="e">
        <f t="shared" si="15"/>
        <v>#N/A</v>
      </c>
      <c r="U64" s="6" t="e">
        <f t="shared" si="16"/>
        <v>#N/A</v>
      </c>
      <c r="V64" s="8" cm="1">
        <f t="array" ref="V64">IF(M64=0,0,IF(OR($DM$4=3,$DM$4=4),0,IF($DM$4=1,INDEX($CZ$7:$CZ$15,SUM(IF(M64&lt;$CY$7:$CY$15=TRUE,1,0))+1),VLOOKUP(M64,$DB$7:$DC$107,2,FALSE))))</f>
        <v>0</v>
      </c>
      <c r="W64" s="6" t="e">
        <f t="shared" si="6"/>
        <v>#N/A</v>
      </c>
      <c r="X64" s="6" cm="1">
        <f t="array" aca="1" ref="X64" ca="1">SUM(IF((IF(E64=0,INDIRECT(_xlfn.CONCAT($CH$1,MATCH(F64,$CG$7:$CG$100,0)+6)):INDIRECT(_xlfn.CONCAT($CH$1,MATCH(F64,$CG$7:$CG$100,0)+6+SUM(IF((F64=$CG$7:$CG$59)=TRUE,1,0))-1)),INDIRECT(_xlfn.CONCAT($CD$1,MATCH(E64,$CC$7:$CC$100,0)+6)):INDIRECT(_xlfn.CONCAT($CD$1,MATCH(E64,$CC$7:$CC$100,0)+6+SUM(IF((E64=$CC$7:$CC$59)=TRUE,1,0))-1)))*$S$3)=0,0,1))</f>
        <v>2</v>
      </c>
      <c r="Y64" s="6" t="e" cm="1">
        <f t="array" aca="1" ref="Y64" ca="1">SUM(IF((TRANSPOSE(MMULT(MMULT(_xlfn.MUNIT(X64),IF(MMULT(IF(E64=0,INDIRECT(_xlfn.CONCAT($CH$1,MATCH(F64,$CG$7:$CG$100,0)+6)):INDIRECT(_xlfn.CONCAT($CH$1,MATCH(F64,$CG$7:$CG$100,0)+6+SUM(IF((F64=$CG$7:$CG$59)=TRUE,1,0))-1)),INDIRECT(_xlfn.CONCAT($CD$1,MATCH(E64,$CC$7:$CC$100,0)+6)):INDIRECT(_xlfn.CONCAT($CD$1,MATCH(E64,$CC$7:$CC$100,0)+6+SUM(IF((E64=$CC$7:$CC$59)=TRUE,1,0))-1)))*$S$3,1/TRANSPOSE(W64-INDIRECT(_xlfn.CONCAT($BZ$1,MATCH(D64,$BY$7:$BY$100,0)+6)):INDIRECT(_xlfn.CONCAT($BZ$1,MATCH(D64,$BY$7:$BY$100,0)+6+SUM(IF((D64=$BY$7:$BY$59)=TRUE,1,0))-1))*$R$3))=1,1,0)),W64-INDIRECT(_xlfn.CONCAT($BZ$1,MATCH(D64,$BY$7:$BY$100,0)+6)):INDIRECT(_xlfn.CONCAT($BZ$1,MATCH(D64,$BY$7:$BY$100,0)+6+SUM(IF((D64=$BY$7:$BY$59)=TRUE,1,0))-1))*$R$3)))=0,0,1))</f>
        <v>#N/A</v>
      </c>
      <c r="Z64" s="6"/>
      <c r="AA64" s="30" t="str">
        <f t="shared" ca="1" si="17"/>
        <v/>
      </c>
      <c r="AB64" s="31" t="str">
        <f t="shared" si="18"/>
        <v/>
      </c>
      <c r="AC64" s="31" t="str">
        <f t="shared" si="19"/>
        <v/>
      </c>
      <c r="AD64" s="31" t="str">
        <f t="shared" si="20"/>
        <v/>
      </c>
      <c r="AE64" s="32" t="str">
        <f t="shared" si="21"/>
        <v/>
      </c>
      <c r="AF64" s="33" t="str" cm="1">
        <f t="array" aca="1" ref="AF64" ca="1">IFERROR(IF(_xlfn._xlws.SORT(TRANSPOSE(MMULT(MMULT(_xlfn.MUNIT(X64),IF(ROUND(MMULT(IF(E64=0,IF(DN62=1,INDIRECT(_xlfn.CONCAT($CP$1,MATCH(F64,$CO$7:$CO$100,0)+6)):INDIRECT(_xlfn.CONCAT($CP$1,MATCH(F64,$CO$7:$CO$100,0)+6+SUM(IF((F64=$CO$7:$CO$59)=TRUE,1,0))-1)),INDIRECT(_xlfn.CONCAT($CH$1,MATCH(F64,$CG$7:$CG$100,0)+6)):INDIRECT(_xlfn.CONCAT($CH$1,MATCH(F64,$CG$7:$CG$100,0)+6+SUM(IF((F64=$CG$7:$CG$59)=TRUE,1,0))-1))),IF(OR(DN62=2,DN62=3),INDIRECT(_xlfn.CONCAT($CL$1,MATCH(E64,$CK$7:$CK$100,0)+6)):INDIRECT(_xlfn.CONCAT($CL$1,MATCH(E64,$CK$7:$CK$100,0)+6+SUM(IF((E64=$CK$7:$CK$59)=TRUE,1,0))-1)),INDIRECT(_xlfn.CONCAT($CD$1,MATCH(E64,$CC$7:$CC$100,0)+6)):INDIRECT(_xlfn.CONCAT($CD$1,MATCH(E64,$CC$7:$CC$100,0)+6+SUM(IF((E64=$CC$7:$CC$59)=TRUE,1,0))-1))))*$S$3*IF(AND(DM62=4,F64=0),1.1,1),1/TRANSPOSE(W64-INDIRECT(_xlfn.CONCAT($BZ$1,MATCH(D64,$BY$7:$BY$100,0)+6)):INDIRECT(_xlfn.CONCAT($BZ$1,MATCH(D64,$BY$7:$BY$100,0)+6+SUM(IF((D64=$BY$7:$BY$59)=TRUE,1,0))-1))*$R$3)),6)=1,1,0)),W64-INDIRECT(_xlfn.CONCAT($BZ$1,MATCH(D64,$BY$7:$BY$100,0)+6)):INDIRECT(_xlfn.CONCAT($BZ$1,MATCH(D64,$BY$7:$BY$100,0)+6+SUM(IF((D64=$BY$7:$BY$59)=TRUE,1,0))-1))*$R$3))/$S$3,1,-1,TRUE)=0,"",_xlfn._xlws.SORT(TRANSPOSE(MMULT(MMULT(_xlfn.MUNIT(X64),IF(ROUND(MMULT(IF(E64=0,IF(DN62=1,INDIRECT(_xlfn.CONCAT($CP$1,MATCH(F64,$CO$7:$CO$100,0)+6)):INDIRECT(_xlfn.CONCAT($CP$1,MATCH(F64,$CO$7:$CO$100,0)+6+SUM(IF((F64=$CO$7:$CO$59)=TRUE,1,0))-1)),INDIRECT(_xlfn.CONCAT($CH$1,MATCH(F64,$CG$7:$CG$100,0)+6)):INDIRECT(_xlfn.CONCAT($CH$1,MATCH(F64,$CG$7:$CG$100,0)+6+SUM(IF((F64=$CG$7:$CG$59)=TRUE,1,0))-1))),IF(OR(DN62=2,DN62=3),INDIRECT(_xlfn.CONCAT($CL$1,MATCH(E64,$CK$7:$CK$100,0)+6)):INDIRECT(_xlfn.CONCAT($CL$1,MATCH(E64,$CK$7:$CK$100,0)+6+SUM(IF((E64=$CK$7:$CK$59)=TRUE,1,0))-1)),INDIRECT(_xlfn.CONCAT($CD$1,MATCH(E64,$CC$7:$CC$100,0)+6)):INDIRECT(_xlfn.CONCAT($CD$1,MATCH(E64,$CC$7:$CC$100,0)+6+SUM(IF((E64=$CC$7:$CC$59)=TRUE,1,0))-1))))*$S$3*IF(AND(DM62=4,F64=0),1.1,1),1/TRANSPOSE(W64-INDIRECT(_xlfn.CONCAT($BZ$1,MATCH(D64,$BY$7:$BY$100,0)+6)):INDIRECT(_xlfn.CONCAT($BZ$1,MATCH(D64,$BY$7:$BY$100,0)+6+SUM(IF((D64=$BY$7:$BY$59)=TRUE,1,0))-1))*$R$3)),6)=1,1,0)),W64-INDIRECT(_xlfn.CONCAT($BZ$1,MATCH(D64,$BY$7:$BY$100,0)+6)):INDIRECT(_xlfn.CONCAT($BZ$1,MATCH(D64,$BY$7:$BY$100,0)+6+SUM(IF((D64=$BY$7:$BY$59)=TRUE,1,0))-1))*$R$3))/$S$3,1,-1,TRUE)),"")</f>
        <v/>
      </c>
      <c r="AG64" s="31"/>
      <c r="AH64" s="31"/>
      <c r="AI64" s="31"/>
      <c r="AJ64" s="32"/>
      <c r="AK64" s="6"/>
      <c r="AL64" s="21"/>
      <c r="AM64" s="21"/>
      <c r="AN64" s="48">
        <f t="shared" si="23"/>
        <v>12</v>
      </c>
      <c r="AO64" s="39" t="e">
        <f t="shared" si="24"/>
        <v>#N/A</v>
      </c>
      <c r="AP64" s="39" t="e" cm="1">
        <f t="array" ref="AP64">_xlfn.XMATCH(1,IF(IF((AL64=$DG$24:$EF$24)=TRUE,1,0)+IF((AM64=$DG$25:$EF$25)=TRUE,1,0)=2,1,0))</f>
        <v>#N/A</v>
      </c>
      <c r="AQ64" s="39" t="str" cm="1">
        <f t="array" aca="1" ref="AQ64:AU64" ca="1">AA64:AE64</f>
        <v/>
      </c>
      <c r="AR64" s="39" t="str">
        <f ca="1"/>
        <v/>
      </c>
      <c r="AS64" s="39" t="str">
        <f ca="1"/>
        <v/>
      </c>
      <c r="AT64" s="39" t="str">
        <f ca="1"/>
        <v/>
      </c>
      <c r="AU64" s="39" t="str">
        <f ca="1"/>
        <v/>
      </c>
      <c r="AV64" s="39">
        <f t="shared" si="25"/>
        <v>0</v>
      </c>
      <c r="AW64" s="39" t="e" cm="1">
        <f t="array" ref="AW64">IF(AND(AV64=1,AO64&lt;&gt;1),VLOOKUP(E64,변환표준점수!$H$8:$O$60,_xlfn.XMATCH('표점 계산기'!$AL64,변환표준점수!$I$6:$O$6)+1,FALSE),IF(AND($E64=0,$DN$4=1),INDEX($CH$7:$CH$73,SUM(IF(AF64=$CP$7:$CP$59,ROW($A$1:$A$50),0))),IF(AND($E64&lt;&gt;0,$DN$4&lt;&gt;1),INDEX($CD$7:$CD$73,SUM(IF(AF64=$CL$7:$CL$59,ROW($A$1:$A$50),0))),AF64:AJ64)))</f>
        <v>#N/A</v>
      </c>
      <c r="AX64" s="39"/>
      <c r="AY64" s="39"/>
      <c r="AZ64" s="39"/>
      <c r="BA64" s="39"/>
      <c r="BB64" s="39" t="e">
        <f>VLOOKUP(G64,변환표준점수!$X$8:$AM$16,_xlfn.XMATCH(AL64,변환표준점수!$Y$5:$AM$5)+IF(OR(AN64=6,AN64=7,AN64=10,AN64=11),IF(AO64=1,0,1),0)+1,FALSE)</f>
        <v>#N/A</v>
      </c>
      <c r="BC64" s="39" t="e">
        <f>VLOOKUP(H64,변환표준점수!$AO$8:$BE$16,_xlfn.XMATCH(AL64,변환표준점수!$AP$5:$BE$5)+IF(OR(AN64=3,AN64=6,AN64=8,AN64=9,AN64=10),IF(AO64=1,0,1),0)+1,FALSE)</f>
        <v>#N/A</v>
      </c>
      <c r="BD64" s="39" t="e">
        <f>IF(I64=0,VLOOKUP(K64,변환표준점수!$BU$8:$CF$62,'표점 계산기'!$AN64+1,FALSE),VLOOKUP(I64,변환표준점수!$BH$8:$BS$62,'표점 계산기'!$AN64+1,FALSE))</f>
        <v>#N/A</v>
      </c>
      <c r="BE64" s="39" t="e">
        <f>IF(J64=0,VLOOKUP(L64,변환표준점수!$BU$8:$CF$62,'표점 계산기'!$AN64+1,FALSE),VLOOKUP(J64,변환표준점수!$BH$8:$BS$62,'표점 계산기'!$AN64+1,FALSE))</f>
        <v>#N/A</v>
      </c>
      <c r="BF64" s="39" cm="1">
        <f t="array" ref="BF64">IF(M64=0,0,IF(OR(AN64=3,AN64=4),0,IF(AN64=1,INDEX($CZ$7:$CZ$15,SUM(IF(M64&lt;$CY$7:$CY$15=TRUE,1,0))+1),VLOOKUP(M64,변환표준점수!$BH$8:$BS$62,'표점 계산기'!AN64+1,FALSE))))</f>
        <v>0</v>
      </c>
      <c r="BG64" s="39" t="e" cm="1">
        <f t="array" ref="BG64">INDEX($DG$24:$EF$31,COLUMN(C59),$AP64)</f>
        <v>#N/A</v>
      </c>
      <c r="BH64" s="39" t="e" cm="1">
        <f t="array" ref="BH64">INDEX($DG$24:$EF$31,COLUMN(D59),$AP64)</f>
        <v>#N/A</v>
      </c>
      <c r="BI64" s="39" t="e" cm="1">
        <f t="array" ref="BI64">INDEX($DG$24:$EF$31,COLUMN(E59),$AP64)</f>
        <v>#N/A</v>
      </c>
      <c r="BJ64" s="39" t="e" cm="1">
        <f t="array" ref="BJ64">INDEX($DG$24:$EF$31,COLUMN(F59),$AP64)</f>
        <v>#N/A</v>
      </c>
      <c r="BK64" s="39" t="e" cm="1">
        <f t="array" ref="BK64">INDEX($DG$24:$EF$31,COLUMN(G59),$AP64)</f>
        <v>#N/A</v>
      </c>
      <c r="BL64" s="39" t="e" cm="1">
        <f t="array" ref="BL64">INDEX($DG$24:$EF$31,COLUMN(H59),$AP64)</f>
        <v>#N/A</v>
      </c>
      <c r="BM64" s="63" t="str" cm="1">
        <f t="array" aca="1" ref="BM64:BQ64" ca="1">IFERROR(ROUND(IF(IFERROR(AW64:BA64/AW64:BA64,0)=1,(IFERROR(AQ64:AU64*BG64,0)+IFERROR(AW64:BA64*BH64,0)+(SUM(BD64:BF64)-MIN(BD64:BF64))*BI64+BB64*BJ64+BC64*BK64)*BL64+BB64*(1-BJ64)+BC64*(1-BK64)+IF(AN64=1,BF64,0),""),2),"")</f>
        <v/>
      </c>
      <c r="BN64" s="52" t="str">
        <f ca="1"/>
        <v/>
      </c>
      <c r="BO64" s="52" t="str">
        <f ca="1"/>
        <v/>
      </c>
      <c r="BP64" s="52" t="str">
        <f ca="1"/>
        <v/>
      </c>
      <c r="BQ64" s="64" t="str">
        <f ca="1"/>
        <v/>
      </c>
      <c r="BR64" s="6"/>
      <c r="BS64" s="5"/>
      <c r="BT64" s="5"/>
      <c r="BU64" s="5"/>
      <c r="BV64" s="5"/>
      <c r="BW64" s="5"/>
      <c r="BX64" s="5"/>
      <c r="BY64" s="68">
        <v>21</v>
      </c>
      <c r="BZ64" s="68">
        <v>83</v>
      </c>
      <c r="CA64" s="68">
        <v>21</v>
      </c>
      <c r="CB64" s="5"/>
      <c r="CC64" s="68">
        <v>18</v>
      </c>
      <c r="CD64" s="68">
        <v>79</v>
      </c>
      <c r="CE64" s="68">
        <v>18</v>
      </c>
      <c r="CF64" s="5"/>
      <c r="CG64" s="68">
        <v>21</v>
      </c>
      <c r="CH64" s="68">
        <v>79</v>
      </c>
      <c r="CI64" s="68">
        <v>21</v>
      </c>
      <c r="CJ64" s="5"/>
      <c r="CK64" s="68">
        <v>18</v>
      </c>
      <c r="CL64" s="6"/>
      <c r="CM64" s="68">
        <v>18</v>
      </c>
      <c r="CN64" s="5"/>
      <c r="CO64" s="6">
        <v>38</v>
      </c>
      <c r="CP64" s="6">
        <v>96</v>
      </c>
      <c r="CQ64" s="6">
        <v>50</v>
      </c>
      <c r="CR64" s="5"/>
      <c r="CS64" s="5"/>
      <c r="CT64" s="5"/>
      <c r="CU64" s="5"/>
      <c r="CV64" s="5"/>
      <c r="CW64" s="5"/>
      <c r="CX64" s="5"/>
      <c r="CY64" s="5"/>
      <c r="CZ64" s="5"/>
      <c r="DA64" s="5"/>
      <c r="DB64" s="6">
        <v>43</v>
      </c>
      <c r="DC64" s="5">
        <v>48.52</v>
      </c>
      <c r="DD64" s="5" t="e">
        <f>VLOOKUP(DB64,변환표준점수!$BU$8:$CF$46,1+'표점 계산기'!$DM$4,FALSE)</f>
        <v>#N/A</v>
      </c>
      <c r="DE64" s="5"/>
      <c r="DF64" s="5"/>
      <c r="DG64" s="5"/>
      <c r="DH64" s="5"/>
      <c r="DI64" s="5"/>
      <c r="DJ64" s="5"/>
      <c r="DK64" s="5"/>
      <c r="DL64" s="6"/>
      <c r="DM64" s="6"/>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row>
    <row r="65" spans="1:153" x14ac:dyDescent="0.3">
      <c r="A65" s="5"/>
      <c r="B65" s="18" t="str">
        <f t="shared" si="1"/>
        <v/>
      </c>
      <c r="C65" s="24"/>
      <c r="D65" s="24"/>
      <c r="E65" s="24"/>
      <c r="F65" s="24"/>
      <c r="G65" s="24"/>
      <c r="H65" s="25"/>
      <c r="I65" s="25"/>
      <c r="J65" s="25"/>
      <c r="K65" s="25"/>
      <c r="L65" s="25"/>
      <c r="M65" s="25"/>
      <c r="N65" s="24"/>
      <c r="O65" s="25"/>
      <c r="P65" s="6"/>
      <c r="Q65" s="6"/>
      <c r="R65" s="6" t="e">
        <f t="shared" si="13"/>
        <v>#N/A</v>
      </c>
      <c r="S65" s="6" t="e">
        <f t="shared" si="14"/>
        <v>#N/A</v>
      </c>
      <c r="T65" s="6" t="e">
        <f t="shared" si="15"/>
        <v>#N/A</v>
      </c>
      <c r="U65" s="6" t="e">
        <f t="shared" si="16"/>
        <v>#N/A</v>
      </c>
      <c r="V65" s="8" cm="1">
        <f t="array" ref="V65">IF(M65=0,0,IF(OR($DM$4=3,$DM$4=4),0,IF($DM$4=1,INDEX($CZ$7:$CZ$15,SUM(IF(M65&lt;$CY$7:$CY$15=TRUE,1,0))+1),VLOOKUP(M65,$DB$7:$DC$107,2,FALSE))))</f>
        <v>0</v>
      </c>
      <c r="W65" s="6" t="e">
        <f t="shared" si="6"/>
        <v>#N/A</v>
      </c>
      <c r="X65" s="6" cm="1">
        <f t="array" aca="1" ref="X65" ca="1">SUM(IF((IF(E65=0,INDIRECT(_xlfn.CONCAT($CH$1,MATCH(F65,$CG$7:$CG$100,0)+6)):INDIRECT(_xlfn.CONCAT($CH$1,MATCH(F65,$CG$7:$CG$100,0)+6+SUM(IF((F65=$CG$7:$CG$59)=TRUE,1,0))-1)),INDIRECT(_xlfn.CONCAT($CD$1,MATCH(E65,$CC$7:$CC$100,0)+6)):INDIRECT(_xlfn.CONCAT($CD$1,MATCH(E65,$CC$7:$CC$100,0)+6+SUM(IF((E65=$CC$7:$CC$59)=TRUE,1,0))-1)))*$S$3)=0,0,1))</f>
        <v>2</v>
      </c>
      <c r="Y65" s="6" t="e" cm="1">
        <f t="array" aca="1" ref="Y65" ca="1">SUM(IF((TRANSPOSE(MMULT(MMULT(_xlfn.MUNIT(X65),IF(MMULT(IF(E65=0,INDIRECT(_xlfn.CONCAT($CH$1,MATCH(F65,$CG$7:$CG$100,0)+6)):INDIRECT(_xlfn.CONCAT($CH$1,MATCH(F65,$CG$7:$CG$100,0)+6+SUM(IF((F65=$CG$7:$CG$59)=TRUE,1,0))-1)),INDIRECT(_xlfn.CONCAT($CD$1,MATCH(E65,$CC$7:$CC$100,0)+6)):INDIRECT(_xlfn.CONCAT($CD$1,MATCH(E65,$CC$7:$CC$100,0)+6+SUM(IF((E65=$CC$7:$CC$59)=TRUE,1,0))-1)))*$S$3,1/TRANSPOSE(W65-INDIRECT(_xlfn.CONCAT($BZ$1,MATCH(D65,$BY$7:$BY$100,0)+6)):INDIRECT(_xlfn.CONCAT($BZ$1,MATCH(D65,$BY$7:$BY$100,0)+6+SUM(IF((D65=$BY$7:$BY$59)=TRUE,1,0))-1))*$R$3))=1,1,0)),W65-INDIRECT(_xlfn.CONCAT($BZ$1,MATCH(D65,$BY$7:$BY$100,0)+6)):INDIRECT(_xlfn.CONCAT($BZ$1,MATCH(D65,$BY$7:$BY$100,0)+6+SUM(IF((D65=$BY$7:$BY$59)=TRUE,1,0))-1))*$R$3)))=0,0,1))</f>
        <v>#N/A</v>
      </c>
      <c r="Z65" s="6"/>
      <c r="AA65" s="30" t="str">
        <f t="shared" ca="1" si="17"/>
        <v/>
      </c>
      <c r="AB65" s="31" t="str">
        <f t="shared" si="18"/>
        <v/>
      </c>
      <c r="AC65" s="31" t="str">
        <f t="shared" si="19"/>
        <v/>
      </c>
      <c r="AD65" s="31" t="str">
        <f t="shared" si="20"/>
        <v/>
      </c>
      <c r="AE65" s="32" t="str">
        <f t="shared" si="21"/>
        <v/>
      </c>
      <c r="AF65" s="33" t="str" cm="1">
        <f t="array" aca="1" ref="AF65" ca="1">IFERROR(IF(_xlfn._xlws.SORT(TRANSPOSE(MMULT(MMULT(_xlfn.MUNIT(X65),IF(ROUND(MMULT(IF(E65=0,IF(DN63=1,INDIRECT(_xlfn.CONCAT($CP$1,MATCH(F65,$CO$7:$CO$100,0)+6)):INDIRECT(_xlfn.CONCAT($CP$1,MATCH(F65,$CO$7:$CO$100,0)+6+SUM(IF((F65=$CO$7:$CO$59)=TRUE,1,0))-1)),INDIRECT(_xlfn.CONCAT($CH$1,MATCH(F65,$CG$7:$CG$100,0)+6)):INDIRECT(_xlfn.CONCAT($CH$1,MATCH(F65,$CG$7:$CG$100,0)+6+SUM(IF((F65=$CG$7:$CG$59)=TRUE,1,0))-1))),IF(OR(DN63=2,DN63=3),INDIRECT(_xlfn.CONCAT($CL$1,MATCH(E65,$CK$7:$CK$100,0)+6)):INDIRECT(_xlfn.CONCAT($CL$1,MATCH(E65,$CK$7:$CK$100,0)+6+SUM(IF((E65=$CK$7:$CK$59)=TRUE,1,0))-1)),INDIRECT(_xlfn.CONCAT($CD$1,MATCH(E65,$CC$7:$CC$100,0)+6)):INDIRECT(_xlfn.CONCAT($CD$1,MATCH(E65,$CC$7:$CC$100,0)+6+SUM(IF((E65=$CC$7:$CC$59)=TRUE,1,0))-1))))*$S$3*IF(AND(DM63=4,F65=0),1.1,1),1/TRANSPOSE(W65-INDIRECT(_xlfn.CONCAT($BZ$1,MATCH(D65,$BY$7:$BY$100,0)+6)):INDIRECT(_xlfn.CONCAT($BZ$1,MATCH(D65,$BY$7:$BY$100,0)+6+SUM(IF((D65=$BY$7:$BY$59)=TRUE,1,0))-1))*$R$3)),6)=1,1,0)),W65-INDIRECT(_xlfn.CONCAT($BZ$1,MATCH(D65,$BY$7:$BY$100,0)+6)):INDIRECT(_xlfn.CONCAT($BZ$1,MATCH(D65,$BY$7:$BY$100,0)+6+SUM(IF((D65=$BY$7:$BY$59)=TRUE,1,0))-1))*$R$3))/$S$3,1,-1,TRUE)=0,"",_xlfn._xlws.SORT(TRANSPOSE(MMULT(MMULT(_xlfn.MUNIT(X65),IF(ROUND(MMULT(IF(E65=0,IF(DN63=1,INDIRECT(_xlfn.CONCAT($CP$1,MATCH(F65,$CO$7:$CO$100,0)+6)):INDIRECT(_xlfn.CONCAT($CP$1,MATCH(F65,$CO$7:$CO$100,0)+6+SUM(IF((F65=$CO$7:$CO$59)=TRUE,1,0))-1)),INDIRECT(_xlfn.CONCAT($CH$1,MATCH(F65,$CG$7:$CG$100,0)+6)):INDIRECT(_xlfn.CONCAT($CH$1,MATCH(F65,$CG$7:$CG$100,0)+6+SUM(IF((F65=$CG$7:$CG$59)=TRUE,1,0))-1))),IF(OR(DN63=2,DN63=3),INDIRECT(_xlfn.CONCAT($CL$1,MATCH(E65,$CK$7:$CK$100,0)+6)):INDIRECT(_xlfn.CONCAT($CL$1,MATCH(E65,$CK$7:$CK$100,0)+6+SUM(IF((E65=$CK$7:$CK$59)=TRUE,1,0))-1)),INDIRECT(_xlfn.CONCAT($CD$1,MATCH(E65,$CC$7:$CC$100,0)+6)):INDIRECT(_xlfn.CONCAT($CD$1,MATCH(E65,$CC$7:$CC$100,0)+6+SUM(IF((E65=$CC$7:$CC$59)=TRUE,1,0))-1))))*$S$3*IF(AND(DM63=4,F65=0),1.1,1),1/TRANSPOSE(W65-INDIRECT(_xlfn.CONCAT($BZ$1,MATCH(D65,$BY$7:$BY$100,0)+6)):INDIRECT(_xlfn.CONCAT($BZ$1,MATCH(D65,$BY$7:$BY$100,0)+6+SUM(IF((D65=$BY$7:$BY$59)=TRUE,1,0))-1))*$R$3)),6)=1,1,0)),W65-INDIRECT(_xlfn.CONCAT($BZ$1,MATCH(D65,$BY$7:$BY$100,0)+6)):INDIRECT(_xlfn.CONCAT($BZ$1,MATCH(D65,$BY$7:$BY$100,0)+6+SUM(IF((D65=$BY$7:$BY$59)=TRUE,1,0))-1))*$R$3))/$S$3,1,-1,TRUE)),"")</f>
        <v/>
      </c>
      <c r="AG65" s="31"/>
      <c r="AH65" s="31"/>
      <c r="AI65" s="31"/>
      <c r="AJ65" s="32"/>
      <c r="AK65" s="6"/>
      <c r="AL65" s="21"/>
      <c r="AM65" s="21"/>
      <c r="AN65" s="48">
        <f t="shared" si="23"/>
        <v>12</v>
      </c>
      <c r="AO65" s="39" t="e">
        <f t="shared" si="24"/>
        <v>#N/A</v>
      </c>
      <c r="AP65" s="39" t="e" cm="1">
        <f t="array" ref="AP65">_xlfn.XMATCH(1,IF(IF((AL65=$DG$24:$EF$24)=TRUE,1,0)+IF((AM65=$DG$25:$EF$25)=TRUE,1,0)=2,1,0))</f>
        <v>#N/A</v>
      </c>
      <c r="AQ65" s="39" t="str" cm="1">
        <f t="array" aca="1" ref="AQ65:AU65" ca="1">AA65:AE65</f>
        <v/>
      </c>
      <c r="AR65" s="39" t="str">
        <f ca="1"/>
        <v/>
      </c>
      <c r="AS65" s="39" t="str">
        <f ca="1"/>
        <v/>
      </c>
      <c r="AT65" s="39" t="str">
        <f ca="1"/>
        <v/>
      </c>
      <c r="AU65" s="39" t="str">
        <f ca="1"/>
        <v/>
      </c>
      <c r="AV65" s="39">
        <f t="shared" si="25"/>
        <v>0</v>
      </c>
      <c r="AW65" s="39" t="e" cm="1">
        <f t="array" ref="AW65">IF(AND(AV65=1,AO65&lt;&gt;1),VLOOKUP(E65,변환표준점수!$H$8:$O$60,_xlfn.XMATCH('표점 계산기'!$AL65,변환표준점수!$I$6:$O$6)+1,FALSE),IF(AND($E65=0,$DN$4=1),INDEX($CH$7:$CH$73,SUM(IF(AF65=$CP$7:$CP$59,ROW($A$1:$A$50),0))),IF(AND($E65&lt;&gt;0,$DN$4&lt;&gt;1),INDEX($CD$7:$CD$73,SUM(IF(AF65=$CL$7:$CL$59,ROW($A$1:$A$50),0))),AF65:AJ65)))</f>
        <v>#N/A</v>
      </c>
      <c r="AX65" s="39"/>
      <c r="AY65" s="39"/>
      <c r="AZ65" s="39"/>
      <c r="BA65" s="39"/>
      <c r="BB65" s="39" t="e">
        <f>VLOOKUP(G65,변환표준점수!$X$8:$AM$16,_xlfn.XMATCH(AL65,변환표준점수!$Y$5:$AM$5)+IF(OR(AN65=6,AN65=7,AN65=10,AN65=11),IF(AO65=1,0,1),0)+1,FALSE)</f>
        <v>#N/A</v>
      </c>
      <c r="BC65" s="39" t="e">
        <f>VLOOKUP(H65,변환표준점수!$AO$8:$BE$16,_xlfn.XMATCH(AL65,변환표준점수!$AP$5:$BE$5)+IF(OR(AN65=3,AN65=6,AN65=8,AN65=9,AN65=10),IF(AO65=1,0,1),0)+1,FALSE)</f>
        <v>#N/A</v>
      </c>
      <c r="BD65" s="39" t="e">
        <f>IF(I65=0,VLOOKUP(K65,변환표준점수!$BU$8:$CF$62,'표점 계산기'!$AN65+1,FALSE),VLOOKUP(I65,변환표준점수!$BH$8:$BS$62,'표점 계산기'!$AN65+1,FALSE))</f>
        <v>#N/A</v>
      </c>
      <c r="BE65" s="39" t="e">
        <f>IF(J65=0,VLOOKUP(L65,변환표준점수!$BU$8:$CF$62,'표점 계산기'!$AN65+1,FALSE),VLOOKUP(J65,변환표준점수!$BH$8:$BS$62,'표점 계산기'!$AN65+1,FALSE))</f>
        <v>#N/A</v>
      </c>
      <c r="BF65" s="39" cm="1">
        <f t="array" ref="BF65">IF(M65=0,0,IF(OR(AN65=3,AN65=4),0,IF(AN65=1,INDEX($CZ$7:$CZ$15,SUM(IF(M65&lt;$CY$7:$CY$15=TRUE,1,0))+1),VLOOKUP(M65,변환표준점수!$BH$8:$BS$62,'표점 계산기'!AN65+1,FALSE))))</f>
        <v>0</v>
      </c>
      <c r="BG65" s="39" t="e" cm="1">
        <f t="array" ref="BG65">INDEX($DG$24:$EF$31,COLUMN(C60),$AP65)</f>
        <v>#N/A</v>
      </c>
      <c r="BH65" s="39" t="e" cm="1">
        <f t="array" ref="BH65">INDEX($DG$24:$EF$31,COLUMN(D60),$AP65)</f>
        <v>#N/A</v>
      </c>
      <c r="BI65" s="39" t="e" cm="1">
        <f t="array" ref="BI65">INDEX($DG$24:$EF$31,COLUMN(E60),$AP65)</f>
        <v>#N/A</v>
      </c>
      <c r="BJ65" s="39" t="e" cm="1">
        <f t="array" ref="BJ65">INDEX($DG$24:$EF$31,COLUMN(F60),$AP65)</f>
        <v>#N/A</v>
      </c>
      <c r="BK65" s="39" t="e" cm="1">
        <f t="array" ref="BK65">INDEX($DG$24:$EF$31,COLUMN(G60),$AP65)</f>
        <v>#N/A</v>
      </c>
      <c r="BL65" s="39" t="e" cm="1">
        <f t="array" ref="BL65">INDEX($DG$24:$EF$31,COLUMN(H60),$AP65)</f>
        <v>#N/A</v>
      </c>
      <c r="BM65" s="63" t="str" cm="1">
        <f t="array" aca="1" ref="BM65:BQ65" ca="1">IFERROR(ROUND(IF(IFERROR(AW65:BA65/AW65:BA65,0)=1,(IFERROR(AQ65:AU65*BG65,0)+IFERROR(AW65:BA65*BH65,0)+(SUM(BD65:BF65)-MIN(BD65:BF65))*BI65+BB65*BJ65+BC65*BK65)*BL65+BB65*(1-BJ65)+BC65*(1-BK65)+IF(AN65=1,BF65,0),""),2),"")</f>
        <v/>
      </c>
      <c r="BN65" s="52" t="str">
        <f ca="1"/>
        <v/>
      </c>
      <c r="BO65" s="52" t="str">
        <f ca="1"/>
        <v/>
      </c>
      <c r="BP65" s="52" t="str">
        <f ca="1"/>
        <v/>
      </c>
      <c r="BQ65" s="64" t="str">
        <f ca="1"/>
        <v/>
      </c>
      <c r="BR65" s="6"/>
      <c r="BS65" s="5"/>
      <c r="BT65" s="5"/>
      <c r="BU65" s="5"/>
      <c r="BV65" s="5"/>
      <c r="BW65" s="5"/>
      <c r="BX65" s="5"/>
      <c r="BY65" s="68">
        <v>20</v>
      </c>
      <c r="BZ65" s="68">
        <v>82</v>
      </c>
      <c r="CA65" s="68">
        <v>20</v>
      </c>
      <c r="CB65" s="5"/>
      <c r="CC65" s="68">
        <v>18</v>
      </c>
      <c r="CD65" s="68">
        <v>78</v>
      </c>
      <c r="CE65" s="68">
        <v>18</v>
      </c>
      <c r="CF65" s="5"/>
      <c r="CG65" s="68">
        <v>19</v>
      </c>
      <c r="CH65" s="68">
        <v>78</v>
      </c>
      <c r="CI65" s="68">
        <v>19</v>
      </c>
      <c r="CJ65" s="5"/>
      <c r="CK65" s="68">
        <v>18</v>
      </c>
      <c r="CL65" s="6"/>
      <c r="CM65" s="68">
        <v>18</v>
      </c>
      <c r="CN65" s="5"/>
      <c r="CO65" s="6">
        <v>37</v>
      </c>
      <c r="CP65" s="6">
        <v>95</v>
      </c>
      <c r="CQ65" s="6">
        <v>49</v>
      </c>
      <c r="CR65" s="5"/>
      <c r="CS65" s="5"/>
      <c r="CT65" s="5"/>
      <c r="CU65" s="5"/>
      <c r="CV65" s="5"/>
      <c r="CW65" s="5"/>
      <c r="CX65" s="5"/>
      <c r="CY65" s="5"/>
      <c r="CZ65" s="5"/>
      <c r="DA65" s="5"/>
      <c r="DB65" s="6">
        <v>42</v>
      </c>
      <c r="DC65" s="5">
        <v>48.52</v>
      </c>
      <c r="DD65" s="5" t="e">
        <f>VLOOKUP(DB65,변환표준점수!$BU$8:$CF$46,1+'표점 계산기'!$DM$4,FALSE)</f>
        <v>#N/A</v>
      </c>
      <c r="DE65" s="5"/>
      <c r="DF65" s="5"/>
      <c r="DG65" s="5"/>
      <c r="DH65" s="5"/>
      <c r="DI65" s="5"/>
      <c r="DJ65" s="5"/>
      <c r="DK65" s="5"/>
      <c r="DL65" s="6"/>
      <c r="DM65" s="6"/>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row>
    <row r="66" spans="1:153" x14ac:dyDescent="0.3">
      <c r="A66" s="5"/>
      <c r="B66" s="18" t="str">
        <f t="shared" si="1"/>
        <v/>
      </c>
      <c r="C66" s="24"/>
      <c r="D66" s="24"/>
      <c r="E66" s="24"/>
      <c r="F66" s="24"/>
      <c r="G66" s="24"/>
      <c r="H66" s="25"/>
      <c r="I66" s="25"/>
      <c r="J66" s="25"/>
      <c r="K66" s="25"/>
      <c r="L66" s="25"/>
      <c r="M66" s="25"/>
      <c r="N66" s="24"/>
      <c r="O66" s="25"/>
      <c r="P66" s="6"/>
      <c r="Q66" s="6"/>
      <c r="R66" s="6" t="e">
        <f t="shared" si="13"/>
        <v>#N/A</v>
      </c>
      <c r="S66" s="6" t="e">
        <f t="shared" si="14"/>
        <v>#N/A</v>
      </c>
      <c r="T66" s="6" t="e">
        <f t="shared" si="15"/>
        <v>#N/A</v>
      </c>
      <c r="U66" s="6" t="e">
        <f t="shared" si="16"/>
        <v>#N/A</v>
      </c>
      <c r="V66" s="8" cm="1">
        <f t="array" ref="V66">IF(M66=0,0,IF(OR($DM$4=3,$DM$4=4),0,IF($DM$4=1,INDEX($CZ$7:$CZ$15,SUM(IF(M66&lt;$CY$7:$CY$15=TRUE,1,0))+1),VLOOKUP(M66,$DB$7:$DC$107,2,FALSE))))</f>
        <v>0</v>
      </c>
      <c r="W66" s="6" t="e">
        <f t="shared" si="6"/>
        <v>#N/A</v>
      </c>
      <c r="X66" s="6" cm="1">
        <f t="array" aca="1" ref="X66" ca="1">SUM(IF((IF(E66=0,INDIRECT(_xlfn.CONCAT($CH$1,MATCH(F66,$CG$7:$CG$100,0)+6)):INDIRECT(_xlfn.CONCAT($CH$1,MATCH(F66,$CG$7:$CG$100,0)+6+SUM(IF((F66=$CG$7:$CG$59)=TRUE,1,0))-1)),INDIRECT(_xlfn.CONCAT($CD$1,MATCH(E66,$CC$7:$CC$100,0)+6)):INDIRECT(_xlfn.CONCAT($CD$1,MATCH(E66,$CC$7:$CC$100,0)+6+SUM(IF((E66=$CC$7:$CC$59)=TRUE,1,0))-1)))*$S$3)=0,0,1))</f>
        <v>2</v>
      </c>
      <c r="Y66" s="6" t="e" cm="1">
        <f t="array" aca="1" ref="Y66" ca="1">SUM(IF((TRANSPOSE(MMULT(MMULT(_xlfn.MUNIT(X66),IF(MMULT(IF(E66=0,INDIRECT(_xlfn.CONCAT($CH$1,MATCH(F66,$CG$7:$CG$100,0)+6)):INDIRECT(_xlfn.CONCAT($CH$1,MATCH(F66,$CG$7:$CG$100,0)+6+SUM(IF((F66=$CG$7:$CG$59)=TRUE,1,0))-1)),INDIRECT(_xlfn.CONCAT($CD$1,MATCH(E66,$CC$7:$CC$100,0)+6)):INDIRECT(_xlfn.CONCAT($CD$1,MATCH(E66,$CC$7:$CC$100,0)+6+SUM(IF((E66=$CC$7:$CC$59)=TRUE,1,0))-1)))*$S$3,1/TRANSPOSE(W66-INDIRECT(_xlfn.CONCAT($BZ$1,MATCH(D66,$BY$7:$BY$100,0)+6)):INDIRECT(_xlfn.CONCAT($BZ$1,MATCH(D66,$BY$7:$BY$100,0)+6+SUM(IF((D66=$BY$7:$BY$59)=TRUE,1,0))-1))*$R$3))=1,1,0)),W66-INDIRECT(_xlfn.CONCAT($BZ$1,MATCH(D66,$BY$7:$BY$100,0)+6)):INDIRECT(_xlfn.CONCAT($BZ$1,MATCH(D66,$BY$7:$BY$100,0)+6+SUM(IF((D66=$BY$7:$BY$59)=TRUE,1,0))-1))*$R$3)))=0,0,1))</f>
        <v>#N/A</v>
      </c>
      <c r="Z66" s="6"/>
      <c r="AA66" s="30" t="str">
        <f t="shared" ca="1" si="17"/>
        <v/>
      </c>
      <c r="AB66" s="31" t="str">
        <f t="shared" si="18"/>
        <v/>
      </c>
      <c r="AC66" s="31" t="str">
        <f t="shared" si="19"/>
        <v/>
      </c>
      <c r="AD66" s="31" t="str">
        <f t="shared" si="20"/>
        <v/>
      </c>
      <c r="AE66" s="32" t="str">
        <f t="shared" si="21"/>
        <v/>
      </c>
      <c r="AF66" s="33" t="str" cm="1">
        <f t="array" aca="1" ref="AF66" ca="1">IFERROR(IF(_xlfn._xlws.SORT(TRANSPOSE(MMULT(MMULT(_xlfn.MUNIT(X66),IF(ROUND(MMULT(IF(E66=0,IF(DN64=1,INDIRECT(_xlfn.CONCAT($CP$1,MATCH(F66,$CO$7:$CO$100,0)+6)):INDIRECT(_xlfn.CONCAT($CP$1,MATCH(F66,$CO$7:$CO$100,0)+6+SUM(IF((F66=$CO$7:$CO$59)=TRUE,1,0))-1)),INDIRECT(_xlfn.CONCAT($CH$1,MATCH(F66,$CG$7:$CG$100,0)+6)):INDIRECT(_xlfn.CONCAT($CH$1,MATCH(F66,$CG$7:$CG$100,0)+6+SUM(IF((F66=$CG$7:$CG$59)=TRUE,1,0))-1))),IF(OR(DN64=2,DN64=3),INDIRECT(_xlfn.CONCAT($CL$1,MATCH(E66,$CK$7:$CK$100,0)+6)):INDIRECT(_xlfn.CONCAT($CL$1,MATCH(E66,$CK$7:$CK$100,0)+6+SUM(IF((E66=$CK$7:$CK$59)=TRUE,1,0))-1)),INDIRECT(_xlfn.CONCAT($CD$1,MATCH(E66,$CC$7:$CC$100,0)+6)):INDIRECT(_xlfn.CONCAT($CD$1,MATCH(E66,$CC$7:$CC$100,0)+6+SUM(IF((E66=$CC$7:$CC$59)=TRUE,1,0))-1))))*$S$3*IF(AND(DM64=4,F66=0),1.1,1),1/TRANSPOSE(W66-INDIRECT(_xlfn.CONCAT($BZ$1,MATCH(D66,$BY$7:$BY$100,0)+6)):INDIRECT(_xlfn.CONCAT($BZ$1,MATCH(D66,$BY$7:$BY$100,0)+6+SUM(IF((D66=$BY$7:$BY$59)=TRUE,1,0))-1))*$R$3)),6)=1,1,0)),W66-INDIRECT(_xlfn.CONCAT($BZ$1,MATCH(D66,$BY$7:$BY$100,0)+6)):INDIRECT(_xlfn.CONCAT($BZ$1,MATCH(D66,$BY$7:$BY$100,0)+6+SUM(IF((D66=$BY$7:$BY$59)=TRUE,1,0))-1))*$R$3))/$S$3,1,-1,TRUE)=0,"",_xlfn._xlws.SORT(TRANSPOSE(MMULT(MMULT(_xlfn.MUNIT(X66),IF(ROUND(MMULT(IF(E66=0,IF(DN64=1,INDIRECT(_xlfn.CONCAT($CP$1,MATCH(F66,$CO$7:$CO$100,0)+6)):INDIRECT(_xlfn.CONCAT($CP$1,MATCH(F66,$CO$7:$CO$100,0)+6+SUM(IF((F66=$CO$7:$CO$59)=TRUE,1,0))-1)),INDIRECT(_xlfn.CONCAT($CH$1,MATCH(F66,$CG$7:$CG$100,0)+6)):INDIRECT(_xlfn.CONCAT($CH$1,MATCH(F66,$CG$7:$CG$100,0)+6+SUM(IF((F66=$CG$7:$CG$59)=TRUE,1,0))-1))),IF(OR(DN64=2,DN64=3),INDIRECT(_xlfn.CONCAT($CL$1,MATCH(E66,$CK$7:$CK$100,0)+6)):INDIRECT(_xlfn.CONCAT($CL$1,MATCH(E66,$CK$7:$CK$100,0)+6+SUM(IF((E66=$CK$7:$CK$59)=TRUE,1,0))-1)),INDIRECT(_xlfn.CONCAT($CD$1,MATCH(E66,$CC$7:$CC$100,0)+6)):INDIRECT(_xlfn.CONCAT($CD$1,MATCH(E66,$CC$7:$CC$100,0)+6+SUM(IF((E66=$CC$7:$CC$59)=TRUE,1,0))-1))))*$S$3*IF(AND(DM64=4,F66=0),1.1,1),1/TRANSPOSE(W66-INDIRECT(_xlfn.CONCAT($BZ$1,MATCH(D66,$BY$7:$BY$100,0)+6)):INDIRECT(_xlfn.CONCAT($BZ$1,MATCH(D66,$BY$7:$BY$100,0)+6+SUM(IF((D66=$BY$7:$BY$59)=TRUE,1,0))-1))*$R$3)),6)=1,1,0)),W66-INDIRECT(_xlfn.CONCAT($BZ$1,MATCH(D66,$BY$7:$BY$100,0)+6)):INDIRECT(_xlfn.CONCAT($BZ$1,MATCH(D66,$BY$7:$BY$100,0)+6+SUM(IF((D66=$BY$7:$BY$59)=TRUE,1,0))-1))*$R$3))/$S$3,1,-1,TRUE)),"")</f>
        <v/>
      </c>
      <c r="AG66" s="31"/>
      <c r="AH66" s="31"/>
      <c r="AI66" s="31"/>
      <c r="AJ66" s="32"/>
      <c r="AK66" s="6"/>
      <c r="AL66" s="21"/>
      <c r="AM66" s="21"/>
      <c r="AN66" s="48">
        <f t="shared" si="23"/>
        <v>12</v>
      </c>
      <c r="AO66" s="39" t="e">
        <f t="shared" si="24"/>
        <v>#N/A</v>
      </c>
      <c r="AP66" s="39" t="e" cm="1">
        <f t="array" ref="AP66">_xlfn.XMATCH(1,IF(IF((AL66=$DG$24:$EF$24)=TRUE,1,0)+IF((AM66=$DG$25:$EF$25)=TRUE,1,0)=2,1,0))</f>
        <v>#N/A</v>
      </c>
      <c r="AQ66" s="39" t="str" cm="1">
        <f t="array" aca="1" ref="AQ66:AU66" ca="1">AA66:AE66</f>
        <v/>
      </c>
      <c r="AR66" s="39" t="str">
        <f ca="1"/>
        <v/>
      </c>
      <c r="AS66" s="39" t="str">
        <f ca="1"/>
        <v/>
      </c>
      <c r="AT66" s="39" t="str">
        <f ca="1"/>
        <v/>
      </c>
      <c r="AU66" s="39" t="str">
        <f ca="1"/>
        <v/>
      </c>
      <c r="AV66" s="39">
        <f t="shared" si="25"/>
        <v>0</v>
      </c>
      <c r="AW66" s="39" t="e" cm="1">
        <f t="array" ref="AW66">IF(AND(AV66=1,AO66&lt;&gt;1),VLOOKUP(E66,변환표준점수!$H$8:$O$60,_xlfn.XMATCH('표점 계산기'!$AL66,변환표준점수!$I$6:$O$6)+1,FALSE),IF(AND($E66=0,$DN$4=1),INDEX($CH$7:$CH$73,SUM(IF(AF66=$CP$7:$CP$59,ROW($A$1:$A$50),0))),IF(AND($E66&lt;&gt;0,$DN$4&lt;&gt;1),INDEX($CD$7:$CD$73,SUM(IF(AF66=$CL$7:$CL$59,ROW($A$1:$A$50),0))),AF66:AJ66)))</f>
        <v>#N/A</v>
      </c>
      <c r="AX66" s="39"/>
      <c r="AY66" s="39"/>
      <c r="AZ66" s="39"/>
      <c r="BA66" s="39"/>
      <c r="BB66" s="39" t="e">
        <f>VLOOKUP(G66,변환표준점수!$X$8:$AM$16,_xlfn.XMATCH(AL66,변환표준점수!$Y$5:$AM$5)+IF(OR(AN66=6,AN66=7,AN66=10,AN66=11),IF(AO66=1,0,1),0)+1,FALSE)</f>
        <v>#N/A</v>
      </c>
      <c r="BC66" s="39" t="e">
        <f>VLOOKUP(H66,변환표준점수!$AO$8:$BE$16,_xlfn.XMATCH(AL66,변환표준점수!$AP$5:$BE$5)+IF(OR(AN66=3,AN66=6,AN66=8,AN66=9,AN66=10),IF(AO66=1,0,1),0)+1,FALSE)</f>
        <v>#N/A</v>
      </c>
      <c r="BD66" s="39" t="e">
        <f>IF(I66=0,VLOOKUP(K66,변환표준점수!$BU$8:$CF$62,'표점 계산기'!$AN66+1,FALSE),VLOOKUP(I66,변환표준점수!$BH$8:$BS$62,'표점 계산기'!$AN66+1,FALSE))</f>
        <v>#N/A</v>
      </c>
      <c r="BE66" s="39" t="e">
        <f>IF(J66=0,VLOOKUP(L66,변환표준점수!$BU$8:$CF$62,'표점 계산기'!$AN66+1,FALSE),VLOOKUP(J66,변환표준점수!$BH$8:$BS$62,'표점 계산기'!$AN66+1,FALSE))</f>
        <v>#N/A</v>
      </c>
      <c r="BF66" s="39" cm="1">
        <f t="array" ref="BF66">IF(M66=0,0,IF(OR(AN66=3,AN66=4),0,IF(AN66=1,INDEX($CZ$7:$CZ$15,SUM(IF(M66&lt;$CY$7:$CY$15=TRUE,1,0))+1),VLOOKUP(M66,변환표준점수!$BH$8:$BS$62,'표점 계산기'!AN66+1,FALSE))))</f>
        <v>0</v>
      </c>
      <c r="BG66" s="39" t="e" cm="1">
        <f t="array" ref="BG66">INDEX($DG$24:$EF$31,COLUMN(C61),$AP66)</f>
        <v>#N/A</v>
      </c>
      <c r="BH66" s="39" t="e" cm="1">
        <f t="array" ref="BH66">INDEX($DG$24:$EF$31,COLUMN(D61),$AP66)</f>
        <v>#N/A</v>
      </c>
      <c r="BI66" s="39" t="e" cm="1">
        <f t="array" ref="BI66">INDEX($DG$24:$EF$31,COLUMN(E61),$AP66)</f>
        <v>#N/A</v>
      </c>
      <c r="BJ66" s="39" t="e" cm="1">
        <f t="array" ref="BJ66">INDEX($DG$24:$EF$31,COLUMN(F61),$AP66)</f>
        <v>#N/A</v>
      </c>
      <c r="BK66" s="39" t="e" cm="1">
        <f t="array" ref="BK66">INDEX($DG$24:$EF$31,COLUMN(G61),$AP66)</f>
        <v>#N/A</v>
      </c>
      <c r="BL66" s="39" t="e" cm="1">
        <f t="array" ref="BL66">INDEX($DG$24:$EF$31,COLUMN(H61),$AP66)</f>
        <v>#N/A</v>
      </c>
      <c r="BM66" s="63" t="str" cm="1">
        <f t="array" aca="1" ref="BM66:BQ66" ca="1">IFERROR(ROUND(IF(IFERROR(AW66:BA66/AW66:BA66,0)=1,(IFERROR(AQ66:AU66*BG66,0)+IFERROR(AW66:BA66*BH66,0)+(SUM(BD66:BF66)-MIN(BD66:BF66))*BI66+BB66*BJ66+BC66*BK66)*BL66+BB66*(1-BJ66)+BC66*(1-BK66)+IF(AN66=1,BF66,0),""),2),"")</f>
        <v/>
      </c>
      <c r="BN66" s="52" t="str">
        <f ca="1"/>
        <v/>
      </c>
      <c r="BO66" s="52" t="str">
        <f ca="1"/>
        <v/>
      </c>
      <c r="BP66" s="52" t="str">
        <f ca="1"/>
        <v/>
      </c>
      <c r="BQ66" s="64" t="str">
        <f ca="1"/>
        <v/>
      </c>
      <c r="BR66" s="6"/>
      <c r="BS66" s="5"/>
      <c r="BT66" s="5"/>
      <c r="BU66" s="5"/>
      <c r="BV66" s="5"/>
      <c r="BW66" s="5"/>
      <c r="BX66" s="5"/>
      <c r="BY66" s="68">
        <v>19</v>
      </c>
      <c r="BZ66" s="68">
        <v>81</v>
      </c>
      <c r="CA66" s="68">
        <v>19</v>
      </c>
      <c r="CB66" s="5"/>
      <c r="CC66" s="68">
        <v>17</v>
      </c>
      <c r="CD66" s="68">
        <v>77</v>
      </c>
      <c r="CE66" s="68">
        <v>17</v>
      </c>
      <c r="CF66" s="5"/>
      <c r="CG66" s="68">
        <v>15</v>
      </c>
      <c r="CH66" s="68">
        <v>77</v>
      </c>
      <c r="CI66" s="68">
        <v>15</v>
      </c>
      <c r="CJ66" s="5"/>
      <c r="CK66" s="68">
        <v>17</v>
      </c>
      <c r="CL66" s="6"/>
      <c r="CM66" s="68">
        <v>17</v>
      </c>
      <c r="CN66" s="5"/>
      <c r="CO66" s="6">
        <v>36</v>
      </c>
      <c r="CP66" s="6">
        <v>94</v>
      </c>
      <c r="CQ66" s="6">
        <v>47</v>
      </c>
      <c r="CR66" s="5"/>
      <c r="CS66" s="5"/>
      <c r="CT66" s="5"/>
      <c r="CU66" s="5"/>
      <c r="CV66" s="5"/>
      <c r="CW66" s="5"/>
      <c r="CX66" s="5"/>
      <c r="CY66" s="5"/>
      <c r="CZ66" s="5"/>
      <c r="DA66" s="5"/>
      <c r="DB66" s="5">
        <v>41</v>
      </c>
      <c r="DC66" s="5">
        <v>48.52</v>
      </c>
      <c r="DD66" s="5" t="e">
        <f>VLOOKUP(DB66,변환표준점수!$BU$8:$CF$46,1+'표점 계산기'!$DM$4,FALSE)</f>
        <v>#N/A</v>
      </c>
      <c r="DE66" s="5"/>
      <c r="DF66" s="5"/>
      <c r="DG66" s="5"/>
      <c r="DH66" s="5"/>
      <c r="DI66" s="5"/>
      <c r="DJ66" s="5"/>
      <c r="DK66" s="5"/>
      <c r="DL66" s="6"/>
      <c r="DM66" s="6"/>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row>
    <row r="67" spans="1:153" x14ac:dyDescent="0.3">
      <c r="A67" s="5"/>
      <c r="B67" s="18" t="str">
        <f t="shared" si="1"/>
        <v/>
      </c>
      <c r="C67" s="24"/>
      <c r="D67" s="24"/>
      <c r="E67" s="24"/>
      <c r="F67" s="24"/>
      <c r="G67" s="24"/>
      <c r="H67" s="25"/>
      <c r="I67" s="25"/>
      <c r="J67" s="25"/>
      <c r="K67" s="25"/>
      <c r="L67" s="25"/>
      <c r="M67" s="25"/>
      <c r="N67" s="24"/>
      <c r="O67" s="25"/>
      <c r="P67" s="6"/>
      <c r="Q67" s="6"/>
      <c r="R67" s="6" t="e">
        <f t="shared" si="13"/>
        <v>#N/A</v>
      </c>
      <c r="S67" s="6" t="e">
        <f t="shared" si="14"/>
        <v>#N/A</v>
      </c>
      <c r="T67" s="6" t="e">
        <f t="shared" si="15"/>
        <v>#N/A</v>
      </c>
      <c r="U67" s="6" t="e">
        <f t="shared" si="16"/>
        <v>#N/A</v>
      </c>
      <c r="V67" s="8" cm="1">
        <f t="array" ref="V67">IF(M67=0,0,IF(OR($DM$4=3,$DM$4=4),0,IF($DM$4=1,INDEX($CZ$7:$CZ$15,SUM(IF(M67&lt;$CY$7:$CY$15=TRUE,1,0))+1),VLOOKUP(M67,$DB$7:$DC$107,2,FALSE))))</f>
        <v>0</v>
      </c>
      <c r="W67" s="6" t="e">
        <f t="shared" si="6"/>
        <v>#N/A</v>
      </c>
      <c r="X67" s="6" cm="1">
        <f t="array" aca="1" ref="X67" ca="1">SUM(IF((IF(E67=0,INDIRECT(_xlfn.CONCAT($CH$1,MATCH(F67,$CG$7:$CG$100,0)+6)):INDIRECT(_xlfn.CONCAT($CH$1,MATCH(F67,$CG$7:$CG$100,0)+6+SUM(IF((F67=$CG$7:$CG$59)=TRUE,1,0))-1)),INDIRECT(_xlfn.CONCAT($CD$1,MATCH(E67,$CC$7:$CC$100,0)+6)):INDIRECT(_xlfn.CONCAT($CD$1,MATCH(E67,$CC$7:$CC$100,0)+6+SUM(IF((E67=$CC$7:$CC$59)=TRUE,1,0))-1)))*$S$3)=0,0,1))</f>
        <v>2</v>
      </c>
      <c r="Y67" s="6" t="e" cm="1">
        <f t="array" aca="1" ref="Y67" ca="1">SUM(IF((TRANSPOSE(MMULT(MMULT(_xlfn.MUNIT(X67),IF(MMULT(IF(E67=0,INDIRECT(_xlfn.CONCAT($CH$1,MATCH(F67,$CG$7:$CG$100,0)+6)):INDIRECT(_xlfn.CONCAT($CH$1,MATCH(F67,$CG$7:$CG$100,0)+6+SUM(IF((F67=$CG$7:$CG$59)=TRUE,1,0))-1)),INDIRECT(_xlfn.CONCAT($CD$1,MATCH(E67,$CC$7:$CC$100,0)+6)):INDIRECT(_xlfn.CONCAT($CD$1,MATCH(E67,$CC$7:$CC$100,0)+6+SUM(IF((E67=$CC$7:$CC$59)=TRUE,1,0))-1)))*$S$3,1/TRANSPOSE(W67-INDIRECT(_xlfn.CONCAT($BZ$1,MATCH(D67,$BY$7:$BY$100,0)+6)):INDIRECT(_xlfn.CONCAT($BZ$1,MATCH(D67,$BY$7:$BY$100,0)+6+SUM(IF((D67=$BY$7:$BY$59)=TRUE,1,0))-1))*$R$3))=1,1,0)),W67-INDIRECT(_xlfn.CONCAT($BZ$1,MATCH(D67,$BY$7:$BY$100,0)+6)):INDIRECT(_xlfn.CONCAT($BZ$1,MATCH(D67,$BY$7:$BY$100,0)+6+SUM(IF((D67=$BY$7:$BY$59)=TRUE,1,0))-1))*$R$3)))=0,0,1))</f>
        <v>#N/A</v>
      </c>
      <c r="Z67" s="6"/>
      <c r="AA67" s="30" t="str">
        <f t="shared" ca="1" si="17"/>
        <v/>
      </c>
      <c r="AB67" s="31" t="str">
        <f t="shared" si="18"/>
        <v/>
      </c>
      <c r="AC67" s="31" t="str">
        <f t="shared" si="19"/>
        <v/>
      </c>
      <c r="AD67" s="31" t="str">
        <f t="shared" si="20"/>
        <v/>
      </c>
      <c r="AE67" s="32" t="str">
        <f t="shared" si="21"/>
        <v/>
      </c>
      <c r="AF67" s="33" t="str" cm="1">
        <f t="array" aca="1" ref="AF67" ca="1">IFERROR(IF(_xlfn._xlws.SORT(TRANSPOSE(MMULT(MMULT(_xlfn.MUNIT(X67),IF(ROUND(MMULT(IF(E67=0,IF(DN65=1,INDIRECT(_xlfn.CONCAT($CP$1,MATCH(F67,$CO$7:$CO$100,0)+6)):INDIRECT(_xlfn.CONCAT($CP$1,MATCH(F67,$CO$7:$CO$100,0)+6+SUM(IF((F67=$CO$7:$CO$59)=TRUE,1,0))-1)),INDIRECT(_xlfn.CONCAT($CH$1,MATCH(F67,$CG$7:$CG$100,0)+6)):INDIRECT(_xlfn.CONCAT($CH$1,MATCH(F67,$CG$7:$CG$100,0)+6+SUM(IF((F67=$CG$7:$CG$59)=TRUE,1,0))-1))),IF(OR(DN65=2,DN65=3),INDIRECT(_xlfn.CONCAT($CL$1,MATCH(E67,$CK$7:$CK$100,0)+6)):INDIRECT(_xlfn.CONCAT($CL$1,MATCH(E67,$CK$7:$CK$100,0)+6+SUM(IF((E67=$CK$7:$CK$59)=TRUE,1,0))-1)),INDIRECT(_xlfn.CONCAT($CD$1,MATCH(E67,$CC$7:$CC$100,0)+6)):INDIRECT(_xlfn.CONCAT($CD$1,MATCH(E67,$CC$7:$CC$100,0)+6+SUM(IF((E67=$CC$7:$CC$59)=TRUE,1,0))-1))))*$S$3*IF(AND(DM65=4,F67=0),1.1,1),1/TRANSPOSE(W67-INDIRECT(_xlfn.CONCAT($BZ$1,MATCH(D67,$BY$7:$BY$100,0)+6)):INDIRECT(_xlfn.CONCAT($BZ$1,MATCH(D67,$BY$7:$BY$100,0)+6+SUM(IF((D67=$BY$7:$BY$59)=TRUE,1,0))-1))*$R$3)),6)=1,1,0)),W67-INDIRECT(_xlfn.CONCAT($BZ$1,MATCH(D67,$BY$7:$BY$100,0)+6)):INDIRECT(_xlfn.CONCAT($BZ$1,MATCH(D67,$BY$7:$BY$100,0)+6+SUM(IF((D67=$BY$7:$BY$59)=TRUE,1,0))-1))*$R$3))/$S$3,1,-1,TRUE)=0,"",_xlfn._xlws.SORT(TRANSPOSE(MMULT(MMULT(_xlfn.MUNIT(X67),IF(ROUND(MMULT(IF(E67=0,IF(DN65=1,INDIRECT(_xlfn.CONCAT($CP$1,MATCH(F67,$CO$7:$CO$100,0)+6)):INDIRECT(_xlfn.CONCAT($CP$1,MATCH(F67,$CO$7:$CO$100,0)+6+SUM(IF((F67=$CO$7:$CO$59)=TRUE,1,0))-1)),INDIRECT(_xlfn.CONCAT($CH$1,MATCH(F67,$CG$7:$CG$100,0)+6)):INDIRECT(_xlfn.CONCAT($CH$1,MATCH(F67,$CG$7:$CG$100,0)+6+SUM(IF((F67=$CG$7:$CG$59)=TRUE,1,0))-1))),IF(OR(DN65=2,DN65=3),INDIRECT(_xlfn.CONCAT($CL$1,MATCH(E67,$CK$7:$CK$100,0)+6)):INDIRECT(_xlfn.CONCAT($CL$1,MATCH(E67,$CK$7:$CK$100,0)+6+SUM(IF((E67=$CK$7:$CK$59)=TRUE,1,0))-1)),INDIRECT(_xlfn.CONCAT($CD$1,MATCH(E67,$CC$7:$CC$100,0)+6)):INDIRECT(_xlfn.CONCAT($CD$1,MATCH(E67,$CC$7:$CC$100,0)+6+SUM(IF((E67=$CC$7:$CC$59)=TRUE,1,0))-1))))*$S$3*IF(AND(DM65=4,F67=0),1.1,1),1/TRANSPOSE(W67-INDIRECT(_xlfn.CONCAT($BZ$1,MATCH(D67,$BY$7:$BY$100,0)+6)):INDIRECT(_xlfn.CONCAT($BZ$1,MATCH(D67,$BY$7:$BY$100,0)+6+SUM(IF((D67=$BY$7:$BY$59)=TRUE,1,0))-1))*$R$3)),6)=1,1,0)),W67-INDIRECT(_xlfn.CONCAT($BZ$1,MATCH(D67,$BY$7:$BY$100,0)+6)):INDIRECT(_xlfn.CONCAT($BZ$1,MATCH(D67,$BY$7:$BY$100,0)+6+SUM(IF((D67=$BY$7:$BY$59)=TRUE,1,0))-1))*$R$3))/$S$3,1,-1,TRUE)),"")</f>
        <v/>
      </c>
      <c r="AG67" s="31"/>
      <c r="AH67" s="31"/>
      <c r="AI67" s="31"/>
      <c r="AJ67" s="32"/>
      <c r="AK67" s="6"/>
      <c r="AL67" s="21"/>
      <c r="AM67" s="21"/>
      <c r="AN67" s="48">
        <f t="shared" si="23"/>
        <v>12</v>
      </c>
      <c r="AO67" s="39" t="e">
        <f t="shared" si="24"/>
        <v>#N/A</v>
      </c>
      <c r="AP67" s="39" t="e" cm="1">
        <f t="array" ref="AP67">_xlfn.XMATCH(1,IF(IF((AL67=$DG$24:$EF$24)=TRUE,1,0)+IF((AM67=$DG$25:$EF$25)=TRUE,1,0)=2,1,0))</f>
        <v>#N/A</v>
      </c>
      <c r="AQ67" s="39" t="str" cm="1">
        <f t="array" aca="1" ref="AQ67:AU67" ca="1">AA67:AE67</f>
        <v/>
      </c>
      <c r="AR67" s="39" t="str">
        <f ca="1"/>
        <v/>
      </c>
      <c r="AS67" s="39" t="str">
        <f ca="1"/>
        <v/>
      </c>
      <c r="AT67" s="39" t="str">
        <f ca="1"/>
        <v/>
      </c>
      <c r="AU67" s="39" t="str">
        <f ca="1"/>
        <v/>
      </c>
      <c r="AV67" s="39">
        <f t="shared" si="25"/>
        <v>0</v>
      </c>
      <c r="AW67" s="39" t="e" cm="1">
        <f t="array" ref="AW67">IF(AND(AV67=1,AO67&lt;&gt;1),VLOOKUP(E67,변환표준점수!$H$8:$O$60,_xlfn.XMATCH('표점 계산기'!$AL67,변환표준점수!$I$6:$O$6)+1,FALSE),IF(AND($E67=0,$DN$4=1),INDEX($CH$7:$CH$73,SUM(IF(AF67=$CP$7:$CP$59,ROW($A$1:$A$50),0))),IF(AND($E67&lt;&gt;0,$DN$4&lt;&gt;1),INDEX($CD$7:$CD$73,SUM(IF(AF67=$CL$7:$CL$59,ROW($A$1:$A$50),0))),AF67:AJ67)))</f>
        <v>#N/A</v>
      </c>
      <c r="AX67" s="39"/>
      <c r="AY67" s="39"/>
      <c r="AZ67" s="39"/>
      <c r="BA67" s="39"/>
      <c r="BB67" s="39" t="e">
        <f>VLOOKUP(G67,변환표준점수!$X$8:$AM$16,_xlfn.XMATCH(AL67,변환표준점수!$Y$5:$AM$5)+IF(OR(AN67=6,AN67=7,AN67=10,AN67=11),IF(AO67=1,0,1),0)+1,FALSE)</f>
        <v>#N/A</v>
      </c>
      <c r="BC67" s="39" t="e">
        <f>VLOOKUP(H67,변환표준점수!$AO$8:$BE$16,_xlfn.XMATCH(AL67,변환표준점수!$AP$5:$BE$5)+IF(OR(AN67=3,AN67=6,AN67=8,AN67=9,AN67=10),IF(AO67=1,0,1),0)+1,FALSE)</f>
        <v>#N/A</v>
      </c>
      <c r="BD67" s="39" t="e">
        <f>IF(I67=0,VLOOKUP(K67,변환표준점수!$BU$8:$CF$62,'표점 계산기'!$AN67+1,FALSE),VLOOKUP(I67,변환표준점수!$BH$8:$BS$62,'표점 계산기'!$AN67+1,FALSE))</f>
        <v>#N/A</v>
      </c>
      <c r="BE67" s="39" t="e">
        <f>IF(J67=0,VLOOKUP(L67,변환표준점수!$BU$8:$CF$62,'표점 계산기'!$AN67+1,FALSE),VLOOKUP(J67,변환표준점수!$BH$8:$BS$62,'표점 계산기'!$AN67+1,FALSE))</f>
        <v>#N/A</v>
      </c>
      <c r="BF67" s="39" cm="1">
        <f t="array" ref="BF67">IF(M67=0,0,IF(OR(AN67=3,AN67=4),0,IF(AN67=1,INDEX($CZ$7:$CZ$15,SUM(IF(M67&lt;$CY$7:$CY$15=TRUE,1,0))+1),VLOOKUP(M67,변환표준점수!$BH$8:$BS$62,'표점 계산기'!AN67+1,FALSE))))</f>
        <v>0</v>
      </c>
      <c r="BG67" s="39" t="e" cm="1">
        <f t="array" ref="BG67">INDEX($DG$24:$EF$31,COLUMN(C62),$AP67)</f>
        <v>#N/A</v>
      </c>
      <c r="BH67" s="39" t="e" cm="1">
        <f t="array" ref="BH67">INDEX($DG$24:$EF$31,COLUMN(D62),$AP67)</f>
        <v>#N/A</v>
      </c>
      <c r="BI67" s="39" t="e" cm="1">
        <f t="array" ref="BI67">INDEX($DG$24:$EF$31,COLUMN(E62),$AP67)</f>
        <v>#N/A</v>
      </c>
      <c r="BJ67" s="39" t="e" cm="1">
        <f t="array" ref="BJ67">INDEX($DG$24:$EF$31,COLUMN(F62),$AP67)</f>
        <v>#N/A</v>
      </c>
      <c r="BK67" s="39" t="e" cm="1">
        <f t="array" ref="BK67">INDEX($DG$24:$EF$31,COLUMN(G62),$AP67)</f>
        <v>#N/A</v>
      </c>
      <c r="BL67" s="39" t="e" cm="1">
        <f t="array" ref="BL67">INDEX($DG$24:$EF$31,COLUMN(H62),$AP67)</f>
        <v>#N/A</v>
      </c>
      <c r="BM67" s="63" t="str" cm="1">
        <f t="array" aca="1" ref="BM67:BQ67" ca="1">IFERROR(ROUND(IF(IFERROR(AW67:BA67/AW67:BA67,0)=1,(IFERROR(AQ67:AU67*BG67,0)+IFERROR(AW67:BA67*BH67,0)+(SUM(BD67:BF67)-MIN(BD67:BF67))*BI67+BB67*BJ67+BC67*BK67)*BL67+BB67*(1-BJ67)+BC67*(1-BK67)+IF(AN67=1,BF67,0),""),2),"")</f>
        <v/>
      </c>
      <c r="BN67" s="52" t="str">
        <f ca="1"/>
        <v/>
      </c>
      <c r="BO67" s="52" t="str">
        <f ca="1"/>
        <v/>
      </c>
      <c r="BP67" s="52" t="str">
        <f ca="1"/>
        <v/>
      </c>
      <c r="BQ67" s="64" t="str">
        <f ca="1"/>
        <v/>
      </c>
      <c r="BR67" s="6"/>
      <c r="BS67" s="5"/>
      <c r="BT67" s="5"/>
      <c r="BU67" s="5"/>
      <c r="BV67" s="5"/>
      <c r="BW67" s="5"/>
      <c r="BX67" s="5"/>
      <c r="BY67" s="68">
        <v>17</v>
      </c>
      <c r="BZ67" s="68">
        <v>80</v>
      </c>
      <c r="CA67" s="68">
        <v>17</v>
      </c>
      <c r="CB67" s="5"/>
      <c r="CC67" s="68">
        <v>16</v>
      </c>
      <c r="CD67" s="68">
        <v>76</v>
      </c>
      <c r="CE67" s="68">
        <v>16</v>
      </c>
      <c r="CF67" s="5"/>
      <c r="CG67" s="68">
        <v>13</v>
      </c>
      <c r="CH67" s="68">
        <v>76</v>
      </c>
      <c r="CI67" s="68">
        <v>13</v>
      </c>
      <c r="CJ67" s="5"/>
      <c r="CK67" s="68">
        <v>16</v>
      </c>
      <c r="CL67" s="6"/>
      <c r="CM67" s="68">
        <v>16</v>
      </c>
      <c r="CN67" s="5"/>
      <c r="CO67" s="6">
        <v>34</v>
      </c>
      <c r="CP67" s="6">
        <v>92</v>
      </c>
      <c r="CQ67" s="6">
        <v>46</v>
      </c>
      <c r="CR67" s="5"/>
      <c r="CS67" s="5"/>
      <c r="CT67" s="5"/>
      <c r="CU67" s="5"/>
      <c r="CV67" s="5"/>
      <c r="CW67" s="5"/>
      <c r="CX67" s="5"/>
      <c r="CY67" s="5"/>
      <c r="CZ67" s="5"/>
      <c r="DA67" s="5"/>
      <c r="DB67" s="6">
        <v>40</v>
      </c>
      <c r="DC67" s="5">
        <v>48.52</v>
      </c>
      <c r="DD67" s="5" t="e">
        <f>VLOOKUP(DB67,변환표준점수!$BU$8:$CF$46,1+'표점 계산기'!$DM$4,FALSE)</f>
        <v>#N/A</v>
      </c>
      <c r="DE67" s="5"/>
      <c r="DF67" s="5"/>
      <c r="DG67" s="5"/>
      <c r="DH67" s="5"/>
      <c r="DI67" s="5"/>
      <c r="DJ67" s="5"/>
      <c r="DK67" s="5"/>
      <c r="DL67" s="6"/>
      <c r="DM67" s="6"/>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row>
    <row r="68" spans="1:153" x14ac:dyDescent="0.3">
      <c r="A68" s="5"/>
      <c r="B68" s="18" t="str">
        <f t="shared" si="1"/>
        <v/>
      </c>
      <c r="C68" s="24"/>
      <c r="D68" s="24"/>
      <c r="E68" s="24"/>
      <c r="F68" s="24"/>
      <c r="G68" s="24"/>
      <c r="H68" s="25"/>
      <c r="I68" s="25"/>
      <c r="J68" s="25"/>
      <c r="K68" s="25"/>
      <c r="L68" s="25"/>
      <c r="M68" s="25"/>
      <c r="N68" s="24"/>
      <c r="O68" s="25"/>
      <c r="P68" s="6"/>
      <c r="Q68" s="6"/>
      <c r="R68" s="6" t="e">
        <f t="shared" si="13"/>
        <v>#N/A</v>
      </c>
      <c r="S68" s="6" t="e">
        <f t="shared" si="14"/>
        <v>#N/A</v>
      </c>
      <c r="T68" s="6" t="e">
        <f t="shared" si="15"/>
        <v>#N/A</v>
      </c>
      <c r="U68" s="6" t="e">
        <f t="shared" si="16"/>
        <v>#N/A</v>
      </c>
      <c r="V68" s="8" cm="1">
        <f t="array" ref="V68">IF(M68=0,0,IF(OR($DM$4=3,$DM$4=4),0,IF($DM$4=1,INDEX($CZ$7:$CZ$15,SUM(IF(M68&lt;$CY$7:$CY$15=TRUE,1,0))+1),VLOOKUP(M68,$DB$7:$DC$107,2,FALSE))))</f>
        <v>0</v>
      </c>
      <c r="W68" s="6" t="e">
        <f t="shared" si="6"/>
        <v>#N/A</v>
      </c>
      <c r="X68" s="6" cm="1">
        <f t="array" aca="1" ref="X68" ca="1">SUM(IF((IF(E68=0,INDIRECT(_xlfn.CONCAT($CH$1,MATCH(F68,$CG$7:$CG$100,0)+6)):INDIRECT(_xlfn.CONCAT($CH$1,MATCH(F68,$CG$7:$CG$100,0)+6+SUM(IF((F68=$CG$7:$CG$59)=TRUE,1,0))-1)),INDIRECT(_xlfn.CONCAT($CD$1,MATCH(E68,$CC$7:$CC$100,0)+6)):INDIRECT(_xlfn.CONCAT($CD$1,MATCH(E68,$CC$7:$CC$100,0)+6+SUM(IF((E68=$CC$7:$CC$59)=TRUE,1,0))-1)))*$S$3)=0,0,1))</f>
        <v>2</v>
      </c>
      <c r="Y68" s="6" t="e" cm="1">
        <f t="array" aca="1" ref="Y68" ca="1">SUM(IF((TRANSPOSE(MMULT(MMULT(_xlfn.MUNIT(X68),IF(MMULT(IF(E68=0,INDIRECT(_xlfn.CONCAT($CH$1,MATCH(F68,$CG$7:$CG$100,0)+6)):INDIRECT(_xlfn.CONCAT($CH$1,MATCH(F68,$CG$7:$CG$100,0)+6+SUM(IF((F68=$CG$7:$CG$59)=TRUE,1,0))-1)),INDIRECT(_xlfn.CONCAT($CD$1,MATCH(E68,$CC$7:$CC$100,0)+6)):INDIRECT(_xlfn.CONCAT($CD$1,MATCH(E68,$CC$7:$CC$100,0)+6+SUM(IF((E68=$CC$7:$CC$59)=TRUE,1,0))-1)))*$S$3,1/TRANSPOSE(W68-INDIRECT(_xlfn.CONCAT($BZ$1,MATCH(D68,$BY$7:$BY$100,0)+6)):INDIRECT(_xlfn.CONCAT($BZ$1,MATCH(D68,$BY$7:$BY$100,0)+6+SUM(IF((D68=$BY$7:$BY$59)=TRUE,1,0))-1))*$R$3))=1,1,0)),W68-INDIRECT(_xlfn.CONCAT($BZ$1,MATCH(D68,$BY$7:$BY$100,0)+6)):INDIRECT(_xlfn.CONCAT($BZ$1,MATCH(D68,$BY$7:$BY$100,0)+6+SUM(IF((D68=$BY$7:$BY$59)=TRUE,1,0))-1))*$R$3)))=0,0,1))</f>
        <v>#N/A</v>
      </c>
      <c r="Z68" s="6"/>
      <c r="AA68" s="30" t="str">
        <f t="shared" ca="1" si="17"/>
        <v/>
      </c>
      <c r="AB68" s="31" t="str">
        <f t="shared" si="18"/>
        <v/>
      </c>
      <c r="AC68" s="31" t="str">
        <f t="shared" si="19"/>
        <v/>
      </c>
      <c r="AD68" s="31" t="str">
        <f t="shared" si="20"/>
        <v/>
      </c>
      <c r="AE68" s="32" t="str">
        <f t="shared" si="21"/>
        <v/>
      </c>
      <c r="AF68" s="33" t="str" cm="1">
        <f t="array" aca="1" ref="AF68" ca="1">IFERROR(IF(_xlfn._xlws.SORT(TRANSPOSE(MMULT(MMULT(_xlfn.MUNIT(X68),IF(ROUND(MMULT(IF(E68=0,IF(DN66=1,INDIRECT(_xlfn.CONCAT($CP$1,MATCH(F68,$CO$7:$CO$100,0)+6)):INDIRECT(_xlfn.CONCAT($CP$1,MATCH(F68,$CO$7:$CO$100,0)+6+SUM(IF((F68=$CO$7:$CO$59)=TRUE,1,0))-1)),INDIRECT(_xlfn.CONCAT($CH$1,MATCH(F68,$CG$7:$CG$100,0)+6)):INDIRECT(_xlfn.CONCAT($CH$1,MATCH(F68,$CG$7:$CG$100,0)+6+SUM(IF((F68=$CG$7:$CG$59)=TRUE,1,0))-1))),IF(OR(DN66=2,DN66=3),INDIRECT(_xlfn.CONCAT($CL$1,MATCH(E68,$CK$7:$CK$100,0)+6)):INDIRECT(_xlfn.CONCAT($CL$1,MATCH(E68,$CK$7:$CK$100,0)+6+SUM(IF((E68=$CK$7:$CK$59)=TRUE,1,0))-1)),INDIRECT(_xlfn.CONCAT($CD$1,MATCH(E68,$CC$7:$CC$100,0)+6)):INDIRECT(_xlfn.CONCAT($CD$1,MATCH(E68,$CC$7:$CC$100,0)+6+SUM(IF((E68=$CC$7:$CC$59)=TRUE,1,0))-1))))*$S$3*IF(AND(DM66=4,F68=0),1.1,1),1/TRANSPOSE(W68-INDIRECT(_xlfn.CONCAT($BZ$1,MATCH(D68,$BY$7:$BY$100,0)+6)):INDIRECT(_xlfn.CONCAT($BZ$1,MATCH(D68,$BY$7:$BY$100,0)+6+SUM(IF((D68=$BY$7:$BY$59)=TRUE,1,0))-1))*$R$3)),6)=1,1,0)),W68-INDIRECT(_xlfn.CONCAT($BZ$1,MATCH(D68,$BY$7:$BY$100,0)+6)):INDIRECT(_xlfn.CONCAT($BZ$1,MATCH(D68,$BY$7:$BY$100,0)+6+SUM(IF((D68=$BY$7:$BY$59)=TRUE,1,0))-1))*$R$3))/$S$3,1,-1,TRUE)=0,"",_xlfn._xlws.SORT(TRANSPOSE(MMULT(MMULT(_xlfn.MUNIT(X68),IF(ROUND(MMULT(IF(E68=0,IF(DN66=1,INDIRECT(_xlfn.CONCAT($CP$1,MATCH(F68,$CO$7:$CO$100,0)+6)):INDIRECT(_xlfn.CONCAT($CP$1,MATCH(F68,$CO$7:$CO$100,0)+6+SUM(IF((F68=$CO$7:$CO$59)=TRUE,1,0))-1)),INDIRECT(_xlfn.CONCAT($CH$1,MATCH(F68,$CG$7:$CG$100,0)+6)):INDIRECT(_xlfn.CONCAT($CH$1,MATCH(F68,$CG$7:$CG$100,0)+6+SUM(IF((F68=$CG$7:$CG$59)=TRUE,1,0))-1))),IF(OR(DN66=2,DN66=3),INDIRECT(_xlfn.CONCAT($CL$1,MATCH(E68,$CK$7:$CK$100,0)+6)):INDIRECT(_xlfn.CONCAT($CL$1,MATCH(E68,$CK$7:$CK$100,0)+6+SUM(IF((E68=$CK$7:$CK$59)=TRUE,1,0))-1)),INDIRECT(_xlfn.CONCAT($CD$1,MATCH(E68,$CC$7:$CC$100,0)+6)):INDIRECT(_xlfn.CONCAT($CD$1,MATCH(E68,$CC$7:$CC$100,0)+6+SUM(IF((E68=$CC$7:$CC$59)=TRUE,1,0))-1))))*$S$3*IF(AND(DM66=4,F68=0),1.1,1),1/TRANSPOSE(W68-INDIRECT(_xlfn.CONCAT($BZ$1,MATCH(D68,$BY$7:$BY$100,0)+6)):INDIRECT(_xlfn.CONCAT($BZ$1,MATCH(D68,$BY$7:$BY$100,0)+6+SUM(IF((D68=$BY$7:$BY$59)=TRUE,1,0))-1))*$R$3)),6)=1,1,0)),W68-INDIRECT(_xlfn.CONCAT($BZ$1,MATCH(D68,$BY$7:$BY$100,0)+6)):INDIRECT(_xlfn.CONCAT($BZ$1,MATCH(D68,$BY$7:$BY$100,0)+6+SUM(IF((D68=$BY$7:$BY$59)=TRUE,1,0))-1))*$R$3))/$S$3,1,-1,TRUE)),"")</f>
        <v/>
      </c>
      <c r="AG68" s="31"/>
      <c r="AH68" s="31"/>
      <c r="AI68" s="31"/>
      <c r="AJ68" s="32"/>
      <c r="AK68" s="6"/>
      <c r="AL68" s="21"/>
      <c r="AM68" s="21"/>
      <c r="AN68" s="48">
        <f t="shared" si="23"/>
        <v>12</v>
      </c>
      <c r="AO68" s="39" t="e">
        <f t="shared" si="24"/>
        <v>#N/A</v>
      </c>
      <c r="AP68" s="39" t="e" cm="1">
        <f t="array" ref="AP68">_xlfn.XMATCH(1,IF(IF((AL68=$DG$24:$EF$24)=TRUE,1,0)+IF((AM68=$DG$25:$EF$25)=TRUE,1,0)=2,1,0))</f>
        <v>#N/A</v>
      </c>
      <c r="AQ68" s="39" t="str" cm="1">
        <f t="array" aca="1" ref="AQ68:AU68" ca="1">AA68:AE68</f>
        <v/>
      </c>
      <c r="AR68" s="39" t="str">
        <f ca="1"/>
        <v/>
      </c>
      <c r="AS68" s="39" t="str">
        <f ca="1"/>
        <v/>
      </c>
      <c r="AT68" s="39" t="str">
        <f ca="1"/>
        <v/>
      </c>
      <c r="AU68" s="39" t="str">
        <f ca="1"/>
        <v/>
      </c>
      <c r="AV68" s="39">
        <f t="shared" si="25"/>
        <v>0</v>
      </c>
      <c r="AW68" s="39" t="e" cm="1">
        <f t="array" ref="AW68">IF(AND(AV68=1,AO68&lt;&gt;1),VLOOKUP(E68,변환표준점수!$H$8:$O$60,_xlfn.XMATCH('표점 계산기'!$AL68,변환표준점수!$I$6:$O$6)+1,FALSE),IF(AND($E68=0,$DN$4=1),INDEX($CH$7:$CH$73,SUM(IF(AF68=$CP$7:$CP$59,ROW($A$1:$A$50),0))),IF(AND($E68&lt;&gt;0,$DN$4&lt;&gt;1),INDEX($CD$7:$CD$73,SUM(IF(AF68=$CL$7:$CL$59,ROW($A$1:$A$50),0))),AF68:AJ68)))</f>
        <v>#N/A</v>
      </c>
      <c r="AX68" s="39"/>
      <c r="AY68" s="39"/>
      <c r="AZ68" s="39"/>
      <c r="BA68" s="39"/>
      <c r="BB68" s="39" t="e">
        <f>VLOOKUP(G68,변환표준점수!$X$8:$AM$16,_xlfn.XMATCH(AL68,변환표준점수!$Y$5:$AM$5)+IF(OR(AN68=6,AN68=7,AN68=10,AN68=11),IF(AO68=1,0,1),0)+1,FALSE)</f>
        <v>#N/A</v>
      </c>
      <c r="BC68" s="39" t="e">
        <f>VLOOKUP(H68,변환표준점수!$AO$8:$BE$16,_xlfn.XMATCH(AL68,변환표준점수!$AP$5:$BE$5)+IF(OR(AN68=3,AN68=6,AN68=8,AN68=9,AN68=10),IF(AO68=1,0,1),0)+1,FALSE)</f>
        <v>#N/A</v>
      </c>
      <c r="BD68" s="39" t="e">
        <f>IF(I68=0,VLOOKUP(K68,변환표준점수!$BU$8:$CF$62,'표점 계산기'!$AN68+1,FALSE),VLOOKUP(I68,변환표준점수!$BH$8:$BS$62,'표점 계산기'!$AN68+1,FALSE))</f>
        <v>#N/A</v>
      </c>
      <c r="BE68" s="39" t="e">
        <f>IF(J68=0,VLOOKUP(L68,변환표준점수!$BU$8:$CF$62,'표점 계산기'!$AN68+1,FALSE),VLOOKUP(J68,변환표준점수!$BH$8:$BS$62,'표점 계산기'!$AN68+1,FALSE))</f>
        <v>#N/A</v>
      </c>
      <c r="BF68" s="39" cm="1">
        <f t="array" ref="BF68">IF(M68=0,0,IF(OR(AN68=3,AN68=4),0,IF(AN68=1,INDEX($CZ$7:$CZ$15,SUM(IF(M68&lt;$CY$7:$CY$15=TRUE,1,0))+1),VLOOKUP(M68,변환표준점수!$BH$8:$BS$62,'표점 계산기'!AN68+1,FALSE))))</f>
        <v>0</v>
      </c>
      <c r="BG68" s="39" t="e" cm="1">
        <f t="array" ref="BG68">INDEX($DG$24:$EF$31,COLUMN(C63),$AP68)</f>
        <v>#N/A</v>
      </c>
      <c r="BH68" s="39" t="e" cm="1">
        <f t="array" ref="BH68">INDEX($DG$24:$EF$31,COLUMN(D63),$AP68)</f>
        <v>#N/A</v>
      </c>
      <c r="BI68" s="39" t="e" cm="1">
        <f t="array" ref="BI68">INDEX($DG$24:$EF$31,COLUMN(E63),$AP68)</f>
        <v>#N/A</v>
      </c>
      <c r="BJ68" s="39" t="e" cm="1">
        <f t="array" ref="BJ68">INDEX($DG$24:$EF$31,COLUMN(F63),$AP68)</f>
        <v>#N/A</v>
      </c>
      <c r="BK68" s="39" t="e" cm="1">
        <f t="array" ref="BK68">INDEX($DG$24:$EF$31,COLUMN(G63),$AP68)</f>
        <v>#N/A</v>
      </c>
      <c r="BL68" s="39" t="e" cm="1">
        <f t="array" ref="BL68">INDEX($DG$24:$EF$31,COLUMN(H63),$AP68)</f>
        <v>#N/A</v>
      </c>
      <c r="BM68" s="63" t="str" cm="1">
        <f t="array" aca="1" ref="BM68:BQ68" ca="1">IFERROR(ROUND(IF(IFERROR(AW68:BA68/AW68:BA68,0)=1,(IFERROR(AQ68:AU68*BG68,0)+IFERROR(AW68:BA68*BH68,0)+(SUM(BD68:BF68)-MIN(BD68:BF68))*BI68+BB68*BJ68+BC68*BK68)*BL68+BB68*(1-BJ68)+BC68*(1-BK68)+IF(AN68=1,BF68,0),""),2),"")</f>
        <v/>
      </c>
      <c r="BN68" s="52" t="str">
        <f ca="1"/>
        <v/>
      </c>
      <c r="BO68" s="52" t="str">
        <f ca="1"/>
        <v/>
      </c>
      <c r="BP68" s="52" t="str">
        <f ca="1"/>
        <v/>
      </c>
      <c r="BQ68" s="64" t="str">
        <f ca="1"/>
        <v/>
      </c>
      <c r="BR68" s="6"/>
      <c r="BS68" s="5"/>
      <c r="BT68" s="5"/>
      <c r="BU68" s="5"/>
      <c r="BV68" s="5"/>
      <c r="BW68" s="5"/>
      <c r="BX68" s="5"/>
      <c r="BY68" s="68">
        <v>16</v>
      </c>
      <c r="BZ68" s="68">
        <v>78</v>
      </c>
      <c r="CA68" s="68">
        <v>16</v>
      </c>
      <c r="CB68" s="5"/>
      <c r="CC68" s="68">
        <v>16</v>
      </c>
      <c r="CD68" s="68">
        <v>75</v>
      </c>
      <c r="CE68" s="68">
        <v>16</v>
      </c>
      <c r="CF68" s="5"/>
      <c r="CG68" s="68">
        <v>10</v>
      </c>
      <c r="CH68" s="68">
        <v>75</v>
      </c>
      <c r="CI68" s="68">
        <v>10</v>
      </c>
      <c r="CJ68" s="5"/>
      <c r="CK68" s="68">
        <v>16</v>
      </c>
      <c r="CL68" s="6"/>
      <c r="CM68" s="68">
        <v>16</v>
      </c>
      <c r="CN68" s="5"/>
      <c r="CO68" s="6">
        <v>33</v>
      </c>
      <c r="CP68" s="6">
        <v>91.5</v>
      </c>
      <c r="CQ68" s="6">
        <v>45</v>
      </c>
      <c r="CR68" s="5"/>
      <c r="CS68" s="5"/>
      <c r="CT68" s="5"/>
      <c r="CU68" s="5"/>
      <c r="CV68" s="5"/>
      <c r="CW68" s="5"/>
      <c r="CX68" s="5"/>
      <c r="CY68" s="5"/>
      <c r="CZ68" s="5"/>
      <c r="DA68" s="5"/>
      <c r="DB68" s="6">
        <v>39</v>
      </c>
      <c r="DC68" s="5">
        <v>48.52</v>
      </c>
      <c r="DD68" s="5" t="e">
        <f>VLOOKUP(DB68,변환표준점수!$BU$8:$CF$46,1+'표점 계산기'!$DM$4,FALSE)</f>
        <v>#N/A</v>
      </c>
      <c r="DE68" s="5"/>
      <c r="DF68" s="5"/>
      <c r="DG68" s="5"/>
      <c r="DH68" s="5"/>
      <c r="DI68" s="5"/>
      <c r="DJ68" s="5"/>
      <c r="DK68" s="5"/>
      <c r="DL68" s="6"/>
      <c r="DM68" s="6"/>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row>
    <row r="69" spans="1:153" x14ac:dyDescent="0.3">
      <c r="A69" s="5"/>
      <c r="B69" s="18" t="str">
        <f t="shared" si="1"/>
        <v/>
      </c>
      <c r="C69" s="24"/>
      <c r="D69" s="24"/>
      <c r="E69" s="24"/>
      <c r="F69" s="24"/>
      <c r="G69" s="24"/>
      <c r="H69" s="25"/>
      <c r="I69" s="25"/>
      <c r="J69" s="25"/>
      <c r="K69" s="25"/>
      <c r="L69" s="25"/>
      <c r="M69" s="25"/>
      <c r="N69" s="24"/>
      <c r="O69" s="25"/>
      <c r="P69" s="6"/>
      <c r="Q69" s="6"/>
      <c r="R69" s="6" t="e">
        <f t="shared" si="13"/>
        <v>#N/A</v>
      </c>
      <c r="S69" s="6" t="e">
        <f t="shared" si="14"/>
        <v>#N/A</v>
      </c>
      <c r="T69" s="6" t="e">
        <f t="shared" si="15"/>
        <v>#N/A</v>
      </c>
      <c r="U69" s="6" t="e">
        <f t="shared" si="16"/>
        <v>#N/A</v>
      </c>
      <c r="V69" s="8" cm="1">
        <f t="array" ref="V69">IF(M69=0,0,IF(OR($DM$4=3,$DM$4=4),0,IF($DM$4=1,INDEX($CZ$7:$CZ$15,SUM(IF(M69&lt;$CY$7:$CY$15=TRUE,1,0))+1),VLOOKUP(M69,$DB$7:$DC$107,2,FALSE))))</f>
        <v>0</v>
      </c>
      <c r="W69" s="6" t="e">
        <f t="shared" si="6"/>
        <v>#N/A</v>
      </c>
      <c r="X69" s="6" cm="1">
        <f t="array" aca="1" ref="X69" ca="1">SUM(IF((IF(E69=0,INDIRECT(_xlfn.CONCAT($CH$1,MATCH(F69,$CG$7:$CG$100,0)+6)):INDIRECT(_xlfn.CONCAT($CH$1,MATCH(F69,$CG$7:$CG$100,0)+6+SUM(IF((F69=$CG$7:$CG$59)=TRUE,1,0))-1)),INDIRECT(_xlfn.CONCAT($CD$1,MATCH(E69,$CC$7:$CC$100,0)+6)):INDIRECT(_xlfn.CONCAT($CD$1,MATCH(E69,$CC$7:$CC$100,0)+6+SUM(IF((E69=$CC$7:$CC$59)=TRUE,1,0))-1)))*$S$3)=0,0,1))</f>
        <v>2</v>
      </c>
      <c r="Y69" s="6" t="e" cm="1">
        <f t="array" aca="1" ref="Y69" ca="1">SUM(IF((TRANSPOSE(MMULT(MMULT(_xlfn.MUNIT(X69),IF(MMULT(IF(E69=0,INDIRECT(_xlfn.CONCAT($CH$1,MATCH(F69,$CG$7:$CG$100,0)+6)):INDIRECT(_xlfn.CONCAT($CH$1,MATCH(F69,$CG$7:$CG$100,0)+6+SUM(IF((F69=$CG$7:$CG$59)=TRUE,1,0))-1)),INDIRECT(_xlfn.CONCAT($CD$1,MATCH(E69,$CC$7:$CC$100,0)+6)):INDIRECT(_xlfn.CONCAT($CD$1,MATCH(E69,$CC$7:$CC$100,0)+6+SUM(IF((E69=$CC$7:$CC$59)=TRUE,1,0))-1)))*$S$3,1/TRANSPOSE(W69-INDIRECT(_xlfn.CONCAT($BZ$1,MATCH(D69,$BY$7:$BY$100,0)+6)):INDIRECT(_xlfn.CONCAT($BZ$1,MATCH(D69,$BY$7:$BY$100,0)+6+SUM(IF((D69=$BY$7:$BY$59)=TRUE,1,0))-1))*$R$3))=1,1,0)),W69-INDIRECT(_xlfn.CONCAT($BZ$1,MATCH(D69,$BY$7:$BY$100,0)+6)):INDIRECT(_xlfn.CONCAT($BZ$1,MATCH(D69,$BY$7:$BY$100,0)+6+SUM(IF((D69=$BY$7:$BY$59)=TRUE,1,0))-1))*$R$3)))=0,0,1))</f>
        <v>#N/A</v>
      </c>
      <c r="Z69" s="6"/>
      <c r="AA69" s="30" t="str">
        <f t="shared" ca="1" si="17"/>
        <v/>
      </c>
      <c r="AB69" s="31" t="str">
        <f t="shared" si="18"/>
        <v/>
      </c>
      <c r="AC69" s="31" t="str">
        <f t="shared" si="19"/>
        <v/>
      </c>
      <c r="AD69" s="31" t="str">
        <f t="shared" si="20"/>
        <v/>
      </c>
      <c r="AE69" s="32" t="str">
        <f t="shared" si="21"/>
        <v/>
      </c>
      <c r="AF69" s="33" t="str" cm="1">
        <f t="array" aca="1" ref="AF69" ca="1">IFERROR(IF(_xlfn._xlws.SORT(TRANSPOSE(MMULT(MMULT(_xlfn.MUNIT(X69),IF(ROUND(MMULT(IF(E69=0,IF(DN67=1,INDIRECT(_xlfn.CONCAT($CP$1,MATCH(F69,$CO$7:$CO$100,0)+6)):INDIRECT(_xlfn.CONCAT($CP$1,MATCH(F69,$CO$7:$CO$100,0)+6+SUM(IF((F69=$CO$7:$CO$59)=TRUE,1,0))-1)),INDIRECT(_xlfn.CONCAT($CH$1,MATCH(F69,$CG$7:$CG$100,0)+6)):INDIRECT(_xlfn.CONCAT($CH$1,MATCH(F69,$CG$7:$CG$100,0)+6+SUM(IF((F69=$CG$7:$CG$59)=TRUE,1,0))-1))),IF(OR(DN67=2,DN67=3),INDIRECT(_xlfn.CONCAT($CL$1,MATCH(E69,$CK$7:$CK$100,0)+6)):INDIRECT(_xlfn.CONCAT($CL$1,MATCH(E69,$CK$7:$CK$100,0)+6+SUM(IF((E69=$CK$7:$CK$59)=TRUE,1,0))-1)),INDIRECT(_xlfn.CONCAT($CD$1,MATCH(E69,$CC$7:$CC$100,0)+6)):INDIRECT(_xlfn.CONCAT($CD$1,MATCH(E69,$CC$7:$CC$100,0)+6+SUM(IF((E69=$CC$7:$CC$59)=TRUE,1,0))-1))))*$S$3*IF(AND(DM67=4,F69=0),1.1,1),1/TRANSPOSE(W69-INDIRECT(_xlfn.CONCAT($BZ$1,MATCH(D69,$BY$7:$BY$100,0)+6)):INDIRECT(_xlfn.CONCAT($BZ$1,MATCH(D69,$BY$7:$BY$100,0)+6+SUM(IF((D69=$BY$7:$BY$59)=TRUE,1,0))-1))*$R$3)),6)=1,1,0)),W69-INDIRECT(_xlfn.CONCAT($BZ$1,MATCH(D69,$BY$7:$BY$100,0)+6)):INDIRECT(_xlfn.CONCAT($BZ$1,MATCH(D69,$BY$7:$BY$100,0)+6+SUM(IF((D69=$BY$7:$BY$59)=TRUE,1,0))-1))*$R$3))/$S$3,1,-1,TRUE)=0,"",_xlfn._xlws.SORT(TRANSPOSE(MMULT(MMULT(_xlfn.MUNIT(X69),IF(ROUND(MMULT(IF(E69=0,IF(DN67=1,INDIRECT(_xlfn.CONCAT($CP$1,MATCH(F69,$CO$7:$CO$100,0)+6)):INDIRECT(_xlfn.CONCAT($CP$1,MATCH(F69,$CO$7:$CO$100,0)+6+SUM(IF((F69=$CO$7:$CO$59)=TRUE,1,0))-1)),INDIRECT(_xlfn.CONCAT($CH$1,MATCH(F69,$CG$7:$CG$100,0)+6)):INDIRECT(_xlfn.CONCAT($CH$1,MATCH(F69,$CG$7:$CG$100,0)+6+SUM(IF((F69=$CG$7:$CG$59)=TRUE,1,0))-1))),IF(OR(DN67=2,DN67=3),INDIRECT(_xlfn.CONCAT($CL$1,MATCH(E69,$CK$7:$CK$100,0)+6)):INDIRECT(_xlfn.CONCAT($CL$1,MATCH(E69,$CK$7:$CK$100,0)+6+SUM(IF((E69=$CK$7:$CK$59)=TRUE,1,0))-1)),INDIRECT(_xlfn.CONCAT($CD$1,MATCH(E69,$CC$7:$CC$100,0)+6)):INDIRECT(_xlfn.CONCAT($CD$1,MATCH(E69,$CC$7:$CC$100,0)+6+SUM(IF((E69=$CC$7:$CC$59)=TRUE,1,0))-1))))*$S$3*IF(AND(DM67=4,F69=0),1.1,1),1/TRANSPOSE(W69-INDIRECT(_xlfn.CONCAT($BZ$1,MATCH(D69,$BY$7:$BY$100,0)+6)):INDIRECT(_xlfn.CONCAT($BZ$1,MATCH(D69,$BY$7:$BY$100,0)+6+SUM(IF((D69=$BY$7:$BY$59)=TRUE,1,0))-1))*$R$3)),6)=1,1,0)),W69-INDIRECT(_xlfn.CONCAT($BZ$1,MATCH(D69,$BY$7:$BY$100,0)+6)):INDIRECT(_xlfn.CONCAT($BZ$1,MATCH(D69,$BY$7:$BY$100,0)+6+SUM(IF((D69=$BY$7:$BY$59)=TRUE,1,0))-1))*$R$3))/$S$3,1,-1,TRUE)),"")</f>
        <v/>
      </c>
      <c r="AG69" s="31"/>
      <c r="AH69" s="31"/>
      <c r="AI69" s="31"/>
      <c r="AJ69" s="32"/>
      <c r="AK69" s="6"/>
      <c r="AL69" s="21"/>
      <c r="AM69" s="21"/>
      <c r="AN69" s="48">
        <f t="shared" si="23"/>
        <v>12</v>
      </c>
      <c r="AO69" s="39" t="e">
        <f t="shared" si="24"/>
        <v>#N/A</v>
      </c>
      <c r="AP69" s="39" t="e" cm="1">
        <f t="array" ref="AP69">_xlfn.XMATCH(1,IF(IF((AL69=$DG$24:$EF$24)=TRUE,1,0)+IF((AM69=$DG$25:$EF$25)=TRUE,1,0)=2,1,0))</f>
        <v>#N/A</v>
      </c>
      <c r="AQ69" s="39" t="str" cm="1">
        <f t="array" aca="1" ref="AQ69:AU69" ca="1">AA69:AE69</f>
        <v/>
      </c>
      <c r="AR69" s="39" t="str">
        <f ca="1"/>
        <v/>
      </c>
      <c r="AS69" s="39" t="str">
        <f ca="1"/>
        <v/>
      </c>
      <c r="AT69" s="39" t="str">
        <f ca="1"/>
        <v/>
      </c>
      <c r="AU69" s="39" t="str">
        <f ca="1"/>
        <v/>
      </c>
      <c r="AV69" s="39">
        <f t="shared" si="25"/>
        <v>0</v>
      </c>
      <c r="AW69" s="39" t="e" cm="1">
        <f t="array" ref="AW69">IF(AND(AV69=1,AO69&lt;&gt;1),VLOOKUP(E69,변환표준점수!$H$8:$O$60,_xlfn.XMATCH('표점 계산기'!$AL69,변환표준점수!$I$6:$O$6)+1,FALSE),IF(AND($E69=0,$DN$4=1),INDEX($CH$7:$CH$73,SUM(IF(AF69=$CP$7:$CP$59,ROW($A$1:$A$50),0))),IF(AND($E69&lt;&gt;0,$DN$4&lt;&gt;1),INDEX($CD$7:$CD$73,SUM(IF(AF69=$CL$7:$CL$59,ROW($A$1:$A$50),0))),AF69:AJ69)))</f>
        <v>#N/A</v>
      </c>
      <c r="AX69" s="39"/>
      <c r="AY69" s="39"/>
      <c r="AZ69" s="39"/>
      <c r="BA69" s="39"/>
      <c r="BB69" s="39" t="e">
        <f>VLOOKUP(G69,변환표준점수!$X$8:$AM$16,_xlfn.XMATCH(AL69,변환표준점수!$Y$5:$AM$5)+IF(OR(AN69=6,AN69=7,AN69=10,AN69=11),IF(AO69=1,0,1),0)+1,FALSE)</f>
        <v>#N/A</v>
      </c>
      <c r="BC69" s="39" t="e">
        <f>VLOOKUP(H69,변환표준점수!$AO$8:$BE$16,_xlfn.XMATCH(AL69,변환표준점수!$AP$5:$BE$5)+IF(OR(AN69=3,AN69=6,AN69=8,AN69=9,AN69=10),IF(AO69=1,0,1),0)+1,FALSE)</f>
        <v>#N/A</v>
      </c>
      <c r="BD69" s="39" t="e">
        <f>IF(I69=0,VLOOKUP(K69,변환표준점수!$BU$8:$CF$62,'표점 계산기'!$AN69+1,FALSE),VLOOKUP(I69,변환표준점수!$BH$8:$BS$62,'표점 계산기'!$AN69+1,FALSE))</f>
        <v>#N/A</v>
      </c>
      <c r="BE69" s="39" t="e">
        <f>IF(J69=0,VLOOKUP(L69,변환표준점수!$BU$8:$CF$62,'표점 계산기'!$AN69+1,FALSE),VLOOKUP(J69,변환표준점수!$BH$8:$BS$62,'표점 계산기'!$AN69+1,FALSE))</f>
        <v>#N/A</v>
      </c>
      <c r="BF69" s="39" cm="1">
        <f t="array" ref="BF69">IF(M69=0,0,IF(OR(AN69=3,AN69=4),0,IF(AN69=1,INDEX($CZ$7:$CZ$15,SUM(IF(M69&lt;$CY$7:$CY$15=TRUE,1,0))+1),VLOOKUP(M69,변환표준점수!$BH$8:$BS$62,'표점 계산기'!AN69+1,FALSE))))</f>
        <v>0</v>
      </c>
      <c r="BG69" s="39" t="e" cm="1">
        <f t="array" ref="BG69">INDEX($DG$24:$EF$31,COLUMN(C64),$AP69)</f>
        <v>#N/A</v>
      </c>
      <c r="BH69" s="39" t="e" cm="1">
        <f t="array" ref="BH69">INDEX($DG$24:$EF$31,COLUMN(D64),$AP69)</f>
        <v>#N/A</v>
      </c>
      <c r="BI69" s="39" t="e" cm="1">
        <f t="array" ref="BI69">INDEX($DG$24:$EF$31,COLUMN(E64),$AP69)</f>
        <v>#N/A</v>
      </c>
      <c r="BJ69" s="39" t="e" cm="1">
        <f t="array" ref="BJ69">INDEX($DG$24:$EF$31,COLUMN(F64),$AP69)</f>
        <v>#N/A</v>
      </c>
      <c r="BK69" s="39" t="e" cm="1">
        <f t="array" ref="BK69">INDEX($DG$24:$EF$31,COLUMN(G64),$AP69)</f>
        <v>#N/A</v>
      </c>
      <c r="BL69" s="39" t="e" cm="1">
        <f t="array" ref="BL69">INDEX($DG$24:$EF$31,COLUMN(H64),$AP69)</f>
        <v>#N/A</v>
      </c>
      <c r="BM69" s="63" t="str" cm="1">
        <f t="array" aca="1" ref="BM69:BQ69" ca="1">IFERROR(ROUND(IF(IFERROR(AW69:BA69/AW69:BA69,0)=1,(IFERROR(AQ69:AU69*BG69,0)+IFERROR(AW69:BA69*BH69,0)+(SUM(BD69:BF69)-MIN(BD69:BF69))*BI69+BB69*BJ69+BC69*BK69)*BL69+BB69*(1-BJ69)+BC69*(1-BK69)+IF(AN69=1,BF69,0),""),2),"")</f>
        <v/>
      </c>
      <c r="BN69" s="52" t="str">
        <f ca="1"/>
        <v/>
      </c>
      <c r="BO69" s="52" t="str">
        <f ca="1"/>
        <v/>
      </c>
      <c r="BP69" s="52" t="str">
        <f ca="1"/>
        <v/>
      </c>
      <c r="BQ69" s="64" t="str">
        <f ca="1"/>
        <v/>
      </c>
      <c r="BR69" s="6"/>
      <c r="BS69" s="5"/>
      <c r="BT69" s="5"/>
      <c r="BU69" s="5"/>
      <c r="BV69" s="5"/>
      <c r="BW69" s="5"/>
      <c r="BX69" s="5"/>
      <c r="BY69" s="68">
        <v>15</v>
      </c>
      <c r="BZ69" s="68">
        <v>77</v>
      </c>
      <c r="CA69" s="68">
        <v>15</v>
      </c>
      <c r="CB69" s="5"/>
      <c r="CC69" s="68">
        <v>14</v>
      </c>
      <c r="CD69" s="68">
        <v>74</v>
      </c>
      <c r="CE69" s="68">
        <v>14</v>
      </c>
      <c r="CF69" s="5"/>
      <c r="CG69" s="68">
        <v>7</v>
      </c>
      <c r="CH69" s="68">
        <v>74</v>
      </c>
      <c r="CI69" s="68">
        <v>7</v>
      </c>
      <c r="CJ69" s="5"/>
      <c r="CK69" s="68">
        <v>14</v>
      </c>
      <c r="CL69" s="6"/>
      <c r="CM69" s="68">
        <v>14</v>
      </c>
      <c r="CN69" s="5"/>
      <c r="CO69" s="6">
        <v>31</v>
      </c>
      <c r="CP69" s="6">
        <v>90</v>
      </c>
      <c r="CQ69" s="6">
        <v>44</v>
      </c>
      <c r="CR69" s="5"/>
      <c r="CS69" s="5"/>
      <c r="CT69" s="5"/>
      <c r="CU69" s="5"/>
      <c r="CV69" s="5"/>
      <c r="CW69" s="5"/>
      <c r="CX69" s="5"/>
      <c r="CY69" s="5"/>
      <c r="CZ69" s="5"/>
      <c r="DA69" s="5"/>
      <c r="DB69" s="6">
        <v>38</v>
      </c>
      <c r="DC69" s="5">
        <v>48.52</v>
      </c>
      <c r="DD69" s="5" t="e">
        <f>VLOOKUP(DB69,변환표준점수!$BU$8:$CF$46,1+'표점 계산기'!$DM$4,FALSE)</f>
        <v>#N/A</v>
      </c>
      <c r="DE69" s="5"/>
      <c r="DF69" s="5"/>
      <c r="DG69" s="5"/>
      <c r="DH69" s="5"/>
      <c r="DI69" s="5"/>
      <c r="DJ69" s="5"/>
      <c r="DK69" s="5"/>
      <c r="DL69" s="6"/>
      <c r="DM69" s="6"/>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row>
    <row r="70" spans="1:153" x14ac:dyDescent="0.3">
      <c r="A70" s="5"/>
      <c r="B70" s="18" t="str">
        <f t="shared" si="1"/>
        <v/>
      </c>
      <c r="C70" s="24"/>
      <c r="D70" s="24"/>
      <c r="E70" s="24"/>
      <c r="F70" s="24"/>
      <c r="G70" s="24"/>
      <c r="H70" s="25"/>
      <c r="I70" s="25"/>
      <c r="J70" s="25"/>
      <c r="K70" s="25"/>
      <c r="L70" s="25"/>
      <c r="M70" s="25"/>
      <c r="N70" s="24"/>
      <c r="O70" s="25"/>
      <c r="P70" s="6"/>
      <c r="Q70" s="6"/>
      <c r="R70" s="6" t="e">
        <f t="shared" si="13"/>
        <v>#N/A</v>
      </c>
      <c r="S70" s="6" t="e">
        <f t="shared" si="14"/>
        <v>#N/A</v>
      </c>
      <c r="T70" s="6" t="e">
        <f t="shared" si="15"/>
        <v>#N/A</v>
      </c>
      <c r="U70" s="6" t="e">
        <f t="shared" si="16"/>
        <v>#N/A</v>
      </c>
      <c r="V70" s="8" cm="1">
        <f t="array" ref="V70">IF(M70=0,0,IF(OR($DM$4=3,$DM$4=4),0,IF($DM$4=1,INDEX($CZ$7:$CZ$15,SUM(IF(M70&lt;$CY$7:$CY$15=TRUE,1,0))+1),VLOOKUP(M70,$DB$7:$DC$107,2,FALSE))))</f>
        <v>0</v>
      </c>
      <c r="W70" s="6" t="e">
        <f t="shared" ref="W70:W133" si="26">ROUND((C70-S70*(1-$V$3)-V70*(IF($DM$4=1,1,0))-R70*(1-$U$3))/$W$3-R70*$U$3-S70*$V$3-(SUM(T70:V70)-MIN(T70:V70))*$T$3,2)</f>
        <v>#N/A</v>
      </c>
      <c r="X70" s="6" cm="1">
        <f t="array" aca="1" ref="X70" ca="1">SUM(IF((IF(E70=0,INDIRECT(_xlfn.CONCAT($CH$1,MATCH(F70,$CG$7:$CG$100,0)+6)):INDIRECT(_xlfn.CONCAT($CH$1,MATCH(F70,$CG$7:$CG$100,0)+6+SUM(IF((F70=$CG$7:$CG$59)=TRUE,1,0))-1)),INDIRECT(_xlfn.CONCAT($CD$1,MATCH(E70,$CC$7:$CC$100,0)+6)):INDIRECT(_xlfn.CONCAT($CD$1,MATCH(E70,$CC$7:$CC$100,0)+6+SUM(IF((E70=$CC$7:$CC$59)=TRUE,1,0))-1)))*$S$3)=0,0,1))</f>
        <v>2</v>
      </c>
      <c r="Y70" s="6" t="e" cm="1">
        <f t="array" aca="1" ref="Y70" ca="1">SUM(IF((TRANSPOSE(MMULT(MMULT(_xlfn.MUNIT(X70),IF(MMULT(IF(E70=0,INDIRECT(_xlfn.CONCAT($CH$1,MATCH(F70,$CG$7:$CG$100,0)+6)):INDIRECT(_xlfn.CONCAT($CH$1,MATCH(F70,$CG$7:$CG$100,0)+6+SUM(IF((F70=$CG$7:$CG$59)=TRUE,1,0))-1)),INDIRECT(_xlfn.CONCAT($CD$1,MATCH(E70,$CC$7:$CC$100,0)+6)):INDIRECT(_xlfn.CONCAT($CD$1,MATCH(E70,$CC$7:$CC$100,0)+6+SUM(IF((E70=$CC$7:$CC$59)=TRUE,1,0))-1)))*$S$3,1/TRANSPOSE(W70-INDIRECT(_xlfn.CONCAT($BZ$1,MATCH(D70,$BY$7:$BY$100,0)+6)):INDIRECT(_xlfn.CONCAT($BZ$1,MATCH(D70,$BY$7:$BY$100,0)+6+SUM(IF((D70=$BY$7:$BY$59)=TRUE,1,0))-1))*$R$3))=1,1,0)),W70-INDIRECT(_xlfn.CONCAT($BZ$1,MATCH(D70,$BY$7:$BY$100,0)+6)):INDIRECT(_xlfn.CONCAT($BZ$1,MATCH(D70,$BY$7:$BY$100,0)+6+SUM(IF((D70=$BY$7:$BY$59)=TRUE,1,0))-1))*$R$3)))=0,0,1))</f>
        <v>#N/A</v>
      </c>
      <c r="Z70" s="6"/>
      <c r="AA70" s="30" t="str">
        <f t="shared" ca="1" si="17"/>
        <v/>
      </c>
      <c r="AB70" s="31" t="str">
        <f t="shared" si="18"/>
        <v/>
      </c>
      <c r="AC70" s="31" t="str">
        <f t="shared" si="19"/>
        <v/>
      </c>
      <c r="AD70" s="31" t="str">
        <f t="shared" si="20"/>
        <v/>
      </c>
      <c r="AE70" s="32" t="str">
        <f t="shared" si="21"/>
        <v/>
      </c>
      <c r="AF70" s="33" t="str" cm="1">
        <f t="array" aca="1" ref="AF70" ca="1">IFERROR(IF(_xlfn._xlws.SORT(TRANSPOSE(MMULT(MMULT(_xlfn.MUNIT(X70),IF(ROUND(MMULT(IF(E70=0,IF(DN68=1,INDIRECT(_xlfn.CONCAT($CP$1,MATCH(F70,$CO$7:$CO$100,0)+6)):INDIRECT(_xlfn.CONCAT($CP$1,MATCH(F70,$CO$7:$CO$100,0)+6+SUM(IF((F70=$CO$7:$CO$59)=TRUE,1,0))-1)),INDIRECT(_xlfn.CONCAT($CH$1,MATCH(F70,$CG$7:$CG$100,0)+6)):INDIRECT(_xlfn.CONCAT($CH$1,MATCH(F70,$CG$7:$CG$100,0)+6+SUM(IF((F70=$CG$7:$CG$59)=TRUE,1,0))-1))),IF(OR(DN68=2,DN68=3),INDIRECT(_xlfn.CONCAT($CL$1,MATCH(E70,$CK$7:$CK$100,0)+6)):INDIRECT(_xlfn.CONCAT($CL$1,MATCH(E70,$CK$7:$CK$100,0)+6+SUM(IF((E70=$CK$7:$CK$59)=TRUE,1,0))-1)),INDIRECT(_xlfn.CONCAT($CD$1,MATCH(E70,$CC$7:$CC$100,0)+6)):INDIRECT(_xlfn.CONCAT($CD$1,MATCH(E70,$CC$7:$CC$100,0)+6+SUM(IF((E70=$CC$7:$CC$59)=TRUE,1,0))-1))))*$S$3*IF(AND(DM68=4,F70=0),1.1,1),1/TRANSPOSE(W70-INDIRECT(_xlfn.CONCAT($BZ$1,MATCH(D70,$BY$7:$BY$100,0)+6)):INDIRECT(_xlfn.CONCAT($BZ$1,MATCH(D70,$BY$7:$BY$100,0)+6+SUM(IF((D70=$BY$7:$BY$59)=TRUE,1,0))-1))*$R$3)),6)=1,1,0)),W70-INDIRECT(_xlfn.CONCAT($BZ$1,MATCH(D70,$BY$7:$BY$100,0)+6)):INDIRECT(_xlfn.CONCAT($BZ$1,MATCH(D70,$BY$7:$BY$100,0)+6+SUM(IF((D70=$BY$7:$BY$59)=TRUE,1,0))-1))*$R$3))/$S$3,1,-1,TRUE)=0,"",_xlfn._xlws.SORT(TRANSPOSE(MMULT(MMULT(_xlfn.MUNIT(X70),IF(ROUND(MMULT(IF(E70=0,IF(DN68=1,INDIRECT(_xlfn.CONCAT($CP$1,MATCH(F70,$CO$7:$CO$100,0)+6)):INDIRECT(_xlfn.CONCAT($CP$1,MATCH(F70,$CO$7:$CO$100,0)+6+SUM(IF((F70=$CO$7:$CO$59)=TRUE,1,0))-1)),INDIRECT(_xlfn.CONCAT($CH$1,MATCH(F70,$CG$7:$CG$100,0)+6)):INDIRECT(_xlfn.CONCAT($CH$1,MATCH(F70,$CG$7:$CG$100,0)+6+SUM(IF((F70=$CG$7:$CG$59)=TRUE,1,0))-1))),IF(OR(DN68=2,DN68=3),INDIRECT(_xlfn.CONCAT($CL$1,MATCH(E70,$CK$7:$CK$100,0)+6)):INDIRECT(_xlfn.CONCAT($CL$1,MATCH(E70,$CK$7:$CK$100,0)+6+SUM(IF((E70=$CK$7:$CK$59)=TRUE,1,0))-1)),INDIRECT(_xlfn.CONCAT($CD$1,MATCH(E70,$CC$7:$CC$100,0)+6)):INDIRECT(_xlfn.CONCAT($CD$1,MATCH(E70,$CC$7:$CC$100,0)+6+SUM(IF((E70=$CC$7:$CC$59)=TRUE,1,0))-1))))*$S$3*IF(AND(DM68=4,F70=0),1.1,1),1/TRANSPOSE(W70-INDIRECT(_xlfn.CONCAT($BZ$1,MATCH(D70,$BY$7:$BY$100,0)+6)):INDIRECT(_xlfn.CONCAT($BZ$1,MATCH(D70,$BY$7:$BY$100,0)+6+SUM(IF((D70=$BY$7:$BY$59)=TRUE,1,0))-1))*$R$3)),6)=1,1,0)),W70-INDIRECT(_xlfn.CONCAT($BZ$1,MATCH(D70,$BY$7:$BY$100,0)+6)):INDIRECT(_xlfn.CONCAT($BZ$1,MATCH(D70,$BY$7:$BY$100,0)+6+SUM(IF((D70=$BY$7:$BY$59)=TRUE,1,0))-1))*$R$3))/$S$3,1,-1,TRUE)),"")</f>
        <v/>
      </c>
      <c r="AG70" s="31"/>
      <c r="AH70" s="31"/>
      <c r="AI70" s="31"/>
      <c r="AJ70" s="32"/>
      <c r="AK70" s="6"/>
      <c r="AL70" s="21"/>
      <c r="AM70" s="21"/>
      <c r="AN70" s="48">
        <f t="shared" si="23"/>
        <v>12</v>
      </c>
      <c r="AO70" s="39" t="e">
        <f t="shared" si="24"/>
        <v>#N/A</v>
      </c>
      <c r="AP70" s="39" t="e" cm="1">
        <f t="array" ref="AP70">_xlfn.XMATCH(1,IF(IF((AL70=$DG$24:$EF$24)=TRUE,1,0)+IF((AM70=$DG$25:$EF$25)=TRUE,1,0)=2,1,0))</f>
        <v>#N/A</v>
      </c>
      <c r="AQ70" s="39" t="str" cm="1">
        <f t="array" aca="1" ref="AQ70:AU70" ca="1">AA70:AE70</f>
        <v/>
      </c>
      <c r="AR70" s="39" t="str">
        <f ca="1"/>
        <v/>
      </c>
      <c r="AS70" s="39" t="str">
        <f ca="1"/>
        <v/>
      </c>
      <c r="AT70" s="39" t="str">
        <f ca="1"/>
        <v/>
      </c>
      <c r="AU70" s="39" t="str">
        <f ca="1"/>
        <v/>
      </c>
      <c r="AV70" s="39">
        <f t="shared" si="25"/>
        <v>0</v>
      </c>
      <c r="AW70" s="39" t="e" cm="1">
        <f t="array" ref="AW70">IF(AND(AV70=1,AO70&lt;&gt;1),VLOOKUP(E70,변환표준점수!$H$8:$O$60,_xlfn.XMATCH('표점 계산기'!$AL70,변환표준점수!$I$6:$O$6)+1,FALSE),IF(AND($E70=0,$DN$4=1),INDEX($CH$7:$CH$73,SUM(IF(AF70=$CP$7:$CP$59,ROW($A$1:$A$50),0))),IF(AND($E70&lt;&gt;0,$DN$4&lt;&gt;1),INDEX($CD$7:$CD$73,SUM(IF(AF70=$CL$7:$CL$59,ROW($A$1:$A$50),0))),AF70:AJ70)))</f>
        <v>#N/A</v>
      </c>
      <c r="AX70" s="39"/>
      <c r="AY70" s="39"/>
      <c r="AZ70" s="39"/>
      <c r="BA70" s="39"/>
      <c r="BB70" s="39" t="e">
        <f>VLOOKUP(G70,변환표준점수!$X$8:$AM$16,_xlfn.XMATCH(AL70,변환표준점수!$Y$5:$AM$5)+IF(OR(AN70=6,AN70=7,AN70=10,AN70=11),IF(AO70=1,0,1),0)+1,FALSE)</f>
        <v>#N/A</v>
      </c>
      <c r="BC70" s="39" t="e">
        <f>VLOOKUP(H70,변환표준점수!$AO$8:$BE$16,_xlfn.XMATCH(AL70,변환표준점수!$AP$5:$BE$5)+IF(OR(AN70=3,AN70=6,AN70=8,AN70=9,AN70=10),IF(AO70=1,0,1),0)+1,FALSE)</f>
        <v>#N/A</v>
      </c>
      <c r="BD70" s="39" t="e">
        <f>IF(I70=0,VLOOKUP(K70,변환표준점수!$BU$8:$CF$62,'표점 계산기'!$AN70+1,FALSE),VLOOKUP(I70,변환표준점수!$BH$8:$BS$62,'표점 계산기'!$AN70+1,FALSE))</f>
        <v>#N/A</v>
      </c>
      <c r="BE70" s="39" t="e">
        <f>IF(J70=0,VLOOKUP(L70,변환표준점수!$BU$8:$CF$62,'표점 계산기'!$AN70+1,FALSE),VLOOKUP(J70,변환표준점수!$BH$8:$BS$62,'표점 계산기'!$AN70+1,FALSE))</f>
        <v>#N/A</v>
      </c>
      <c r="BF70" s="39" cm="1">
        <f t="array" ref="BF70">IF(M70=0,0,IF(OR(AN70=3,AN70=4),0,IF(AN70=1,INDEX($CZ$7:$CZ$15,SUM(IF(M70&lt;$CY$7:$CY$15=TRUE,1,0))+1),VLOOKUP(M70,변환표준점수!$BH$8:$BS$62,'표점 계산기'!AN70+1,FALSE))))</f>
        <v>0</v>
      </c>
      <c r="BG70" s="39" t="e" cm="1">
        <f t="array" ref="BG70">INDEX($DG$24:$EF$31,COLUMN(C65),$AP70)</f>
        <v>#N/A</v>
      </c>
      <c r="BH70" s="39" t="e" cm="1">
        <f t="array" ref="BH70">INDEX($DG$24:$EF$31,COLUMN(D65),$AP70)</f>
        <v>#N/A</v>
      </c>
      <c r="BI70" s="39" t="e" cm="1">
        <f t="array" ref="BI70">INDEX($DG$24:$EF$31,COLUMN(E65),$AP70)</f>
        <v>#N/A</v>
      </c>
      <c r="BJ70" s="39" t="e" cm="1">
        <f t="array" ref="BJ70">INDEX($DG$24:$EF$31,COLUMN(F65),$AP70)</f>
        <v>#N/A</v>
      </c>
      <c r="BK70" s="39" t="e" cm="1">
        <f t="array" ref="BK70">INDEX($DG$24:$EF$31,COLUMN(G65),$AP70)</f>
        <v>#N/A</v>
      </c>
      <c r="BL70" s="39" t="e" cm="1">
        <f t="array" ref="BL70">INDEX($DG$24:$EF$31,COLUMN(H65),$AP70)</f>
        <v>#N/A</v>
      </c>
      <c r="BM70" s="63" t="str" cm="1">
        <f t="array" aca="1" ref="BM70:BQ70" ca="1">IFERROR(ROUND(IF(IFERROR(AW70:BA70/AW70:BA70,0)=1,(IFERROR(AQ70:AU70*BG70,0)+IFERROR(AW70:BA70*BH70,0)+(SUM(BD70:BF70)-MIN(BD70:BF70))*BI70+BB70*BJ70+BC70*BK70)*BL70+BB70*(1-BJ70)+BC70*(1-BK70)+IF(AN70=1,BF70,0),""),2),"")</f>
        <v/>
      </c>
      <c r="BN70" s="52" t="str">
        <f ca="1"/>
        <v/>
      </c>
      <c r="BO70" s="52" t="str">
        <f ca="1"/>
        <v/>
      </c>
      <c r="BP70" s="52" t="str">
        <f ca="1"/>
        <v/>
      </c>
      <c r="BQ70" s="64" t="str">
        <f ca="1"/>
        <v/>
      </c>
      <c r="BR70" s="6"/>
      <c r="BS70" s="5"/>
      <c r="BT70" s="5"/>
      <c r="BU70" s="5"/>
      <c r="BV70" s="5"/>
      <c r="BW70" s="5"/>
      <c r="BX70" s="5"/>
      <c r="BY70" s="68">
        <v>14</v>
      </c>
      <c r="BZ70" s="68">
        <v>76</v>
      </c>
      <c r="CA70" s="68">
        <v>14</v>
      </c>
      <c r="CB70" s="5"/>
      <c r="CC70" s="68">
        <v>13</v>
      </c>
      <c r="CD70" s="68">
        <v>73</v>
      </c>
      <c r="CE70" s="68">
        <v>13</v>
      </c>
      <c r="CF70" s="5"/>
      <c r="CG70" s="68">
        <v>6</v>
      </c>
      <c r="CH70" s="68">
        <v>73</v>
      </c>
      <c r="CI70" s="68">
        <v>6</v>
      </c>
      <c r="CJ70" s="5"/>
      <c r="CK70" s="68">
        <v>13</v>
      </c>
      <c r="CL70" s="6"/>
      <c r="CM70" s="68">
        <v>13</v>
      </c>
      <c r="CN70" s="5"/>
      <c r="CO70" s="6">
        <v>29</v>
      </c>
      <c r="CP70" s="6">
        <v>87.5</v>
      </c>
      <c r="CQ70" s="6">
        <v>42</v>
      </c>
      <c r="CR70" s="5"/>
      <c r="CS70" s="5"/>
      <c r="CT70" s="5"/>
      <c r="CU70" s="5"/>
      <c r="CV70" s="5"/>
      <c r="CW70" s="5"/>
      <c r="CX70" s="5"/>
      <c r="CY70" s="5"/>
      <c r="CZ70" s="5"/>
      <c r="DA70" s="5"/>
      <c r="DB70" s="5">
        <v>37</v>
      </c>
      <c r="DC70" s="5">
        <v>48.52</v>
      </c>
      <c r="DD70" s="5" t="e">
        <f>VLOOKUP(DB70,변환표준점수!$BU$8:$CF$46,1+'표점 계산기'!$DM$4,FALSE)</f>
        <v>#N/A</v>
      </c>
      <c r="DE70" s="5"/>
      <c r="DF70" s="5"/>
      <c r="DG70" s="5"/>
      <c r="DH70" s="5"/>
      <c r="DI70" s="5"/>
      <c r="DJ70" s="5"/>
      <c r="DK70" s="5"/>
      <c r="DL70" s="6"/>
      <c r="DM70" s="6"/>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row>
    <row r="71" spans="1:153" x14ac:dyDescent="0.3">
      <c r="A71" s="5"/>
      <c r="B71" s="18" t="str">
        <f t="shared" ref="B71:B134" si="27">IF(C71=0,"",ROW(A66))</f>
        <v/>
      </c>
      <c r="C71" s="24"/>
      <c r="D71" s="24"/>
      <c r="E71" s="24"/>
      <c r="F71" s="24"/>
      <c r="G71" s="24"/>
      <c r="H71" s="25"/>
      <c r="I71" s="25"/>
      <c r="J71" s="25"/>
      <c r="K71" s="25"/>
      <c r="L71" s="25"/>
      <c r="M71" s="25"/>
      <c r="N71" s="24"/>
      <c r="O71" s="25"/>
      <c r="P71" s="6"/>
      <c r="Q71" s="6"/>
      <c r="R71" s="6" t="e">
        <f t="shared" si="13"/>
        <v>#N/A</v>
      </c>
      <c r="S71" s="6" t="e">
        <f t="shared" si="14"/>
        <v>#N/A</v>
      </c>
      <c r="T71" s="6" t="e">
        <f t="shared" si="15"/>
        <v>#N/A</v>
      </c>
      <c r="U71" s="6" t="e">
        <f t="shared" si="16"/>
        <v>#N/A</v>
      </c>
      <c r="V71" s="8" cm="1">
        <f t="array" ref="V71">IF(M71=0,0,IF(OR($DM$4=3,$DM$4=4),0,IF($DM$4=1,INDEX($CZ$7:$CZ$15,SUM(IF(M71&lt;$CY$7:$CY$15=TRUE,1,0))+1),VLOOKUP(M71,$DB$7:$DC$107,2,FALSE))))</f>
        <v>0</v>
      </c>
      <c r="W71" s="6" t="e">
        <f t="shared" si="26"/>
        <v>#N/A</v>
      </c>
      <c r="X71" s="6" cm="1">
        <f t="array" aca="1" ref="X71" ca="1">SUM(IF((IF(E71=0,INDIRECT(_xlfn.CONCAT($CH$1,MATCH(F71,$CG$7:$CG$100,0)+6)):INDIRECT(_xlfn.CONCAT($CH$1,MATCH(F71,$CG$7:$CG$100,0)+6+SUM(IF((F71=$CG$7:$CG$59)=TRUE,1,0))-1)),INDIRECT(_xlfn.CONCAT($CD$1,MATCH(E71,$CC$7:$CC$100,0)+6)):INDIRECT(_xlfn.CONCAT($CD$1,MATCH(E71,$CC$7:$CC$100,0)+6+SUM(IF((E71=$CC$7:$CC$59)=TRUE,1,0))-1)))*$S$3)=0,0,1))</f>
        <v>2</v>
      </c>
      <c r="Y71" s="6" t="e" cm="1">
        <f t="array" aca="1" ref="Y71" ca="1">SUM(IF((TRANSPOSE(MMULT(MMULT(_xlfn.MUNIT(X71),IF(MMULT(IF(E71=0,INDIRECT(_xlfn.CONCAT($CH$1,MATCH(F71,$CG$7:$CG$100,0)+6)):INDIRECT(_xlfn.CONCAT($CH$1,MATCH(F71,$CG$7:$CG$100,0)+6+SUM(IF((F71=$CG$7:$CG$59)=TRUE,1,0))-1)),INDIRECT(_xlfn.CONCAT($CD$1,MATCH(E71,$CC$7:$CC$100,0)+6)):INDIRECT(_xlfn.CONCAT($CD$1,MATCH(E71,$CC$7:$CC$100,0)+6+SUM(IF((E71=$CC$7:$CC$59)=TRUE,1,0))-1)))*$S$3,1/TRANSPOSE(W71-INDIRECT(_xlfn.CONCAT($BZ$1,MATCH(D71,$BY$7:$BY$100,0)+6)):INDIRECT(_xlfn.CONCAT($BZ$1,MATCH(D71,$BY$7:$BY$100,0)+6+SUM(IF((D71=$BY$7:$BY$59)=TRUE,1,0))-1))*$R$3))=1,1,0)),W71-INDIRECT(_xlfn.CONCAT($BZ$1,MATCH(D71,$BY$7:$BY$100,0)+6)):INDIRECT(_xlfn.CONCAT($BZ$1,MATCH(D71,$BY$7:$BY$100,0)+6+SUM(IF((D71=$BY$7:$BY$59)=TRUE,1,0))-1))*$R$3)))=0,0,1))</f>
        <v>#N/A</v>
      </c>
      <c r="Z71" s="6"/>
      <c r="AA71" s="30" t="str">
        <f t="shared" ca="1" si="17"/>
        <v/>
      </c>
      <c r="AB71" s="31" t="str">
        <f t="shared" si="18"/>
        <v/>
      </c>
      <c r="AC71" s="31" t="str">
        <f t="shared" si="19"/>
        <v/>
      </c>
      <c r="AD71" s="31" t="str">
        <f t="shared" si="20"/>
        <v/>
      </c>
      <c r="AE71" s="32" t="str">
        <f t="shared" si="21"/>
        <v/>
      </c>
      <c r="AF71" s="33" t="str" cm="1">
        <f t="array" aca="1" ref="AF71" ca="1">IFERROR(IF(_xlfn._xlws.SORT(TRANSPOSE(MMULT(MMULT(_xlfn.MUNIT(X71),IF(ROUND(MMULT(IF(E71=0,IF(DN69=1,INDIRECT(_xlfn.CONCAT($CP$1,MATCH(F71,$CO$7:$CO$100,0)+6)):INDIRECT(_xlfn.CONCAT($CP$1,MATCH(F71,$CO$7:$CO$100,0)+6+SUM(IF((F71=$CO$7:$CO$59)=TRUE,1,0))-1)),INDIRECT(_xlfn.CONCAT($CH$1,MATCH(F71,$CG$7:$CG$100,0)+6)):INDIRECT(_xlfn.CONCAT($CH$1,MATCH(F71,$CG$7:$CG$100,0)+6+SUM(IF((F71=$CG$7:$CG$59)=TRUE,1,0))-1))),IF(OR(DN69=2,DN69=3),INDIRECT(_xlfn.CONCAT($CL$1,MATCH(E71,$CK$7:$CK$100,0)+6)):INDIRECT(_xlfn.CONCAT($CL$1,MATCH(E71,$CK$7:$CK$100,0)+6+SUM(IF((E71=$CK$7:$CK$59)=TRUE,1,0))-1)),INDIRECT(_xlfn.CONCAT($CD$1,MATCH(E71,$CC$7:$CC$100,0)+6)):INDIRECT(_xlfn.CONCAT($CD$1,MATCH(E71,$CC$7:$CC$100,0)+6+SUM(IF((E71=$CC$7:$CC$59)=TRUE,1,0))-1))))*$S$3*IF(AND(DM69=4,F71=0),1.1,1),1/TRANSPOSE(W71-INDIRECT(_xlfn.CONCAT($BZ$1,MATCH(D71,$BY$7:$BY$100,0)+6)):INDIRECT(_xlfn.CONCAT($BZ$1,MATCH(D71,$BY$7:$BY$100,0)+6+SUM(IF((D71=$BY$7:$BY$59)=TRUE,1,0))-1))*$R$3)),6)=1,1,0)),W71-INDIRECT(_xlfn.CONCAT($BZ$1,MATCH(D71,$BY$7:$BY$100,0)+6)):INDIRECT(_xlfn.CONCAT($BZ$1,MATCH(D71,$BY$7:$BY$100,0)+6+SUM(IF((D71=$BY$7:$BY$59)=TRUE,1,0))-1))*$R$3))/$S$3,1,-1,TRUE)=0,"",_xlfn._xlws.SORT(TRANSPOSE(MMULT(MMULT(_xlfn.MUNIT(X71),IF(ROUND(MMULT(IF(E71=0,IF(DN69=1,INDIRECT(_xlfn.CONCAT($CP$1,MATCH(F71,$CO$7:$CO$100,0)+6)):INDIRECT(_xlfn.CONCAT($CP$1,MATCH(F71,$CO$7:$CO$100,0)+6+SUM(IF((F71=$CO$7:$CO$59)=TRUE,1,0))-1)),INDIRECT(_xlfn.CONCAT($CH$1,MATCH(F71,$CG$7:$CG$100,0)+6)):INDIRECT(_xlfn.CONCAT($CH$1,MATCH(F71,$CG$7:$CG$100,0)+6+SUM(IF((F71=$CG$7:$CG$59)=TRUE,1,0))-1))),IF(OR(DN69=2,DN69=3),INDIRECT(_xlfn.CONCAT($CL$1,MATCH(E71,$CK$7:$CK$100,0)+6)):INDIRECT(_xlfn.CONCAT($CL$1,MATCH(E71,$CK$7:$CK$100,0)+6+SUM(IF((E71=$CK$7:$CK$59)=TRUE,1,0))-1)),INDIRECT(_xlfn.CONCAT($CD$1,MATCH(E71,$CC$7:$CC$100,0)+6)):INDIRECT(_xlfn.CONCAT($CD$1,MATCH(E71,$CC$7:$CC$100,0)+6+SUM(IF((E71=$CC$7:$CC$59)=TRUE,1,0))-1))))*$S$3*IF(AND(DM69=4,F71=0),1.1,1),1/TRANSPOSE(W71-INDIRECT(_xlfn.CONCAT($BZ$1,MATCH(D71,$BY$7:$BY$100,0)+6)):INDIRECT(_xlfn.CONCAT($BZ$1,MATCH(D71,$BY$7:$BY$100,0)+6+SUM(IF((D71=$BY$7:$BY$59)=TRUE,1,0))-1))*$R$3)),6)=1,1,0)),W71-INDIRECT(_xlfn.CONCAT($BZ$1,MATCH(D71,$BY$7:$BY$100,0)+6)):INDIRECT(_xlfn.CONCAT($BZ$1,MATCH(D71,$BY$7:$BY$100,0)+6+SUM(IF((D71=$BY$7:$BY$59)=TRUE,1,0))-1))*$R$3))/$S$3,1,-1,TRUE)),"")</f>
        <v/>
      </c>
      <c r="AG71" s="31"/>
      <c r="AH71" s="31"/>
      <c r="AI71" s="31"/>
      <c r="AJ71" s="32"/>
      <c r="AK71" s="6"/>
      <c r="AL71" s="21"/>
      <c r="AM71" s="21"/>
      <c r="AN71" s="48">
        <f t="shared" si="23"/>
        <v>12</v>
      </c>
      <c r="AO71" s="39" t="e">
        <f t="shared" si="24"/>
        <v>#N/A</v>
      </c>
      <c r="AP71" s="39" t="e" cm="1">
        <f t="array" ref="AP71">_xlfn.XMATCH(1,IF(IF((AL71=$DG$24:$EF$24)=TRUE,1,0)+IF((AM71=$DG$25:$EF$25)=TRUE,1,0)=2,1,0))</f>
        <v>#N/A</v>
      </c>
      <c r="AQ71" s="39" t="str" cm="1">
        <f t="array" aca="1" ref="AQ71:AU71" ca="1">AA71:AE71</f>
        <v/>
      </c>
      <c r="AR71" s="39" t="str">
        <f ca="1"/>
        <v/>
      </c>
      <c r="AS71" s="39" t="str">
        <f ca="1"/>
        <v/>
      </c>
      <c r="AT71" s="39" t="str">
        <f ca="1"/>
        <v/>
      </c>
      <c r="AU71" s="39" t="str">
        <f ca="1"/>
        <v/>
      </c>
      <c r="AV71" s="39">
        <f t="shared" si="25"/>
        <v>0</v>
      </c>
      <c r="AW71" s="39" t="e" cm="1">
        <f t="array" ref="AW71">IF(AND(AV71=1,AO71&lt;&gt;1),VLOOKUP(E71,변환표준점수!$H$8:$O$60,_xlfn.XMATCH('표점 계산기'!$AL71,변환표준점수!$I$6:$O$6)+1,FALSE),IF(AND($E71=0,$DN$4=1),INDEX($CH$7:$CH$73,SUM(IF(AF71=$CP$7:$CP$59,ROW($A$1:$A$50),0))),IF(AND($E71&lt;&gt;0,$DN$4&lt;&gt;1),INDEX($CD$7:$CD$73,SUM(IF(AF71=$CL$7:$CL$59,ROW($A$1:$A$50),0))),AF71:AJ71)))</f>
        <v>#N/A</v>
      </c>
      <c r="AX71" s="39"/>
      <c r="AY71" s="39"/>
      <c r="AZ71" s="39"/>
      <c r="BA71" s="39"/>
      <c r="BB71" s="39" t="e">
        <f>VLOOKUP(G71,변환표준점수!$X$8:$AM$16,_xlfn.XMATCH(AL71,변환표준점수!$Y$5:$AM$5)+IF(OR(AN71=6,AN71=7,AN71=10,AN71=11),IF(AO71=1,0,1),0)+1,FALSE)</f>
        <v>#N/A</v>
      </c>
      <c r="BC71" s="39" t="e">
        <f>VLOOKUP(H71,변환표준점수!$AO$8:$BE$16,_xlfn.XMATCH(AL71,변환표준점수!$AP$5:$BE$5)+IF(OR(AN71=3,AN71=6,AN71=8,AN71=9,AN71=10),IF(AO71=1,0,1),0)+1,FALSE)</f>
        <v>#N/A</v>
      </c>
      <c r="BD71" s="39" t="e">
        <f>IF(I71=0,VLOOKUP(K71,변환표준점수!$BU$8:$CF$62,'표점 계산기'!$AN71+1,FALSE),VLOOKUP(I71,변환표준점수!$BH$8:$BS$62,'표점 계산기'!$AN71+1,FALSE))</f>
        <v>#N/A</v>
      </c>
      <c r="BE71" s="39" t="e">
        <f>IF(J71=0,VLOOKUP(L71,변환표준점수!$BU$8:$CF$62,'표점 계산기'!$AN71+1,FALSE),VLOOKUP(J71,변환표준점수!$BH$8:$BS$62,'표점 계산기'!$AN71+1,FALSE))</f>
        <v>#N/A</v>
      </c>
      <c r="BF71" s="39" cm="1">
        <f t="array" ref="BF71">IF(M71=0,0,IF(OR(AN71=3,AN71=4),0,IF(AN71=1,INDEX($CZ$7:$CZ$15,SUM(IF(M71&lt;$CY$7:$CY$15=TRUE,1,0))+1),VLOOKUP(M71,변환표준점수!$BH$8:$BS$62,'표점 계산기'!AN71+1,FALSE))))</f>
        <v>0</v>
      </c>
      <c r="BG71" s="39" t="e" cm="1">
        <f t="array" ref="BG71">INDEX($DG$24:$EF$31,COLUMN(C66),$AP71)</f>
        <v>#N/A</v>
      </c>
      <c r="BH71" s="39" t="e" cm="1">
        <f t="array" ref="BH71">INDEX($DG$24:$EF$31,COLUMN(D66),$AP71)</f>
        <v>#N/A</v>
      </c>
      <c r="BI71" s="39" t="e" cm="1">
        <f t="array" ref="BI71">INDEX($DG$24:$EF$31,COLUMN(E66),$AP71)</f>
        <v>#N/A</v>
      </c>
      <c r="BJ71" s="39" t="e" cm="1">
        <f t="array" ref="BJ71">INDEX($DG$24:$EF$31,COLUMN(F66),$AP71)</f>
        <v>#N/A</v>
      </c>
      <c r="BK71" s="39" t="e" cm="1">
        <f t="array" ref="BK71">INDEX($DG$24:$EF$31,COLUMN(G66),$AP71)</f>
        <v>#N/A</v>
      </c>
      <c r="BL71" s="39" t="e" cm="1">
        <f t="array" ref="BL71">INDEX($DG$24:$EF$31,COLUMN(H66),$AP71)</f>
        <v>#N/A</v>
      </c>
      <c r="BM71" s="63" t="str" cm="1">
        <f t="array" aca="1" ref="BM71:BQ71" ca="1">IFERROR(ROUND(IF(IFERROR(AW71:BA71/AW71:BA71,0)=1,(IFERROR(AQ71:AU71*BG71,0)+IFERROR(AW71:BA71*BH71,0)+(SUM(BD71:BF71)-MIN(BD71:BF71))*BI71+BB71*BJ71+BC71*BK71)*BL71+BB71*(1-BJ71)+BC71*(1-BK71)+IF(AN71=1,BF71,0),""),2),"")</f>
        <v/>
      </c>
      <c r="BN71" s="52" t="str">
        <f ca="1"/>
        <v/>
      </c>
      <c r="BO71" s="52" t="str">
        <f ca="1"/>
        <v/>
      </c>
      <c r="BP71" s="52" t="str">
        <f ca="1"/>
        <v/>
      </c>
      <c r="BQ71" s="64" t="str">
        <f ca="1"/>
        <v/>
      </c>
      <c r="BR71" s="6"/>
      <c r="BS71" s="5"/>
      <c r="BT71" s="5"/>
      <c r="BU71" s="5"/>
      <c r="BV71" s="5"/>
      <c r="BW71" s="5"/>
      <c r="BX71" s="5"/>
      <c r="BY71" s="68">
        <v>13</v>
      </c>
      <c r="BZ71" s="68">
        <v>75</v>
      </c>
      <c r="CA71" s="68">
        <v>13</v>
      </c>
      <c r="CB71" s="5"/>
      <c r="CC71" s="68">
        <v>13</v>
      </c>
      <c r="CD71" s="68">
        <v>72</v>
      </c>
      <c r="CE71" s="68">
        <v>13</v>
      </c>
      <c r="CF71" s="5"/>
      <c r="CG71" s="68">
        <v>4</v>
      </c>
      <c r="CH71" s="68">
        <v>72</v>
      </c>
      <c r="CI71" s="68">
        <v>4</v>
      </c>
      <c r="CJ71" s="5"/>
      <c r="CK71" s="68">
        <v>13</v>
      </c>
      <c r="CL71" s="6"/>
      <c r="CM71" s="68">
        <v>13</v>
      </c>
      <c r="CN71" s="5"/>
      <c r="CO71" s="6">
        <v>27</v>
      </c>
      <c r="CP71" s="6">
        <v>86</v>
      </c>
      <c r="CQ71" s="6">
        <v>42</v>
      </c>
      <c r="CR71" s="5"/>
      <c r="CS71" s="5"/>
      <c r="CT71" s="5"/>
      <c r="CU71" s="5"/>
      <c r="CV71" s="5"/>
      <c r="CW71" s="5"/>
      <c r="CX71" s="5"/>
      <c r="CY71" s="5"/>
      <c r="CZ71" s="5"/>
      <c r="DA71" s="5"/>
      <c r="DB71" s="6">
        <v>36</v>
      </c>
      <c r="DC71" s="5">
        <v>48.52</v>
      </c>
      <c r="DD71" s="5" t="e">
        <f>VLOOKUP(DB71,변환표준점수!$BU$8:$CF$46,1+'표점 계산기'!$DM$4,FALSE)</f>
        <v>#N/A</v>
      </c>
      <c r="DE71" s="5"/>
      <c r="DF71" s="5"/>
      <c r="DG71" s="5"/>
      <c r="DH71" s="5"/>
      <c r="DI71" s="5"/>
      <c r="DJ71" s="5"/>
      <c r="DK71" s="5"/>
      <c r="DL71" s="6"/>
      <c r="DM71" s="6"/>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row>
    <row r="72" spans="1:153" x14ac:dyDescent="0.3">
      <c r="A72" s="5"/>
      <c r="B72" s="18" t="str">
        <f t="shared" si="27"/>
        <v/>
      </c>
      <c r="C72" s="24"/>
      <c r="D72" s="24"/>
      <c r="E72" s="24"/>
      <c r="F72" s="24"/>
      <c r="G72" s="24"/>
      <c r="H72" s="25"/>
      <c r="I72" s="25"/>
      <c r="J72" s="25"/>
      <c r="K72" s="25"/>
      <c r="L72" s="25"/>
      <c r="M72" s="25"/>
      <c r="N72" s="24"/>
      <c r="O72" s="25"/>
      <c r="P72" s="6"/>
      <c r="Q72" s="6"/>
      <c r="R72" s="6" t="e">
        <f t="shared" si="13"/>
        <v>#N/A</v>
      </c>
      <c r="S72" s="6" t="e">
        <f t="shared" si="14"/>
        <v>#N/A</v>
      </c>
      <c r="T72" s="6" t="e">
        <f t="shared" si="15"/>
        <v>#N/A</v>
      </c>
      <c r="U72" s="6" t="e">
        <f t="shared" si="16"/>
        <v>#N/A</v>
      </c>
      <c r="V72" s="8" cm="1">
        <f t="array" ref="V72">IF(M72=0,0,IF(OR($DM$4=3,$DM$4=4),0,IF($DM$4=1,INDEX($CZ$7:$CZ$15,SUM(IF(M72&lt;$CY$7:$CY$15=TRUE,1,0))+1),VLOOKUP(M72,$DB$7:$DC$107,2,FALSE))))</f>
        <v>0</v>
      </c>
      <c r="W72" s="6" t="e">
        <f t="shared" si="26"/>
        <v>#N/A</v>
      </c>
      <c r="X72" s="6" cm="1">
        <f t="array" aca="1" ref="X72" ca="1">SUM(IF((IF(E72=0,INDIRECT(_xlfn.CONCAT($CH$1,MATCH(F72,$CG$7:$CG$100,0)+6)):INDIRECT(_xlfn.CONCAT($CH$1,MATCH(F72,$CG$7:$CG$100,0)+6+SUM(IF((F72=$CG$7:$CG$59)=TRUE,1,0))-1)),INDIRECT(_xlfn.CONCAT($CD$1,MATCH(E72,$CC$7:$CC$100,0)+6)):INDIRECT(_xlfn.CONCAT($CD$1,MATCH(E72,$CC$7:$CC$100,0)+6+SUM(IF((E72=$CC$7:$CC$59)=TRUE,1,0))-1)))*$S$3)=0,0,1))</f>
        <v>2</v>
      </c>
      <c r="Y72" s="6" t="e" cm="1">
        <f t="array" aca="1" ref="Y72" ca="1">SUM(IF((TRANSPOSE(MMULT(MMULT(_xlfn.MUNIT(X72),IF(MMULT(IF(E72=0,INDIRECT(_xlfn.CONCAT($CH$1,MATCH(F72,$CG$7:$CG$100,0)+6)):INDIRECT(_xlfn.CONCAT($CH$1,MATCH(F72,$CG$7:$CG$100,0)+6+SUM(IF((F72=$CG$7:$CG$59)=TRUE,1,0))-1)),INDIRECT(_xlfn.CONCAT($CD$1,MATCH(E72,$CC$7:$CC$100,0)+6)):INDIRECT(_xlfn.CONCAT($CD$1,MATCH(E72,$CC$7:$CC$100,0)+6+SUM(IF((E72=$CC$7:$CC$59)=TRUE,1,0))-1)))*$S$3,1/TRANSPOSE(W72-INDIRECT(_xlfn.CONCAT($BZ$1,MATCH(D72,$BY$7:$BY$100,0)+6)):INDIRECT(_xlfn.CONCAT($BZ$1,MATCH(D72,$BY$7:$BY$100,0)+6+SUM(IF((D72=$BY$7:$BY$59)=TRUE,1,0))-1))*$R$3))=1,1,0)),W72-INDIRECT(_xlfn.CONCAT($BZ$1,MATCH(D72,$BY$7:$BY$100,0)+6)):INDIRECT(_xlfn.CONCAT($BZ$1,MATCH(D72,$BY$7:$BY$100,0)+6+SUM(IF((D72=$BY$7:$BY$59)=TRUE,1,0))-1))*$R$3)))=0,0,1))</f>
        <v>#N/A</v>
      </c>
      <c r="Z72" s="6"/>
      <c r="AA72" s="30" t="str">
        <f t="shared" ca="1" si="17"/>
        <v/>
      </c>
      <c r="AB72" s="31" t="str">
        <f t="shared" si="18"/>
        <v/>
      </c>
      <c r="AC72" s="31" t="str">
        <f t="shared" si="19"/>
        <v/>
      </c>
      <c r="AD72" s="31" t="str">
        <f t="shared" si="20"/>
        <v/>
      </c>
      <c r="AE72" s="32" t="str">
        <f t="shared" si="21"/>
        <v/>
      </c>
      <c r="AF72" s="33" t="str" cm="1">
        <f t="array" aca="1" ref="AF72" ca="1">IFERROR(IF(_xlfn._xlws.SORT(TRANSPOSE(MMULT(MMULT(_xlfn.MUNIT(X72),IF(ROUND(MMULT(IF(E72=0,IF(DN70=1,INDIRECT(_xlfn.CONCAT($CP$1,MATCH(F72,$CO$7:$CO$100,0)+6)):INDIRECT(_xlfn.CONCAT($CP$1,MATCH(F72,$CO$7:$CO$100,0)+6+SUM(IF((F72=$CO$7:$CO$59)=TRUE,1,0))-1)),INDIRECT(_xlfn.CONCAT($CH$1,MATCH(F72,$CG$7:$CG$100,0)+6)):INDIRECT(_xlfn.CONCAT($CH$1,MATCH(F72,$CG$7:$CG$100,0)+6+SUM(IF((F72=$CG$7:$CG$59)=TRUE,1,0))-1))),IF(OR(DN70=2,DN70=3),INDIRECT(_xlfn.CONCAT($CL$1,MATCH(E72,$CK$7:$CK$100,0)+6)):INDIRECT(_xlfn.CONCAT($CL$1,MATCH(E72,$CK$7:$CK$100,0)+6+SUM(IF((E72=$CK$7:$CK$59)=TRUE,1,0))-1)),INDIRECT(_xlfn.CONCAT($CD$1,MATCH(E72,$CC$7:$CC$100,0)+6)):INDIRECT(_xlfn.CONCAT($CD$1,MATCH(E72,$CC$7:$CC$100,0)+6+SUM(IF((E72=$CC$7:$CC$59)=TRUE,1,0))-1))))*$S$3*IF(AND(DM70=4,F72=0),1.1,1),1/TRANSPOSE(W72-INDIRECT(_xlfn.CONCAT($BZ$1,MATCH(D72,$BY$7:$BY$100,0)+6)):INDIRECT(_xlfn.CONCAT($BZ$1,MATCH(D72,$BY$7:$BY$100,0)+6+SUM(IF((D72=$BY$7:$BY$59)=TRUE,1,0))-1))*$R$3)),6)=1,1,0)),W72-INDIRECT(_xlfn.CONCAT($BZ$1,MATCH(D72,$BY$7:$BY$100,0)+6)):INDIRECT(_xlfn.CONCAT($BZ$1,MATCH(D72,$BY$7:$BY$100,0)+6+SUM(IF((D72=$BY$7:$BY$59)=TRUE,1,0))-1))*$R$3))/$S$3,1,-1,TRUE)=0,"",_xlfn._xlws.SORT(TRANSPOSE(MMULT(MMULT(_xlfn.MUNIT(X72),IF(ROUND(MMULT(IF(E72=0,IF(DN70=1,INDIRECT(_xlfn.CONCAT($CP$1,MATCH(F72,$CO$7:$CO$100,0)+6)):INDIRECT(_xlfn.CONCAT($CP$1,MATCH(F72,$CO$7:$CO$100,0)+6+SUM(IF((F72=$CO$7:$CO$59)=TRUE,1,0))-1)),INDIRECT(_xlfn.CONCAT($CH$1,MATCH(F72,$CG$7:$CG$100,0)+6)):INDIRECT(_xlfn.CONCAT($CH$1,MATCH(F72,$CG$7:$CG$100,0)+6+SUM(IF((F72=$CG$7:$CG$59)=TRUE,1,0))-1))),IF(OR(DN70=2,DN70=3),INDIRECT(_xlfn.CONCAT($CL$1,MATCH(E72,$CK$7:$CK$100,0)+6)):INDIRECT(_xlfn.CONCAT($CL$1,MATCH(E72,$CK$7:$CK$100,0)+6+SUM(IF((E72=$CK$7:$CK$59)=TRUE,1,0))-1)),INDIRECT(_xlfn.CONCAT($CD$1,MATCH(E72,$CC$7:$CC$100,0)+6)):INDIRECT(_xlfn.CONCAT($CD$1,MATCH(E72,$CC$7:$CC$100,0)+6+SUM(IF((E72=$CC$7:$CC$59)=TRUE,1,0))-1))))*$S$3*IF(AND(DM70=4,F72=0),1.1,1),1/TRANSPOSE(W72-INDIRECT(_xlfn.CONCAT($BZ$1,MATCH(D72,$BY$7:$BY$100,0)+6)):INDIRECT(_xlfn.CONCAT($BZ$1,MATCH(D72,$BY$7:$BY$100,0)+6+SUM(IF((D72=$BY$7:$BY$59)=TRUE,1,0))-1))*$R$3)),6)=1,1,0)),W72-INDIRECT(_xlfn.CONCAT($BZ$1,MATCH(D72,$BY$7:$BY$100,0)+6)):INDIRECT(_xlfn.CONCAT($BZ$1,MATCH(D72,$BY$7:$BY$100,0)+6+SUM(IF((D72=$BY$7:$BY$59)=TRUE,1,0))-1))*$R$3))/$S$3,1,-1,TRUE)),"")</f>
        <v/>
      </c>
      <c r="AG72" s="31"/>
      <c r="AH72" s="31"/>
      <c r="AI72" s="31"/>
      <c r="AJ72" s="32"/>
      <c r="AK72" s="6"/>
      <c r="AL72" s="21"/>
      <c r="AM72" s="21"/>
      <c r="AN72" s="48">
        <f t="shared" si="23"/>
        <v>12</v>
      </c>
      <c r="AO72" s="39" t="e">
        <f t="shared" si="24"/>
        <v>#N/A</v>
      </c>
      <c r="AP72" s="39" t="e" cm="1">
        <f t="array" ref="AP72">_xlfn.XMATCH(1,IF(IF((AL72=$DG$24:$EF$24)=TRUE,1,0)+IF((AM72=$DG$25:$EF$25)=TRUE,1,0)=2,1,0))</f>
        <v>#N/A</v>
      </c>
      <c r="AQ72" s="39" t="str" cm="1">
        <f t="array" aca="1" ref="AQ72:AU72" ca="1">AA72:AE72</f>
        <v/>
      </c>
      <c r="AR72" s="39" t="str">
        <f ca="1"/>
        <v/>
      </c>
      <c r="AS72" s="39" t="str">
        <f ca="1"/>
        <v/>
      </c>
      <c r="AT72" s="39" t="str">
        <f ca="1"/>
        <v/>
      </c>
      <c r="AU72" s="39" t="str">
        <f ca="1"/>
        <v/>
      </c>
      <c r="AV72" s="39">
        <f t="shared" si="25"/>
        <v>0</v>
      </c>
      <c r="AW72" s="39" t="e" cm="1">
        <f t="array" ref="AW72">IF(AND(AV72=1,AO72&lt;&gt;1),VLOOKUP(E72,변환표준점수!$H$8:$O$60,_xlfn.XMATCH('표점 계산기'!$AL72,변환표준점수!$I$6:$O$6)+1,FALSE),IF(AND($E72=0,$DN$4=1),INDEX($CH$7:$CH$73,SUM(IF(AF72=$CP$7:$CP$59,ROW($A$1:$A$50),0))),IF(AND($E72&lt;&gt;0,$DN$4&lt;&gt;1),INDEX($CD$7:$CD$73,SUM(IF(AF72=$CL$7:$CL$59,ROW($A$1:$A$50),0))),AF72:AJ72)))</f>
        <v>#N/A</v>
      </c>
      <c r="AX72" s="39"/>
      <c r="AY72" s="39"/>
      <c r="AZ72" s="39"/>
      <c r="BA72" s="39"/>
      <c r="BB72" s="39" t="e">
        <f>VLOOKUP(G72,변환표준점수!$X$8:$AM$16,_xlfn.XMATCH(AL72,변환표준점수!$Y$5:$AM$5)+IF(OR(AN72=6,AN72=7,AN72=10,AN72=11),IF(AO72=1,0,1),0)+1,FALSE)</f>
        <v>#N/A</v>
      </c>
      <c r="BC72" s="39" t="e">
        <f>VLOOKUP(H72,변환표준점수!$AO$8:$BE$16,_xlfn.XMATCH(AL72,변환표준점수!$AP$5:$BE$5)+IF(OR(AN72=3,AN72=6,AN72=8,AN72=9,AN72=10),IF(AO72=1,0,1),0)+1,FALSE)</f>
        <v>#N/A</v>
      </c>
      <c r="BD72" s="39" t="e">
        <f>IF(I72=0,VLOOKUP(K72,변환표준점수!$BU$8:$CF$62,'표점 계산기'!$AN72+1,FALSE),VLOOKUP(I72,변환표준점수!$BH$8:$BS$62,'표점 계산기'!$AN72+1,FALSE))</f>
        <v>#N/A</v>
      </c>
      <c r="BE72" s="39" t="e">
        <f>IF(J72=0,VLOOKUP(L72,변환표준점수!$BU$8:$CF$62,'표점 계산기'!$AN72+1,FALSE),VLOOKUP(J72,변환표준점수!$BH$8:$BS$62,'표점 계산기'!$AN72+1,FALSE))</f>
        <v>#N/A</v>
      </c>
      <c r="BF72" s="39" cm="1">
        <f t="array" ref="BF72">IF(M72=0,0,IF(OR(AN72=3,AN72=4),0,IF(AN72=1,INDEX($CZ$7:$CZ$15,SUM(IF(M72&lt;$CY$7:$CY$15=TRUE,1,0))+1),VLOOKUP(M72,변환표준점수!$BH$8:$BS$62,'표점 계산기'!AN72+1,FALSE))))</f>
        <v>0</v>
      </c>
      <c r="BG72" s="39" t="e" cm="1">
        <f t="array" ref="BG72">INDEX($DG$24:$EF$31,COLUMN(C67),$AP72)</f>
        <v>#N/A</v>
      </c>
      <c r="BH72" s="39" t="e" cm="1">
        <f t="array" ref="BH72">INDEX($DG$24:$EF$31,COLUMN(D67),$AP72)</f>
        <v>#N/A</v>
      </c>
      <c r="BI72" s="39" t="e" cm="1">
        <f t="array" ref="BI72">INDEX($DG$24:$EF$31,COLUMN(E67),$AP72)</f>
        <v>#N/A</v>
      </c>
      <c r="BJ72" s="39" t="e" cm="1">
        <f t="array" ref="BJ72">INDEX($DG$24:$EF$31,COLUMN(F67),$AP72)</f>
        <v>#N/A</v>
      </c>
      <c r="BK72" s="39" t="e" cm="1">
        <f t="array" ref="BK72">INDEX($DG$24:$EF$31,COLUMN(G67),$AP72)</f>
        <v>#N/A</v>
      </c>
      <c r="BL72" s="39" t="e" cm="1">
        <f t="array" ref="BL72">INDEX($DG$24:$EF$31,COLUMN(H67),$AP72)</f>
        <v>#N/A</v>
      </c>
      <c r="BM72" s="63" t="str" cm="1">
        <f t="array" aca="1" ref="BM72:BQ72" ca="1">IFERROR(ROUND(IF(IFERROR(AW72:BA72/AW72:BA72,0)=1,(IFERROR(AQ72:AU72*BG72,0)+IFERROR(AW72:BA72*BH72,0)+(SUM(BD72:BF72)-MIN(BD72:BF72))*BI72+BB72*BJ72+BC72*BK72)*BL72+BB72*(1-BJ72)+BC72*(1-BK72)+IF(AN72=1,BF72,0),""),2),"")</f>
        <v/>
      </c>
      <c r="BN72" s="52" t="str">
        <f ca="1"/>
        <v/>
      </c>
      <c r="BO72" s="52" t="str">
        <f ca="1"/>
        <v/>
      </c>
      <c r="BP72" s="52" t="str">
        <f ca="1"/>
        <v/>
      </c>
      <c r="BQ72" s="64" t="str">
        <f ca="1"/>
        <v/>
      </c>
      <c r="BR72" s="6"/>
      <c r="BS72" s="5"/>
      <c r="BT72" s="5"/>
      <c r="BU72" s="5"/>
      <c r="BV72" s="5"/>
      <c r="BW72" s="5"/>
      <c r="BX72" s="5"/>
      <c r="BY72" s="68">
        <v>12</v>
      </c>
      <c r="BZ72" s="68">
        <v>74</v>
      </c>
      <c r="CA72" s="68">
        <v>12</v>
      </c>
      <c r="CB72" s="5"/>
      <c r="CC72" s="68">
        <v>12</v>
      </c>
      <c r="CD72" s="68">
        <v>71</v>
      </c>
      <c r="CE72" s="68">
        <v>12</v>
      </c>
      <c r="CF72" s="5"/>
      <c r="CG72" s="68">
        <v>3</v>
      </c>
      <c r="CH72" s="68">
        <v>71</v>
      </c>
      <c r="CI72" s="68">
        <v>3</v>
      </c>
      <c r="CJ72" s="5"/>
      <c r="CK72" s="68">
        <v>12</v>
      </c>
      <c r="CL72" s="6"/>
      <c r="CM72" s="68">
        <v>12</v>
      </c>
      <c r="CN72" s="5"/>
      <c r="CO72" s="6">
        <v>26</v>
      </c>
      <c r="CP72" s="6">
        <v>85</v>
      </c>
      <c r="CQ72" s="6">
        <v>40</v>
      </c>
      <c r="CR72" s="5"/>
      <c r="CS72" s="5"/>
      <c r="CT72" s="5"/>
      <c r="CU72" s="5"/>
      <c r="CV72" s="5"/>
      <c r="CW72" s="5"/>
      <c r="CX72" s="5"/>
      <c r="CY72" s="5"/>
      <c r="CZ72" s="5"/>
      <c r="DA72" s="5"/>
      <c r="DB72" s="6">
        <v>35</v>
      </c>
      <c r="DC72" s="5">
        <v>48.52</v>
      </c>
      <c r="DD72" s="5" t="e">
        <f>VLOOKUP(DB72,변환표준점수!$BU$8:$CF$46,1+'표점 계산기'!$DM$4,FALSE)</f>
        <v>#N/A</v>
      </c>
      <c r="DE72" s="5"/>
      <c r="DF72" s="5"/>
      <c r="DG72" s="5"/>
      <c r="DH72" s="5"/>
      <c r="DI72" s="5"/>
      <c r="DJ72" s="5"/>
      <c r="DK72" s="5"/>
      <c r="DL72" s="6"/>
      <c r="DM72" s="6"/>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row>
    <row r="73" spans="1:153" x14ac:dyDescent="0.3">
      <c r="A73" s="5"/>
      <c r="B73" s="18" t="str">
        <f t="shared" si="27"/>
        <v/>
      </c>
      <c r="C73" s="24"/>
      <c r="D73" s="24"/>
      <c r="E73" s="24"/>
      <c r="F73" s="24"/>
      <c r="G73" s="24"/>
      <c r="H73" s="25"/>
      <c r="I73" s="25"/>
      <c r="J73" s="25"/>
      <c r="K73" s="25"/>
      <c r="L73" s="25"/>
      <c r="M73" s="25"/>
      <c r="N73" s="24"/>
      <c r="O73" s="25"/>
      <c r="P73" s="6"/>
      <c r="Q73" s="6"/>
      <c r="R73" s="6" t="e">
        <f t="shared" ref="R73:R136" si="28">VLOOKUP(G73,$CS$7:$CT$15,2,FALSE)</f>
        <v>#N/A</v>
      </c>
      <c r="S73" s="6" t="e">
        <f t="shared" ref="S73:S136" si="29">VLOOKUP(H73,$CV$7:$CW$15,2,FALSE)</f>
        <v>#N/A</v>
      </c>
      <c r="T73" s="6" t="e">
        <f t="shared" ref="T73:T136" si="30">ROUND(IF(AND($DM$4=6,$DN$4=1),IF(N73=1,1.03,1),1)*IF(I73=0,VLOOKUP(K73,$DB$7:$DD$61,3,FALSE),VLOOKUP(I73,$DB$7:$DC$61,2,FALSE)),2)</f>
        <v>#N/A</v>
      </c>
      <c r="U73" s="6" t="e">
        <f t="shared" ref="U73:U136" si="31">ROUND(IF(AND($DM$4=6,$DN$4=1),IF(O73=1,1.03,1),1)*IF(J73=0,VLOOKUP(L73,$DB$7:$DD$61,3,FALSE),VLOOKUP(J73,$DB$7:$DC$61,2,FALSE)),2)</f>
        <v>#N/A</v>
      </c>
      <c r="V73" s="8" cm="1">
        <f t="array" ref="V73">IF(M73=0,0,IF(OR($DM$4=3,$DM$4=4),0,IF($DM$4=1,INDEX($CZ$7:$CZ$15,SUM(IF(M73&lt;$CY$7:$CY$15=TRUE,1,0))+1),VLOOKUP(M73,$DB$7:$DC$107,2,FALSE))))</f>
        <v>0</v>
      </c>
      <c r="W73" s="6" t="e">
        <f t="shared" si="26"/>
        <v>#N/A</v>
      </c>
      <c r="X73" s="6" cm="1">
        <f t="array" aca="1" ref="X73" ca="1">SUM(IF((IF(E73=0,INDIRECT(_xlfn.CONCAT($CH$1,MATCH(F73,$CG$7:$CG$100,0)+6)):INDIRECT(_xlfn.CONCAT($CH$1,MATCH(F73,$CG$7:$CG$100,0)+6+SUM(IF((F73=$CG$7:$CG$59)=TRUE,1,0))-1)),INDIRECT(_xlfn.CONCAT($CD$1,MATCH(E73,$CC$7:$CC$100,0)+6)):INDIRECT(_xlfn.CONCAT($CD$1,MATCH(E73,$CC$7:$CC$100,0)+6+SUM(IF((E73=$CC$7:$CC$59)=TRUE,1,0))-1)))*$S$3)=0,0,1))</f>
        <v>2</v>
      </c>
      <c r="Y73" s="6" t="e" cm="1">
        <f t="array" aca="1" ref="Y73" ca="1">SUM(IF((TRANSPOSE(MMULT(MMULT(_xlfn.MUNIT(X73),IF(MMULT(IF(E73=0,INDIRECT(_xlfn.CONCAT($CH$1,MATCH(F73,$CG$7:$CG$100,0)+6)):INDIRECT(_xlfn.CONCAT($CH$1,MATCH(F73,$CG$7:$CG$100,0)+6+SUM(IF((F73=$CG$7:$CG$59)=TRUE,1,0))-1)),INDIRECT(_xlfn.CONCAT($CD$1,MATCH(E73,$CC$7:$CC$100,0)+6)):INDIRECT(_xlfn.CONCAT($CD$1,MATCH(E73,$CC$7:$CC$100,0)+6+SUM(IF((E73=$CC$7:$CC$59)=TRUE,1,0))-1)))*$S$3,1/TRANSPOSE(W73-INDIRECT(_xlfn.CONCAT($BZ$1,MATCH(D73,$BY$7:$BY$100,0)+6)):INDIRECT(_xlfn.CONCAT($BZ$1,MATCH(D73,$BY$7:$BY$100,0)+6+SUM(IF((D73=$BY$7:$BY$59)=TRUE,1,0))-1))*$R$3))=1,1,0)),W73-INDIRECT(_xlfn.CONCAT($BZ$1,MATCH(D73,$BY$7:$BY$100,0)+6)):INDIRECT(_xlfn.CONCAT($BZ$1,MATCH(D73,$BY$7:$BY$100,0)+6+SUM(IF((D73=$BY$7:$BY$59)=TRUE,1,0))-1))*$R$3)))=0,0,1))</f>
        <v>#N/A</v>
      </c>
      <c r="Z73" s="6"/>
      <c r="AA73" s="30" t="str">
        <f t="shared" ref="AA73:AA136" ca="1" si="32">IF(IF(AF73="",0,($W73-AF73*$S$3)/$R$3)=0,"",IF(AF73=0,0,($W73-AF73*$S$3)/$R$3))</f>
        <v/>
      </c>
      <c r="AB73" s="31" t="str">
        <f t="shared" ref="AB73:AB136" si="33">IF(IF(AG73="",0,($W73-AG73*$S$3)/$R$3)=0,"",IF(AG73=0,0,($W73-AG73*$S$3)/$R$3))</f>
        <v/>
      </c>
      <c r="AC73" s="31" t="str">
        <f t="shared" ref="AC73:AC136" si="34">IF(IF(AH73="",0,($W73-AH73*$S$3)/$R$3)=0,"",IF(AH73=0,0,($W73-AH73*$S$3)/$R$3))</f>
        <v/>
      </c>
      <c r="AD73" s="31" t="str">
        <f t="shared" ref="AD73:AD136" si="35">IF(IF(AI73="",0,($W73-AI73*$S$3)/$R$3)=0,"",IF(AI73=0,0,($W73-AI73*$S$3)/$R$3))</f>
        <v/>
      </c>
      <c r="AE73" s="32" t="str">
        <f t="shared" ref="AE73:AE136" si="36">IF(IF(AJ73="",0,($W73-AJ73*$S$3)/$R$3)=0,"",IF(AJ73=0,0,($W73-AJ73*$S$3)/$R$3))</f>
        <v/>
      </c>
      <c r="AF73" s="33" t="str" cm="1">
        <f t="array" aca="1" ref="AF73" ca="1">IFERROR(IF(_xlfn._xlws.SORT(TRANSPOSE(MMULT(MMULT(_xlfn.MUNIT(X73),IF(ROUND(MMULT(IF(E73=0,IF(DN71=1,INDIRECT(_xlfn.CONCAT($CP$1,MATCH(F73,$CO$7:$CO$100,0)+6)):INDIRECT(_xlfn.CONCAT($CP$1,MATCH(F73,$CO$7:$CO$100,0)+6+SUM(IF((F73=$CO$7:$CO$59)=TRUE,1,0))-1)),INDIRECT(_xlfn.CONCAT($CH$1,MATCH(F73,$CG$7:$CG$100,0)+6)):INDIRECT(_xlfn.CONCAT($CH$1,MATCH(F73,$CG$7:$CG$100,0)+6+SUM(IF((F73=$CG$7:$CG$59)=TRUE,1,0))-1))),IF(OR(DN71=2,DN71=3),INDIRECT(_xlfn.CONCAT($CL$1,MATCH(E73,$CK$7:$CK$100,0)+6)):INDIRECT(_xlfn.CONCAT($CL$1,MATCH(E73,$CK$7:$CK$100,0)+6+SUM(IF((E73=$CK$7:$CK$59)=TRUE,1,0))-1)),INDIRECT(_xlfn.CONCAT($CD$1,MATCH(E73,$CC$7:$CC$100,0)+6)):INDIRECT(_xlfn.CONCAT($CD$1,MATCH(E73,$CC$7:$CC$100,0)+6+SUM(IF((E73=$CC$7:$CC$59)=TRUE,1,0))-1))))*$S$3*IF(AND(DM71=4,F73=0),1.1,1),1/TRANSPOSE(W73-INDIRECT(_xlfn.CONCAT($BZ$1,MATCH(D73,$BY$7:$BY$100,0)+6)):INDIRECT(_xlfn.CONCAT($BZ$1,MATCH(D73,$BY$7:$BY$100,0)+6+SUM(IF((D73=$BY$7:$BY$59)=TRUE,1,0))-1))*$R$3)),6)=1,1,0)),W73-INDIRECT(_xlfn.CONCAT($BZ$1,MATCH(D73,$BY$7:$BY$100,0)+6)):INDIRECT(_xlfn.CONCAT($BZ$1,MATCH(D73,$BY$7:$BY$100,0)+6+SUM(IF((D73=$BY$7:$BY$59)=TRUE,1,0))-1))*$R$3))/$S$3,1,-1,TRUE)=0,"",_xlfn._xlws.SORT(TRANSPOSE(MMULT(MMULT(_xlfn.MUNIT(X73),IF(ROUND(MMULT(IF(E73=0,IF(DN71=1,INDIRECT(_xlfn.CONCAT($CP$1,MATCH(F73,$CO$7:$CO$100,0)+6)):INDIRECT(_xlfn.CONCAT($CP$1,MATCH(F73,$CO$7:$CO$100,0)+6+SUM(IF((F73=$CO$7:$CO$59)=TRUE,1,0))-1)),INDIRECT(_xlfn.CONCAT($CH$1,MATCH(F73,$CG$7:$CG$100,0)+6)):INDIRECT(_xlfn.CONCAT($CH$1,MATCH(F73,$CG$7:$CG$100,0)+6+SUM(IF((F73=$CG$7:$CG$59)=TRUE,1,0))-1))),IF(OR(DN71=2,DN71=3),INDIRECT(_xlfn.CONCAT($CL$1,MATCH(E73,$CK$7:$CK$100,0)+6)):INDIRECT(_xlfn.CONCAT($CL$1,MATCH(E73,$CK$7:$CK$100,0)+6+SUM(IF((E73=$CK$7:$CK$59)=TRUE,1,0))-1)),INDIRECT(_xlfn.CONCAT($CD$1,MATCH(E73,$CC$7:$CC$100,0)+6)):INDIRECT(_xlfn.CONCAT($CD$1,MATCH(E73,$CC$7:$CC$100,0)+6+SUM(IF((E73=$CC$7:$CC$59)=TRUE,1,0))-1))))*$S$3*IF(AND(DM71=4,F73=0),1.1,1),1/TRANSPOSE(W73-INDIRECT(_xlfn.CONCAT($BZ$1,MATCH(D73,$BY$7:$BY$100,0)+6)):INDIRECT(_xlfn.CONCAT($BZ$1,MATCH(D73,$BY$7:$BY$100,0)+6+SUM(IF((D73=$BY$7:$BY$59)=TRUE,1,0))-1))*$R$3)),6)=1,1,0)),W73-INDIRECT(_xlfn.CONCAT($BZ$1,MATCH(D73,$BY$7:$BY$100,0)+6)):INDIRECT(_xlfn.CONCAT($BZ$1,MATCH(D73,$BY$7:$BY$100,0)+6+SUM(IF((D73=$BY$7:$BY$59)=TRUE,1,0))-1))*$R$3))/$S$3,1,-1,TRUE)),"")</f>
        <v/>
      </c>
      <c r="AG73" s="31"/>
      <c r="AH73" s="31"/>
      <c r="AI73" s="31"/>
      <c r="AJ73" s="32"/>
      <c r="AK73" s="6"/>
      <c r="AL73" s="21"/>
      <c r="AM73" s="21"/>
      <c r="AN73" s="48">
        <f t="shared" si="23"/>
        <v>12</v>
      </c>
      <c r="AO73" s="39" t="e">
        <f t="shared" si="24"/>
        <v>#N/A</v>
      </c>
      <c r="AP73" s="39" t="e" cm="1">
        <f t="array" ref="AP73">_xlfn.XMATCH(1,IF(IF((AL73=$DG$24:$EF$24)=TRUE,1,0)+IF((AM73=$DG$25:$EF$25)=TRUE,1,0)=2,1,0))</f>
        <v>#N/A</v>
      </c>
      <c r="AQ73" s="39" t="str" cm="1">
        <f t="array" aca="1" ref="AQ73:AU73" ca="1">AA73:AE73</f>
        <v/>
      </c>
      <c r="AR73" s="39" t="str">
        <f ca="1"/>
        <v/>
      </c>
      <c r="AS73" s="39" t="str">
        <f ca="1"/>
        <v/>
      </c>
      <c r="AT73" s="39" t="str">
        <f ca="1"/>
        <v/>
      </c>
      <c r="AU73" s="39" t="str">
        <f ca="1"/>
        <v/>
      </c>
      <c r="AV73" s="39">
        <f t="shared" si="25"/>
        <v>0</v>
      </c>
      <c r="AW73" s="39" t="e" cm="1">
        <f t="array" ref="AW73">IF(AND(AV73=1,AO73&lt;&gt;1),VLOOKUP(E73,변환표준점수!$H$8:$O$60,_xlfn.XMATCH('표점 계산기'!$AL73,변환표준점수!$I$6:$O$6)+1,FALSE),IF(AND($E73=0,$DN$4=1),INDEX($CH$7:$CH$73,SUM(IF(AF73=$CP$7:$CP$59,ROW($A$1:$A$50),0))),IF(AND($E73&lt;&gt;0,$DN$4&lt;&gt;1),INDEX($CD$7:$CD$73,SUM(IF(AF73=$CL$7:$CL$59,ROW($A$1:$A$50),0))),AF73:AJ73)))</f>
        <v>#N/A</v>
      </c>
      <c r="AX73" s="39"/>
      <c r="AY73" s="39"/>
      <c r="AZ73" s="39"/>
      <c r="BA73" s="39"/>
      <c r="BB73" s="39" t="e">
        <f>VLOOKUP(G73,변환표준점수!$X$8:$AM$16,_xlfn.XMATCH(AL73,변환표준점수!$Y$5:$AM$5)+IF(OR(AN73=6,AN73=7,AN73=10,AN73=11),IF(AO73=1,0,1),0)+1,FALSE)</f>
        <v>#N/A</v>
      </c>
      <c r="BC73" s="39" t="e">
        <f>VLOOKUP(H73,변환표준점수!$AO$8:$BE$16,_xlfn.XMATCH(AL73,변환표준점수!$AP$5:$BE$5)+IF(OR(AN73=3,AN73=6,AN73=8,AN73=9,AN73=10),IF(AO73=1,0,1),0)+1,FALSE)</f>
        <v>#N/A</v>
      </c>
      <c r="BD73" s="39" t="e">
        <f>IF(I73=0,VLOOKUP(K73,변환표준점수!$BU$8:$CF$62,'표점 계산기'!$AN73+1,FALSE),VLOOKUP(I73,변환표준점수!$BH$8:$BS$62,'표점 계산기'!$AN73+1,FALSE))</f>
        <v>#N/A</v>
      </c>
      <c r="BE73" s="39" t="e">
        <f>IF(J73=0,VLOOKUP(L73,변환표준점수!$BU$8:$CF$62,'표점 계산기'!$AN73+1,FALSE),VLOOKUP(J73,변환표준점수!$BH$8:$BS$62,'표점 계산기'!$AN73+1,FALSE))</f>
        <v>#N/A</v>
      </c>
      <c r="BF73" s="39" cm="1">
        <f t="array" ref="BF73">IF(M73=0,0,IF(OR(AN73=3,AN73=4),0,IF(AN73=1,INDEX($CZ$7:$CZ$15,SUM(IF(M73&lt;$CY$7:$CY$15=TRUE,1,0))+1),VLOOKUP(M73,변환표준점수!$BH$8:$BS$62,'표점 계산기'!AN73+1,FALSE))))</f>
        <v>0</v>
      </c>
      <c r="BG73" s="39" t="e" cm="1">
        <f t="array" ref="BG73">INDEX($DG$24:$EF$31,COLUMN(C68),$AP73)</f>
        <v>#N/A</v>
      </c>
      <c r="BH73" s="39" t="e" cm="1">
        <f t="array" ref="BH73">INDEX($DG$24:$EF$31,COLUMN(D68),$AP73)</f>
        <v>#N/A</v>
      </c>
      <c r="BI73" s="39" t="e" cm="1">
        <f t="array" ref="BI73">INDEX($DG$24:$EF$31,COLUMN(E68),$AP73)</f>
        <v>#N/A</v>
      </c>
      <c r="BJ73" s="39" t="e" cm="1">
        <f t="array" ref="BJ73">INDEX($DG$24:$EF$31,COLUMN(F68),$AP73)</f>
        <v>#N/A</v>
      </c>
      <c r="BK73" s="39" t="e" cm="1">
        <f t="array" ref="BK73">INDEX($DG$24:$EF$31,COLUMN(G68),$AP73)</f>
        <v>#N/A</v>
      </c>
      <c r="BL73" s="39" t="e" cm="1">
        <f t="array" ref="BL73">INDEX($DG$24:$EF$31,COLUMN(H68),$AP73)</f>
        <v>#N/A</v>
      </c>
      <c r="BM73" s="63" t="str" cm="1">
        <f t="array" aca="1" ref="BM73:BQ73" ca="1">IFERROR(ROUND(IF(IFERROR(AW73:BA73/AW73:BA73,0)=1,(IFERROR(AQ73:AU73*BG73,0)+IFERROR(AW73:BA73*BH73,0)+(SUM(BD73:BF73)-MIN(BD73:BF73))*BI73+BB73*BJ73+BC73*BK73)*BL73+BB73*(1-BJ73)+BC73*(1-BK73)+IF(AN73=1,BF73,0),""),2),"")</f>
        <v/>
      </c>
      <c r="BN73" s="52" t="str">
        <f ca="1"/>
        <v/>
      </c>
      <c r="BO73" s="52" t="str">
        <f ca="1"/>
        <v/>
      </c>
      <c r="BP73" s="52" t="str">
        <f ca="1"/>
        <v/>
      </c>
      <c r="BQ73" s="64" t="str">
        <f ca="1"/>
        <v/>
      </c>
      <c r="BR73" s="6"/>
      <c r="BS73" s="5"/>
      <c r="BT73" s="5"/>
      <c r="BU73" s="5"/>
      <c r="BV73" s="5"/>
      <c r="BW73" s="5"/>
      <c r="BX73" s="5"/>
      <c r="BY73" s="68">
        <v>11</v>
      </c>
      <c r="BZ73" s="68">
        <v>73</v>
      </c>
      <c r="CA73" s="68">
        <v>11</v>
      </c>
      <c r="CB73" s="5"/>
      <c r="CC73" s="68">
        <v>11</v>
      </c>
      <c r="CD73" s="68">
        <v>70</v>
      </c>
      <c r="CE73" s="68">
        <v>11</v>
      </c>
      <c r="CF73" s="5"/>
      <c r="CG73" s="68">
        <v>2</v>
      </c>
      <c r="CH73" s="68">
        <v>70</v>
      </c>
      <c r="CI73" s="68">
        <v>2</v>
      </c>
      <c r="CJ73" s="5"/>
      <c r="CK73" s="68">
        <v>11</v>
      </c>
      <c r="CL73" s="6"/>
      <c r="CM73" s="68">
        <v>11</v>
      </c>
      <c r="CN73" s="5"/>
      <c r="CO73" s="6">
        <v>24</v>
      </c>
      <c r="CP73" s="6">
        <v>83</v>
      </c>
      <c r="CQ73" s="6">
        <v>38</v>
      </c>
      <c r="CR73" s="5"/>
      <c r="CS73" s="5"/>
      <c r="CT73" s="5"/>
      <c r="CU73" s="5"/>
      <c r="CV73" s="5"/>
      <c r="CW73" s="5"/>
      <c r="CX73" s="5"/>
      <c r="CY73" s="5"/>
      <c r="CZ73" s="5"/>
      <c r="DA73" s="5"/>
      <c r="DB73" s="6">
        <v>34</v>
      </c>
      <c r="DC73" s="5">
        <v>48.52</v>
      </c>
      <c r="DD73" s="5" t="e">
        <f>VLOOKUP(DB73,변환표준점수!$BU$8:$CF$46,1+'표점 계산기'!$DM$4,FALSE)</f>
        <v>#N/A</v>
      </c>
      <c r="DE73" s="5"/>
      <c r="DF73" s="5"/>
      <c r="DG73" s="5"/>
      <c r="DH73" s="5"/>
      <c r="DI73" s="5"/>
      <c r="DJ73" s="5"/>
      <c r="DK73" s="5"/>
      <c r="DL73" s="6"/>
      <c r="DM73" s="6"/>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row>
    <row r="74" spans="1:153" x14ac:dyDescent="0.3">
      <c r="A74" s="5"/>
      <c r="B74" s="18" t="str">
        <f t="shared" si="27"/>
        <v/>
      </c>
      <c r="C74" s="24"/>
      <c r="D74" s="24"/>
      <c r="E74" s="24"/>
      <c r="F74" s="24"/>
      <c r="G74" s="24"/>
      <c r="H74" s="25"/>
      <c r="I74" s="25"/>
      <c r="J74" s="25"/>
      <c r="K74" s="25"/>
      <c r="L74" s="25"/>
      <c r="M74" s="25"/>
      <c r="N74" s="24"/>
      <c r="O74" s="25"/>
      <c r="P74" s="6"/>
      <c r="Q74" s="6"/>
      <c r="R74" s="6" t="e">
        <f t="shared" si="28"/>
        <v>#N/A</v>
      </c>
      <c r="S74" s="6" t="e">
        <f t="shared" si="29"/>
        <v>#N/A</v>
      </c>
      <c r="T74" s="6" t="e">
        <f t="shared" si="30"/>
        <v>#N/A</v>
      </c>
      <c r="U74" s="6" t="e">
        <f t="shared" si="31"/>
        <v>#N/A</v>
      </c>
      <c r="V74" s="8" cm="1">
        <f t="array" ref="V74">IF(M74=0,0,IF(OR($DM$4=3,$DM$4=4),0,IF($DM$4=1,INDEX($CZ$7:$CZ$15,SUM(IF(M74&lt;$CY$7:$CY$15=TRUE,1,0))+1),VLOOKUP(M74,$DB$7:$DC$107,2,FALSE))))</f>
        <v>0</v>
      </c>
      <c r="W74" s="6" t="e">
        <f t="shared" si="26"/>
        <v>#N/A</v>
      </c>
      <c r="X74" s="6" cm="1">
        <f t="array" aca="1" ref="X74" ca="1">SUM(IF((IF(E74=0,INDIRECT(_xlfn.CONCAT($CH$1,MATCH(F74,$CG$7:$CG$100,0)+6)):INDIRECT(_xlfn.CONCAT($CH$1,MATCH(F74,$CG$7:$CG$100,0)+6+SUM(IF((F74=$CG$7:$CG$59)=TRUE,1,0))-1)),INDIRECT(_xlfn.CONCAT($CD$1,MATCH(E74,$CC$7:$CC$100,0)+6)):INDIRECT(_xlfn.CONCAT($CD$1,MATCH(E74,$CC$7:$CC$100,0)+6+SUM(IF((E74=$CC$7:$CC$59)=TRUE,1,0))-1)))*$S$3)=0,0,1))</f>
        <v>2</v>
      </c>
      <c r="Y74" s="6" t="e" cm="1">
        <f t="array" aca="1" ref="Y74" ca="1">SUM(IF((TRANSPOSE(MMULT(MMULT(_xlfn.MUNIT(X74),IF(MMULT(IF(E74=0,INDIRECT(_xlfn.CONCAT($CH$1,MATCH(F74,$CG$7:$CG$100,0)+6)):INDIRECT(_xlfn.CONCAT($CH$1,MATCH(F74,$CG$7:$CG$100,0)+6+SUM(IF((F74=$CG$7:$CG$59)=TRUE,1,0))-1)),INDIRECT(_xlfn.CONCAT($CD$1,MATCH(E74,$CC$7:$CC$100,0)+6)):INDIRECT(_xlfn.CONCAT($CD$1,MATCH(E74,$CC$7:$CC$100,0)+6+SUM(IF((E74=$CC$7:$CC$59)=TRUE,1,0))-1)))*$S$3,1/TRANSPOSE(W74-INDIRECT(_xlfn.CONCAT($BZ$1,MATCH(D74,$BY$7:$BY$100,0)+6)):INDIRECT(_xlfn.CONCAT($BZ$1,MATCH(D74,$BY$7:$BY$100,0)+6+SUM(IF((D74=$BY$7:$BY$59)=TRUE,1,0))-1))*$R$3))=1,1,0)),W74-INDIRECT(_xlfn.CONCAT($BZ$1,MATCH(D74,$BY$7:$BY$100,0)+6)):INDIRECT(_xlfn.CONCAT($BZ$1,MATCH(D74,$BY$7:$BY$100,0)+6+SUM(IF((D74=$BY$7:$BY$59)=TRUE,1,0))-1))*$R$3)))=0,0,1))</f>
        <v>#N/A</v>
      </c>
      <c r="Z74" s="6"/>
      <c r="AA74" s="30" t="str">
        <f t="shared" ca="1" si="32"/>
        <v/>
      </c>
      <c r="AB74" s="31" t="str">
        <f t="shared" si="33"/>
        <v/>
      </c>
      <c r="AC74" s="31" t="str">
        <f t="shared" si="34"/>
        <v/>
      </c>
      <c r="AD74" s="31" t="str">
        <f t="shared" si="35"/>
        <v/>
      </c>
      <c r="AE74" s="32" t="str">
        <f t="shared" si="36"/>
        <v/>
      </c>
      <c r="AF74" s="33" t="str" cm="1">
        <f t="array" aca="1" ref="AF74" ca="1">IFERROR(IF(_xlfn._xlws.SORT(TRANSPOSE(MMULT(MMULT(_xlfn.MUNIT(X74),IF(ROUND(MMULT(IF(E74=0,IF(DN72=1,INDIRECT(_xlfn.CONCAT($CP$1,MATCH(F74,$CO$7:$CO$100,0)+6)):INDIRECT(_xlfn.CONCAT($CP$1,MATCH(F74,$CO$7:$CO$100,0)+6+SUM(IF((F74=$CO$7:$CO$59)=TRUE,1,0))-1)),INDIRECT(_xlfn.CONCAT($CH$1,MATCH(F74,$CG$7:$CG$100,0)+6)):INDIRECT(_xlfn.CONCAT($CH$1,MATCH(F74,$CG$7:$CG$100,0)+6+SUM(IF((F74=$CG$7:$CG$59)=TRUE,1,0))-1))),IF(OR(DN72=2,DN72=3),INDIRECT(_xlfn.CONCAT($CL$1,MATCH(E74,$CK$7:$CK$100,0)+6)):INDIRECT(_xlfn.CONCAT($CL$1,MATCH(E74,$CK$7:$CK$100,0)+6+SUM(IF((E74=$CK$7:$CK$59)=TRUE,1,0))-1)),INDIRECT(_xlfn.CONCAT($CD$1,MATCH(E74,$CC$7:$CC$100,0)+6)):INDIRECT(_xlfn.CONCAT($CD$1,MATCH(E74,$CC$7:$CC$100,0)+6+SUM(IF((E74=$CC$7:$CC$59)=TRUE,1,0))-1))))*$S$3*IF(AND(DM72=4,F74=0),1.1,1),1/TRANSPOSE(W74-INDIRECT(_xlfn.CONCAT($BZ$1,MATCH(D74,$BY$7:$BY$100,0)+6)):INDIRECT(_xlfn.CONCAT($BZ$1,MATCH(D74,$BY$7:$BY$100,0)+6+SUM(IF((D74=$BY$7:$BY$59)=TRUE,1,0))-1))*$R$3)),6)=1,1,0)),W74-INDIRECT(_xlfn.CONCAT($BZ$1,MATCH(D74,$BY$7:$BY$100,0)+6)):INDIRECT(_xlfn.CONCAT($BZ$1,MATCH(D74,$BY$7:$BY$100,0)+6+SUM(IF((D74=$BY$7:$BY$59)=TRUE,1,0))-1))*$R$3))/$S$3,1,-1,TRUE)=0,"",_xlfn._xlws.SORT(TRANSPOSE(MMULT(MMULT(_xlfn.MUNIT(X74),IF(ROUND(MMULT(IF(E74=0,IF(DN72=1,INDIRECT(_xlfn.CONCAT($CP$1,MATCH(F74,$CO$7:$CO$100,0)+6)):INDIRECT(_xlfn.CONCAT($CP$1,MATCH(F74,$CO$7:$CO$100,0)+6+SUM(IF((F74=$CO$7:$CO$59)=TRUE,1,0))-1)),INDIRECT(_xlfn.CONCAT($CH$1,MATCH(F74,$CG$7:$CG$100,0)+6)):INDIRECT(_xlfn.CONCAT($CH$1,MATCH(F74,$CG$7:$CG$100,0)+6+SUM(IF((F74=$CG$7:$CG$59)=TRUE,1,0))-1))),IF(OR(DN72=2,DN72=3),INDIRECT(_xlfn.CONCAT($CL$1,MATCH(E74,$CK$7:$CK$100,0)+6)):INDIRECT(_xlfn.CONCAT($CL$1,MATCH(E74,$CK$7:$CK$100,0)+6+SUM(IF((E74=$CK$7:$CK$59)=TRUE,1,0))-1)),INDIRECT(_xlfn.CONCAT($CD$1,MATCH(E74,$CC$7:$CC$100,0)+6)):INDIRECT(_xlfn.CONCAT($CD$1,MATCH(E74,$CC$7:$CC$100,0)+6+SUM(IF((E74=$CC$7:$CC$59)=TRUE,1,0))-1))))*$S$3*IF(AND(DM72=4,F74=0),1.1,1),1/TRANSPOSE(W74-INDIRECT(_xlfn.CONCAT($BZ$1,MATCH(D74,$BY$7:$BY$100,0)+6)):INDIRECT(_xlfn.CONCAT($BZ$1,MATCH(D74,$BY$7:$BY$100,0)+6+SUM(IF((D74=$BY$7:$BY$59)=TRUE,1,0))-1))*$R$3)),6)=1,1,0)),W74-INDIRECT(_xlfn.CONCAT($BZ$1,MATCH(D74,$BY$7:$BY$100,0)+6)):INDIRECT(_xlfn.CONCAT($BZ$1,MATCH(D74,$BY$7:$BY$100,0)+6+SUM(IF((D74=$BY$7:$BY$59)=TRUE,1,0))-1))*$R$3))/$S$3,1,-1,TRUE)),"")</f>
        <v/>
      </c>
      <c r="AG74" s="31"/>
      <c r="AH74" s="31"/>
      <c r="AI74" s="31"/>
      <c r="AJ74" s="32"/>
      <c r="AK74" s="6"/>
      <c r="AL74" s="21"/>
      <c r="AM74" s="21"/>
      <c r="AN74" s="48">
        <f t="shared" si="23"/>
        <v>12</v>
      </c>
      <c r="AO74" s="39" t="e">
        <f t="shared" si="24"/>
        <v>#N/A</v>
      </c>
      <c r="AP74" s="39" t="e" cm="1">
        <f t="array" ref="AP74">_xlfn.XMATCH(1,IF(IF((AL74=$DG$24:$EF$24)=TRUE,1,0)+IF((AM74=$DG$25:$EF$25)=TRUE,1,0)=2,1,0))</f>
        <v>#N/A</v>
      </c>
      <c r="AQ74" s="39" t="str" cm="1">
        <f t="array" aca="1" ref="AQ74:AU74" ca="1">AA74:AE74</f>
        <v/>
      </c>
      <c r="AR74" s="39" t="str">
        <f ca="1"/>
        <v/>
      </c>
      <c r="AS74" s="39" t="str">
        <f ca="1"/>
        <v/>
      </c>
      <c r="AT74" s="39" t="str">
        <f ca="1"/>
        <v/>
      </c>
      <c r="AU74" s="39" t="str">
        <f ca="1"/>
        <v/>
      </c>
      <c r="AV74" s="39">
        <f t="shared" si="25"/>
        <v>0</v>
      </c>
      <c r="AW74" s="39" t="e" cm="1">
        <f t="array" ref="AW74">IF(AND(AV74=1,AO74&lt;&gt;1),VLOOKUP(E74,변환표준점수!$H$8:$O$60,_xlfn.XMATCH('표점 계산기'!$AL74,변환표준점수!$I$6:$O$6)+1,FALSE),IF(AND($E74=0,$DN$4=1),INDEX($CH$7:$CH$73,SUM(IF(AF74=$CP$7:$CP$59,ROW($A$1:$A$50),0))),IF(AND($E74&lt;&gt;0,$DN$4&lt;&gt;1),INDEX($CD$7:$CD$73,SUM(IF(AF74=$CL$7:$CL$59,ROW($A$1:$A$50),0))),AF74:AJ74)))</f>
        <v>#N/A</v>
      </c>
      <c r="AX74" s="39"/>
      <c r="AY74" s="39"/>
      <c r="AZ74" s="39"/>
      <c r="BA74" s="39"/>
      <c r="BB74" s="39" t="e">
        <f>VLOOKUP(G74,변환표준점수!$X$8:$AM$16,_xlfn.XMATCH(AL74,변환표준점수!$Y$5:$AM$5)+IF(OR(AN74=6,AN74=7,AN74=10,AN74=11),IF(AO74=1,0,1),0)+1,FALSE)</f>
        <v>#N/A</v>
      </c>
      <c r="BC74" s="39" t="e">
        <f>VLOOKUP(H74,변환표준점수!$AO$8:$BE$16,_xlfn.XMATCH(AL74,변환표준점수!$AP$5:$BE$5)+IF(OR(AN74=3,AN74=6,AN74=8,AN74=9,AN74=10),IF(AO74=1,0,1),0)+1,FALSE)</f>
        <v>#N/A</v>
      </c>
      <c r="BD74" s="39" t="e">
        <f>IF(I74=0,VLOOKUP(K74,변환표준점수!$BU$8:$CF$62,'표점 계산기'!$AN74+1,FALSE),VLOOKUP(I74,변환표준점수!$BH$8:$BS$62,'표점 계산기'!$AN74+1,FALSE))</f>
        <v>#N/A</v>
      </c>
      <c r="BE74" s="39" t="e">
        <f>IF(J74=0,VLOOKUP(L74,변환표준점수!$BU$8:$CF$62,'표점 계산기'!$AN74+1,FALSE),VLOOKUP(J74,변환표준점수!$BH$8:$BS$62,'표점 계산기'!$AN74+1,FALSE))</f>
        <v>#N/A</v>
      </c>
      <c r="BF74" s="39" cm="1">
        <f t="array" ref="BF74">IF(M74=0,0,IF(OR(AN74=3,AN74=4),0,IF(AN74=1,INDEX($CZ$7:$CZ$15,SUM(IF(M74&lt;$CY$7:$CY$15=TRUE,1,0))+1),VLOOKUP(M74,변환표준점수!$BH$8:$BS$62,'표점 계산기'!AN74+1,FALSE))))</f>
        <v>0</v>
      </c>
      <c r="BG74" s="39" t="e" cm="1">
        <f t="array" ref="BG74">INDEX($DG$24:$EF$31,COLUMN(C69),$AP74)</f>
        <v>#N/A</v>
      </c>
      <c r="BH74" s="39" t="e" cm="1">
        <f t="array" ref="BH74">INDEX($DG$24:$EF$31,COLUMN(D69),$AP74)</f>
        <v>#N/A</v>
      </c>
      <c r="BI74" s="39" t="e" cm="1">
        <f t="array" ref="BI74">INDEX($DG$24:$EF$31,COLUMN(E69),$AP74)</f>
        <v>#N/A</v>
      </c>
      <c r="BJ74" s="39" t="e" cm="1">
        <f t="array" ref="BJ74">INDEX($DG$24:$EF$31,COLUMN(F69),$AP74)</f>
        <v>#N/A</v>
      </c>
      <c r="BK74" s="39" t="e" cm="1">
        <f t="array" ref="BK74">INDEX($DG$24:$EF$31,COLUMN(G69),$AP74)</f>
        <v>#N/A</v>
      </c>
      <c r="BL74" s="39" t="e" cm="1">
        <f t="array" ref="BL74">INDEX($DG$24:$EF$31,COLUMN(H69),$AP74)</f>
        <v>#N/A</v>
      </c>
      <c r="BM74" s="63" t="str" cm="1">
        <f t="array" aca="1" ref="BM74:BQ74" ca="1">IFERROR(ROUND(IF(IFERROR(AW74:BA74/AW74:BA74,0)=1,(IFERROR(AQ74:AU74*BG74,0)+IFERROR(AW74:BA74*BH74,0)+(SUM(BD74:BF74)-MIN(BD74:BF74))*BI74+BB74*BJ74+BC74*BK74)*BL74+BB74*(1-BJ74)+BC74*(1-BK74)+IF(AN74=1,BF74,0),""),2),"")</f>
        <v/>
      </c>
      <c r="BN74" s="52" t="str">
        <f ca="1"/>
        <v/>
      </c>
      <c r="BO74" s="52" t="str">
        <f ca="1"/>
        <v/>
      </c>
      <c r="BP74" s="52" t="str">
        <f ca="1"/>
        <v/>
      </c>
      <c r="BQ74" s="64" t="str">
        <f ca="1"/>
        <v/>
      </c>
      <c r="BR74" s="6"/>
      <c r="BS74" s="5"/>
      <c r="BT74" s="5"/>
      <c r="BU74" s="5"/>
      <c r="BV74" s="5"/>
      <c r="BW74" s="5"/>
      <c r="BX74" s="5"/>
      <c r="BY74" s="68">
        <v>10</v>
      </c>
      <c r="BZ74" s="68">
        <v>72</v>
      </c>
      <c r="CA74" s="68">
        <v>10</v>
      </c>
      <c r="CB74" s="5"/>
      <c r="CC74" s="68">
        <v>10</v>
      </c>
      <c r="CD74" s="68">
        <v>69</v>
      </c>
      <c r="CE74" s="68">
        <v>10</v>
      </c>
      <c r="CF74" s="5"/>
      <c r="CG74" s="68">
        <v>1</v>
      </c>
      <c r="CH74" s="68">
        <v>69</v>
      </c>
      <c r="CI74" s="68">
        <v>1</v>
      </c>
      <c r="CJ74" s="5"/>
      <c r="CK74" s="68">
        <v>10</v>
      </c>
      <c r="CL74" s="6"/>
      <c r="CM74" s="68">
        <v>10</v>
      </c>
      <c r="CN74" s="5"/>
      <c r="CO74" s="6">
        <v>23</v>
      </c>
      <c r="CP74" s="6">
        <v>82</v>
      </c>
      <c r="CQ74" s="6">
        <v>37</v>
      </c>
      <c r="CR74" s="5"/>
      <c r="CS74" s="5"/>
      <c r="CT74" s="5"/>
      <c r="CU74" s="5"/>
      <c r="CV74" s="5"/>
      <c r="CW74" s="5"/>
      <c r="CX74" s="5"/>
      <c r="CY74" s="5"/>
      <c r="CZ74" s="5"/>
      <c r="DA74" s="5"/>
      <c r="DB74" s="5">
        <v>33</v>
      </c>
      <c r="DC74" s="5">
        <v>48.52</v>
      </c>
      <c r="DD74" s="5" t="e">
        <f>VLOOKUP(DB74,변환표준점수!$BU$8:$CF$46,1+'표점 계산기'!$DM$4,FALSE)</f>
        <v>#N/A</v>
      </c>
      <c r="DE74" s="5"/>
      <c r="DF74" s="5"/>
      <c r="DG74" s="5"/>
      <c r="DH74" s="5"/>
      <c r="DI74" s="5"/>
      <c r="DJ74" s="5"/>
      <c r="DK74" s="5"/>
      <c r="DL74" s="6"/>
      <c r="DM74" s="6"/>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row>
    <row r="75" spans="1:153" x14ac:dyDescent="0.3">
      <c r="A75" s="5"/>
      <c r="B75" s="18" t="str">
        <f t="shared" si="27"/>
        <v/>
      </c>
      <c r="C75" s="24"/>
      <c r="D75" s="24"/>
      <c r="E75" s="24"/>
      <c r="F75" s="24"/>
      <c r="G75" s="24"/>
      <c r="H75" s="25"/>
      <c r="I75" s="25"/>
      <c r="J75" s="25"/>
      <c r="K75" s="25"/>
      <c r="L75" s="25"/>
      <c r="M75" s="25"/>
      <c r="N75" s="24"/>
      <c r="O75" s="25"/>
      <c r="P75" s="6"/>
      <c r="Q75" s="6"/>
      <c r="R75" s="6" t="e">
        <f t="shared" si="28"/>
        <v>#N/A</v>
      </c>
      <c r="S75" s="6" t="e">
        <f t="shared" si="29"/>
        <v>#N/A</v>
      </c>
      <c r="T75" s="6" t="e">
        <f t="shared" si="30"/>
        <v>#N/A</v>
      </c>
      <c r="U75" s="6" t="e">
        <f t="shared" si="31"/>
        <v>#N/A</v>
      </c>
      <c r="V75" s="8" cm="1">
        <f t="array" ref="V75">IF(M75=0,0,IF(OR($DM$4=3,$DM$4=4),0,IF($DM$4=1,INDEX($CZ$7:$CZ$15,SUM(IF(M75&lt;$CY$7:$CY$15=TRUE,1,0))+1),VLOOKUP(M75,$DB$7:$DC$107,2,FALSE))))</f>
        <v>0</v>
      </c>
      <c r="W75" s="6" t="e">
        <f t="shared" si="26"/>
        <v>#N/A</v>
      </c>
      <c r="X75" s="6" cm="1">
        <f t="array" aca="1" ref="X75" ca="1">SUM(IF((IF(E75=0,INDIRECT(_xlfn.CONCAT($CH$1,MATCH(F75,$CG$7:$CG$100,0)+6)):INDIRECT(_xlfn.CONCAT($CH$1,MATCH(F75,$CG$7:$CG$100,0)+6+SUM(IF((F75=$CG$7:$CG$59)=TRUE,1,0))-1)),INDIRECT(_xlfn.CONCAT($CD$1,MATCH(E75,$CC$7:$CC$100,0)+6)):INDIRECT(_xlfn.CONCAT($CD$1,MATCH(E75,$CC$7:$CC$100,0)+6+SUM(IF((E75=$CC$7:$CC$59)=TRUE,1,0))-1)))*$S$3)=0,0,1))</f>
        <v>2</v>
      </c>
      <c r="Y75" s="6" t="e" cm="1">
        <f t="array" aca="1" ref="Y75" ca="1">SUM(IF((TRANSPOSE(MMULT(MMULT(_xlfn.MUNIT(X75),IF(MMULT(IF(E75=0,INDIRECT(_xlfn.CONCAT($CH$1,MATCH(F75,$CG$7:$CG$100,0)+6)):INDIRECT(_xlfn.CONCAT($CH$1,MATCH(F75,$CG$7:$CG$100,0)+6+SUM(IF((F75=$CG$7:$CG$59)=TRUE,1,0))-1)),INDIRECT(_xlfn.CONCAT($CD$1,MATCH(E75,$CC$7:$CC$100,0)+6)):INDIRECT(_xlfn.CONCAT($CD$1,MATCH(E75,$CC$7:$CC$100,0)+6+SUM(IF((E75=$CC$7:$CC$59)=TRUE,1,0))-1)))*$S$3,1/TRANSPOSE(W75-INDIRECT(_xlfn.CONCAT($BZ$1,MATCH(D75,$BY$7:$BY$100,0)+6)):INDIRECT(_xlfn.CONCAT($BZ$1,MATCH(D75,$BY$7:$BY$100,0)+6+SUM(IF((D75=$BY$7:$BY$59)=TRUE,1,0))-1))*$R$3))=1,1,0)),W75-INDIRECT(_xlfn.CONCAT($BZ$1,MATCH(D75,$BY$7:$BY$100,0)+6)):INDIRECT(_xlfn.CONCAT($BZ$1,MATCH(D75,$BY$7:$BY$100,0)+6+SUM(IF((D75=$BY$7:$BY$59)=TRUE,1,0))-1))*$R$3)))=0,0,1))</f>
        <v>#N/A</v>
      </c>
      <c r="Z75" s="6"/>
      <c r="AA75" s="30" t="str">
        <f t="shared" ca="1" si="32"/>
        <v/>
      </c>
      <c r="AB75" s="31" t="str">
        <f t="shared" si="33"/>
        <v/>
      </c>
      <c r="AC75" s="31" t="str">
        <f t="shared" si="34"/>
        <v/>
      </c>
      <c r="AD75" s="31" t="str">
        <f t="shared" si="35"/>
        <v/>
      </c>
      <c r="AE75" s="32" t="str">
        <f t="shared" si="36"/>
        <v/>
      </c>
      <c r="AF75" s="33" t="str" cm="1">
        <f t="array" aca="1" ref="AF75" ca="1">IFERROR(IF(_xlfn._xlws.SORT(TRANSPOSE(MMULT(MMULT(_xlfn.MUNIT(X75),IF(ROUND(MMULT(IF(E75=0,IF(DN73=1,INDIRECT(_xlfn.CONCAT($CP$1,MATCH(F75,$CO$7:$CO$100,0)+6)):INDIRECT(_xlfn.CONCAT($CP$1,MATCH(F75,$CO$7:$CO$100,0)+6+SUM(IF((F75=$CO$7:$CO$59)=TRUE,1,0))-1)),INDIRECT(_xlfn.CONCAT($CH$1,MATCH(F75,$CG$7:$CG$100,0)+6)):INDIRECT(_xlfn.CONCAT($CH$1,MATCH(F75,$CG$7:$CG$100,0)+6+SUM(IF((F75=$CG$7:$CG$59)=TRUE,1,0))-1))),IF(OR(DN73=2,DN73=3),INDIRECT(_xlfn.CONCAT($CL$1,MATCH(E75,$CK$7:$CK$100,0)+6)):INDIRECT(_xlfn.CONCAT($CL$1,MATCH(E75,$CK$7:$CK$100,0)+6+SUM(IF((E75=$CK$7:$CK$59)=TRUE,1,0))-1)),INDIRECT(_xlfn.CONCAT($CD$1,MATCH(E75,$CC$7:$CC$100,0)+6)):INDIRECT(_xlfn.CONCAT($CD$1,MATCH(E75,$CC$7:$CC$100,0)+6+SUM(IF((E75=$CC$7:$CC$59)=TRUE,1,0))-1))))*$S$3*IF(AND(DM73=4,F75=0),1.1,1),1/TRANSPOSE(W75-INDIRECT(_xlfn.CONCAT($BZ$1,MATCH(D75,$BY$7:$BY$100,0)+6)):INDIRECT(_xlfn.CONCAT($BZ$1,MATCH(D75,$BY$7:$BY$100,0)+6+SUM(IF((D75=$BY$7:$BY$59)=TRUE,1,0))-1))*$R$3)),6)=1,1,0)),W75-INDIRECT(_xlfn.CONCAT($BZ$1,MATCH(D75,$BY$7:$BY$100,0)+6)):INDIRECT(_xlfn.CONCAT($BZ$1,MATCH(D75,$BY$7:$BY$100,0)+6+SUM(IF((D75=$BY$7:$BY$59)=TRUE,1,0))-1))*$R$3))/$S$3,1,-1,TRUE)=0,"",_xlfn._xlws.SORT(TRANSPOSE(MMULT(MMULT(_xlfn.MUNIT(X75),IF(ROUND(MMULT(IF(E75=0,IF(DN73=1,INDIRECT(_xlfn.CONCAT($CP$1,MATCH(F75,$CO$7:$CO$100,0)+6)):INDIRECT(_xlfn.CONCAT($CP$1,MATCH(F75,$CO$7:$CO$100,0)+6+SUM(IF((F75=$CO$7:$CO$59)=TRUE,1,0))-1)),INDIRECT(_xlfn.CONCAT($CH$1,MATCH(F75,$CG$7:$CG$100,0)+6)):INDIRECT(_xlfn.CONCAT($CH$1,MATCH(F75,$CG$7:$CG$100,0)+6+SUM(IF((F75=$CG$7:$CG$59)=TRUE,1,0))-1))),IF(OR(DN73=2,DN73=3),INDIRECT(_xlfn.CONCAT($CL$1,MATCH(E75,$CK$7:$CK$100,0)+6)):INDIRECT(_xlfn.CONCAT($CL$1,MATCH(E75,$CK$7:$CK$100,0)+6+SUM(IF((E75=$CK$7:$CK$59)=TRUE,1,0))-1)),INDIRECT(_xlfn.CONCAT($CD$1,MATCH(E75,$CC$7:$CC$100,0)+6)):INDIRECT(_xlfn.CONCAT($CD$1,MATCH(E75,$CC$7:$CC$100,0)+6+SUM(IF((E75=$CC$7:$CC$59)=TRUE,1,0))-1))))*$S$3*IF(AND(DM73=4,F75=0),1.1,1),1/TRANSPOSE(W75-INDIRECT(_xlfn.CONCAT($BZ$1,MATCH(D75,$BY$7:$BY$100,0)+6)):INDIRECT(_xlfn.CONCAT($BZ$1,MATCH(D75,$BY$7:$BY$100,0)+6+SUM(IF((D75=$BY$7:$BY$59)=TRUE,1,0))-1))*$R$3)),6)=1,1,0)),W75-INDIRECT(_xlfn.CONCAT($BZ$1,MATCH(D75,$BY$7:$BY$100,0)+6)):INDIRECT(_xlfn.CONCAT($BZ$1,MATCH(D75,$BY$7:$BY$100,0)+6+SUM(IF((D75=$BY$7:$BY$59)=TRUE,1,0))-1))*$R$3))/$S$3,1,-1,TRUE)),"")</f>
        <v/>
      </c>
      <c r="AG75" s="31"/>
      <c r="AH75" s="31"/>
      <c r="AI75" s="31"/>
      <c r="AJ75" s="32"/>
      <c r="AK75" s="6"/>
      <c r="AL75" s="21"/>
      <c r="AM75" s="21"/>
      <c r="AN75" s="48">
        <f t="shared" si="23"/>
        <v>12</v>
      </c>
      <c r="AO75" s="39" t="e">
        <f t="shared" si="24"/>
        <v>#N/A</v>
      </c>
      <c r="AP75" s="39" t="e" cm="1">
        <f t="array" ref="AP75">_xlfn.XMATCH(1,IF(IF((AL75=$DG$24:$EF$24)=TRUE,1,0)+IF((AM75=$DG$25:$EF$25)=TRUE,1,0)=2,1,0))</f>
        <v>#N/A</v>
      </c>
      <c r="AQ75" s="39" t="str" cm="1">
        <f t="array" aca="1" ref="AQ75:AU75" ca="1">AA75:AE75</f>
        <v/>
      </c>
      <c r="AR75" s="39" t="str">
        <f ca="1"/>
        <v/>
      </c>
      <c r="AS75" s="39" t="str">
        <f ca="1"/>
        <v/>
      </c>
      <c r="AT75" s="39" t="str">
        <f ca="1"/>
        <v/>
      </c>
      <c r="AU75" s="39" t="str">
        <f ca="1"/>
        <v/>
      </c>
      <c r="AV75" s="39">
        <f t="shared" si="25"/>
        <v>0</v>
      </c>
      <c r="AW75" s="39" t="e" cm="1">
        <f t="array" ref="AW75">IF(AND(AV75=1,AO75&lt;&gt;1),VLOOKUP(E75,변환표준점수!$H$8:$O$60,_xlfn.XMATCH('표점 계산기'!$AL75,변환표준점수!$I$6:$O$6)+1,FALSE),IF(AND($E75=0,$DN$4=1),INDEX($CH$7:$CH$73,SUM(IF(AF75=$CP$7:$CP$59,ROW($A$1:$A$50),0))),IF(AND($E75&lt;&gt;0,$DN$4&lt;&gt;1),INDEX($CD$7:$CD$73,SUM(IF(AF75=$CL$7:$CL$59,ROW($A$1:$A$50),0))),AF75:AJ75)))</f>
        <v>#N/A</v>
      </c>
      <c r="AX75" s="39"/>
      <c r="AY75" s="39"/>
      <c r="AZ75" s="39"/>
      <c r="BA75" s="39"/>
      <c r="BB75" s="39" t="e">
        <f>VLOOKUP(G75,변환표준점수!$X$8:$AM$16,_xlfn.XMATCH(AL75,변환표준점수!$Y$5:$AM$5)+IF(OR(AN75=6,AN75=7,AN75=10,AN75=11),IF(AO75=1,0,1),0)+1,FALSE)</f>
        <v>#N/A</v>
      </c>
      <c r="BC75" s="39" t="e">
        <f>VLOOKUP(H75,변환표준점수!$AO$8:$BE$16,_xlfn.XMATCH(AL75,변환표준점수!$AP$5:$BE$5)+IF(OR(AN75=3,AN75=6,AN75=8,AN75=9,AN75=10),IF(AO75=1,0,1),0)+1,FALSE)</f>
        <v>#N/A</v>
      </c>
      <c r="BD75" s="39" t="e">
        <f>IF(I75=0,VLOOKUP(K75,변환표준점수!$BU$8:$CF$62,'표점 계산기'!$AN75+1,FALSE),VLOOKUP(I75,변환표준점수!$BH$8:$BS$62,'표점 계산기'!$AN75+1,FALSE))</f>
        <v>#N/A</v>
      </c>
      <c r="BE75" s="39" t="e">
        <f>IF(J75=0,VLOOKUP(L75,변환표준점수!$BU$8:$CF$62,'표점 계산기'!$AN75+1,FALSE),VLOOKUP(J75,변환표준점수!$BH$8:$BS$62,'표점 계산기'!$AN75+1,FALSE))</f>
        <v>#N/A</v>
      </c>
      <c r="BF75" s="39" cm="1">
        <f t="array" ref="BF75">IF(M75=0,0,IF(OR(AN75=3,AN75=4),0,IF(AN75=1,INDEX($CZ$7:$CZ$15,SUM(IF(M75&lt;$CY$7:$CY$15=TRUE,1,0))+1),VLOOKUP(M75,변환표준점수!$BH$8:$BS$62,'표점 계산기'!AN75+1,FALSE))))</f>
        <v>0</v>
      </c>
      <c r="BG75" s="39" t="e" cm="1">
        <f t="array" ref="BG75">INDEX($DG$24:$EF$31,COLUMN(C70),$AP75)</f>
        <v>#N/A</v>
      </c>
      <c r="BH75" s="39" t="e" cm="1">
        <f t="array" ref="BH75">INDEX($DG$24:$EF$31,COLUMN(D70),$AP75)</f>
        <v>#N/A</v>
      </c>
      <c r="BI75" s="39" t="e" cm="1">
        <f t="array" ref="BI75">INDEX($DG$24:$EF$31,COLUMN(E70),$AP75)</f>
        <v>#N/A</v>
      </c>
      <c r="BJ75" s="39" t="e" cm="1">
        <f t="array" ref="BJ75">INDEX($DG$24:$EF$31,COLUMN(F70),$AP75)</f>
        <v>#N/A</v>
      </c>
      <c r="BK75" s="39" t="e" cm="1">
        <f t="array" ref="BK75">INDEX($DG$24:$EF$31,COLUMN(G70),$AP75)</f>
        <v>#N/A</v>
      </c>
      <c r="BL75" s="39" t="e" cm="1">
        <f t="array" ref="BL75">INDEX($DG$24:$EF$31,COLUMN(H70),$AP75)</f>
        <v>#N/A</v>
      </c>
      <c r="BM75" s="63" t="str" cm="1">
        <f t="array" aca="1" ref="BM75:BQ75" ca="1">IFERROR(ROUND(IF(IFERROR(AW75:BA75/AW75:BA75,0)=1,(IFERROR(AQ75:AU75*BG75,0)+IFERROR(AW75:BA75*BH75,0)+(SUM(BD75:BF75)-MIN(BD75:BF75))*BI75+BB75*BJ75+BC75*BK75)*BL75+BB75*(1-BJ75)+BC75*(1-BK75)+IF(AN75=1,BF75,0),""),2),"")</f>
        <v/>
      </c>
      <c r="BN75" s="52" t="str">
        <f ca="1"/>
        <v/>
      </c>
      <c r="BO75" s="52" t="str">
        <f ca="1"/>
        <v/>
      </c>
      <c r="BP75" s="52" t="str">
        <f ca="1"/>
        <v/>
      </c>
      <c r="BQ75" s="64" t="str">
        <f ca="1"/>
        <v/>
      </c>
      <c r="BR75" s="6"/>
      <c r="BS75" s="5"/>
      <c r="BT75" s="5"/>
      <c r="BU75" s="5"/>
      <c r="BV75" s="5"/>
      <c r="BW75" s="5"/>
      <c r="BX75" s="5"/>
      <c r="BY75" s="68">
        <v>9</v>
      </c>
      <c r="BZ75" s="68">
        <v>71</v>
      </c>
      <c r="CA75" s="68">
        <v>9</v>
      </c>
      <c r="CB75" s="5"/>
      <c r="CC75" s="68">
        <v>9</v>
      </c>
      <c r="CD75" s="68">
        <v>68</v>
      </c>
      <c r="CE75" s="68">
        <v>9</v>
      </c>
      <c r="CF75" s="5"/>
      <c r="CG75" s="68">
        <v>1</v>
      </c>
      <c r="CH75" s="68">
        <v>68</v>
      </c>
      <c r="CI75" s="68">
        <v>1</v>
      </c>
      <c r="CJ75" s="5"/>
      <c r="CK75" s="68">
        <v>9</v>
      </c>
      <c r="CL75" s="5"/>
      <c r="CM75" s="68">
        <v>9</v>
      </c>
      <c r="CN75" s="5"/>
      <c r="CO75" s="5"/>
      <c r="CP75" s="5"/>
      <c r="CQ75" s="5"/>
      <c r="CR75" s="5"/>
      <c r="CS75" s="5"/>
      <c r="CT75" s="5"/>
      <c r="CU75" s="5"/>
      <c r="CV75" s="5"/>
      <c r="CW75" s="5"/>
      <c r="CX75" s="5"/>
      <c r="CY75" s="5"/>
      <c r="CZ75" s="5"/>
      <c r="DA75" s="5"/>
      <c r="DB75" s="6">
        <v>32</v>
      </c>
      <c r="DC75" s="5">
        <v>48.52</v>
      </c>
      <c r="DD75" s="5" t="e">
        <f>VLOOKUP(DB75,변환표준점수!$BU$8:$CF$46,1+'표점 계산기'!$DM$4,FALSE)</f>
        <v>#N/A</v>
      </c>
      <c r="DE75" s="5"/>
      <c r="DF75" s="5"/>
      <c r="DG75" s="5"/>
      <c r="DH75" s="5"/>
      <c r="DI75" s="5"/>
      <c r="DJ75" s="5"/>
      <c r="DK75" s="5"/>
      <c r="DL75" s="6"/>
      <c r="DM75" s="6"/>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row>
    <row r="76" spans="1:153" x14ac:dyDescent="0.3">
      <c r="A76" s="5"/>
      <c r="B76" s="18" t="str">
        <f t="shared" si="27"/>
        <v/>
      </c>
      <c r="C76" s="24"/>
      <c r="D76" s="24"/>
      <c r="E76" s="24"/>
      <c r="F76" s="24"/>
      <c r="G76" s="24"/>
      <c r="H76" s="25"/>
      <c r="I76" s="25"/>
      <c r="J76" s="25"/>
      <c r="K76" s="25"/>
      <c r="L76" s="25"/>
      <c r="M76" s="25"/>
      <c r="N76" s="24"/>
      <c r="O76" s="25"/>
      <c r="P76" s="6"/>
      <c r="Q76" s="6"/>
      <c r="R76" s="6" t="e">
        <f t="shared" si="28"/>
        <v>#N/A</v>
      </c>
      <c r="S76" s="6" t="e">
        <f t="shared" si="29"/>
        <v>#N/A</v>
      </c>
      <c r="T76" s="6" t="e">
        <f t="shared" si="30"/>
        <v>#N/A</v>
      </c>
      <c r="U76" s="6" t="e">
        <f t="shared" si="31"/>
        <v>#N/A</v>
      </c>
      <c r="V76" s="8" cm="1">
        <f t="array" ref="V76">IF(M76=0,0,IF(OR($DM$4=3,$DM$4=4),0,IF($DM$4=1,INDEX($CZ$7:$CZ$15,SUM(IF(M76&lt;$CY$7:$CY$15=TRUE,1,0))+1),VLOOKUP(M76,$DB$7:$DC$107,2,FALSE))))</f>
        <v>0</v>
      </c>
      <c r="W76" s="6" t="e">
        <f t="shared" si="26"/>
        <v>#N/A</v>
      </c>
      <c r="X76" s="6" cm="1">
        <f t="array" aca="1" ref="X76" ca="1">SUM(IF((IF(E76=0,INDIRECT(_xlfn.CONCAT($CH$1,MATCH(F76,$CG$7:$CG$100,0)+6)):INDIRECT(_xlfn.CONCAT($CH$1,MATCH(F76,$CG$7:$CG$100,0)+6+SUM(IF((F76=$CG$7:$CG$59)=TRUE,1,0))-1)),INDIRECT(_xlfn.CONCAT($CD$1,MATCH(E76,$CC$7:$CC$100,0)+6)):INDIRECT(_xlfn.CONCAT($CD$1,MATCH(E76,$CC$7:$CC$100,0)+6+SUM(IF((E76=$CC$7:$CC$59)=TRUE,1,0))-1)))*$S$3)=0,0,1))</f>
        <v>2</v>
      </c>
      <c r="Y76" s="6" t="e" cm="1">
        <f t="array" aca="1" ref="Y76" ca="1">SUM(IF((TRANSPOSE(MMULT(MMULT(_xlfn.MUNIT(X76),IF(MMULT(IF(E76=0,INDIRECT(_xlfn.CONCAT($CH$1,MATCH(F76,$CG$7:$CG$100,0)+6)):INDIRECT(_xlfn.CONCAT($CH$1,MATCH(F76,$CG$7:$CG$100,0)+6+SUM(IF((F76=$CG$7:$CG$59)=TRUE,1,0))-1)),INDIRECT(_xlfn.CONCAT($CD$1,MATCH(E76,$CC$7:$CC$100,0)+6)):INDIRECT(_xlfn.CONCAT($CD$1,MATCH(E76,$CC$7:$CC$100,0)+6+SUM(IF((E76=$CC$7:$CC$59)=TRUE,1,0))-1)))*$S$3,1/TRANSPOSE(W76-INDIRECT(_xlfn.CONCAT($BZ$1,MATCH(D76,$BY$7:$BY$100,0)+6)):INDIRECT(_xlfn.CONCAT($BZ$1,MATCH(D76,$BY$7:$BY$100,0)+6+SUM(IF((D76=$BY$7:$BY$59)=TRUE,1,0))-1))*$R$3))=1,1,0)),W76-INDIRECT(_xlfn.CONCAT($BZ$1,MATCH(D76,$BY$7:$BY$100,0)+6)):INDIRECT(_xlfn.CONCAT($BZ$1,MATCH(D76,$BY$7:$BY$100,0)+6+SUM(IF((D76=$BY$7:$BY$59)=TRUE,1,0))-1))*$R$3)))=0,0,1))</f>
        <v>#N/A</v>
      </c>
      <c r="Z76" s="6"/>
      <c r="AA76" s="30" t="str">
        <f t="shared" ca="1" si="32"/>
        <v/>
      </c>
      <c r="AB76" s="31" t="str">
        <f t="shared" si="33"/>
        <v/>
      </c>
      <c r="AC76" s="31" t="str">
        <f t="shared" si="34"/>
        <v/>
      </c>
      <c r="AD76" s="31" t="str">
        <f t="shared" si="35"/>
        <v/>
      </c>
      <c r="AE76" s="32" t="str">
        <f t="shared" si="36"/>
        <v/>
      </c>
      <c r="AF76" s="33" t="str" cm="1">
        <f t="array" aca="1" ref="AF76" ca="1">IFERROR(IF(_xlfn._xlws.SORT(TRANSPOSE(MMULT(MMULT(_xlfn.MUNIT(X76),IF(ROUND(MMULT(IF(E76=0,IF(DN74=1,INDIRECT(_xlfn.CONCAT($CP$1,MATCH(F76,$CO$7:$CO$100,0)+6)):INDIRECT(_xlfn.CONCAT($CP$1,MATCH(F76,$CO$7:$CO$100,0)+6+SUM(IF((F76=$CO$7:$CO$59)=TRUE,1,0))-1)),INDIRECT(_xlfn.CONCAT($CH$1,MATCH(F76,$CG$7:$CG$100,0)+6)):INDIRECT(_xlfn.CONCAT($CH$1,MATCH(F76,$CG$7:$CG$100,0)+6+SUM(IF((F76=$CG$7:$CG$59)=TRUE,1,0))-1))),IF(OR(DN74=2,DN74=3),INDIRECT(_xlfn.CONCAT($CL$1,MATCH(E76,$CK$7:$CK$100,0)+6)):INDIRECT(_xlfn.CONCAT($CL$1,MATCH(E76,$CK$7:$CK$100,0)+6+SUM(IF((E76=$CK$7:$CK$59)=TRUE,1,0))-1)),INDIRECT(_xlfn.CONCAT($CD$1,MATCH(E76,$CC$7:$CC$100,0)+6)):INDIRECT(_xlfn.CONCAT($CD$1,MATCH(E76,$CC$7:$CC$100,0)+6+SUM(IF((E76=$CC$7:$CC$59)=TRUE,1,0))-1))))*$S$3*IF(AND(DM74=4,F76=0),1.1,1),1/TRANSPOSE(W76-INDIRECT(_xlfn.CONCAT($BZ$1,MATCH(D76,$BY$7:$BY$100,0)+6)):INDIRECT(_xlfn.CONCAT($BZ$1,MATCH(D76,$BY$7:$BY$100,0)+6+SUM(IF((D76=$BY$7:$BY$59)=TRUE,1,0))-1))*$R$3)),6)=1,1,0)),W76-INDIRECT(_xlfn.CONCAT($BZ$1,MATCH(D76,$BY$7:$BY$100,0)+6)):INDIRECT(_xlfn.CONCAT($BZ$1,MATCH(D76,$BY$7:$BY$100,0)+6+SUM(IF((D76=$BY$7:$BY$59)=TRUE,1,0))-1))*$R$3))/$S$3,1,-1,TRUE)=0,"",_xlfn._xlws.SORT(TRANSPOSE(MMULT(MMULT(_xlfn.MUNIT(X76),IF(ROUND(MMULT(IF(E76=0,IF(DN74=1,INDIRECT(_xlfn.CONCAT($CP$1,MATCH(F76,$CO$7:$CO$100,0)+6)):INDIRECT(_xlfn.CONCAT($CP$1,MATCH(F76,$CO$7:$CO$100,0)+6+SUM(IF((F76=$CO$7:$CO$59)=TRUE,1,0))-1)),INDIRECT(_xlfn.CONCAT($CH$1,MATCH(F76,$CG$7:$CG$100,0)+6)):INDIRECT(_xlfn.CONCAT($CH$1,MATCH(F76,$CG$7:$CG$100,0)+6+SUM(IF((F76=$CG$7:$CG$59)=TRUE,1,0))-1))),IF(OR(DN74=2,DN74=3),INDIRECT(_xlfn.CONCAT($CL$1,MATCH(E76,$CK$7:$CK$100,0)+6)):INDIRECT(_xlfn.CONCAT($CL$1,MATCH(E76,$CK$7:$CK$100,0)+6+SUM(IF((E76=$CK$7:$CK$59)=TRUE,1,0))-1)),INDIRECT(_xlfn.CONCAT($CD$1,MATCH(E76,$CC$7:$CC$100,0)+6)):INDIRECT(_xlfn.CONCAT($CD$1,MATCH(E76,$CC$7:$CC$100,0)+6+SUM(IF((E76=$CC$7:$CC$59)=TRUE,1,0))-1))))*$S$3*IF(AND(DM74=4,F76=0),1.1,1),1/TRANSPOSE(W76-INDIRECT(_xlfn.CONCAT($BZ$1,MATCH(D76,$BY$7:$BY$100,0)+6)):INDIRECT(_xlfn.CONCAT($BZ$1,MATCH(D76,$BY$7:$BY$100,0)+6+SUM(IF((D76=$BY$7:$BY$59)=TRUE,1,0))-1))*$R$3)),6)=1,1,0)),W76-INDIRECT(_xlfn.CONCAT($BZ$1,MATCH(D76,$BY$7:$BY$100,0)+6)):INDIRECT(_xlfn.CONCAT($BZ$1,MATCH(D76,$BY$7:$BY$100,0)+6+SUM(IF((D76=$BY$7:$BY$59)=TRUE,1,0))-1))*$R$3))/$S$3,1,-1,TRUE)),"")</f>
        <v/>
      </c>
      <c r="AG76" s="31"/>
      <c r="AH76" s="31"/>
      <c r="AI76" s="31"/>
      <c r="AJ76" s="32"/>
      <c r="AK76" s="6"/>
      <c r="AL76" s="21"/>
      <c r="AM76" s="21"/>
      <c r="AN76" s="48">
        <f t="shared" si="23"/>
        <v>12</v>
      </c>
      <c r="AO76" s="39" t="e">
        <f t="shared" si="24"/>
        <v>#N/A</v>
      </c>
      <c r="AP76" s="39" t="e" cm="1">
        <f t="array" ref="AP76">_xlfn.XMATCH(1,IF(IF((AL76=$DG$24:$EF$24)=TRUE,1,0)+IF((AM76=$DG$25:$EF$25)=TRUE,1,0)=2,1,0))</f>
        <v>#N/A</v>
      </c>
      <c r="AQ76" s="39" t="str" cm="1">
        <f t="array" aca="1" ref="AQ76:AU76" ca="1">AA76:AE76</f>
        <v/>
      </c>
      <c r="AR76" s="39" t="str">
        <f ca="1"/>
        <v/>
      </c>
      <c r="AS76" s="39" t="str">
        <f ca="1"/>
        <v/>
      </c>
      <c r="AT76" s="39" t="str">
        <f ca="1"/>
        <v/>
      </c>
      <c r="AU76" s="39" t="str">
        <f ca="1"/>
        <v/>
      </c>
      <c r="AV76" s="39">
        <f t="shared" si="25"/>
        <v>0</v>
      </c>
      <c r="AW76" s="39" t="e" cm="1">
        <f t="array" ref="AW76">IF(AND(AV76=1,AO76&lt;&gt;1),VLOOKUP(E76,변환표준점수!$H$8:$O$60,_xlfn.XMATCH('표점 계산기'!$AL76,변환표준점수!$I$6:$O$6)+1,FALSE),IF(AND($E76=0,$DN$4=1),INDEX($CH$7:$CH$73,SUM(IF(AF76=$CP$7:$CP$59,ROW($A$1:$A$50),0))),IF(AND($E76&lt;&gt;0,$DN$4&lt;&gt;1),INDEX($CD$7:$CD$73,SUM(IF(AF76=$CL$7:$CL$59,ROW($A$1:$A$50),0))),AF76:AJ76)))</f>
        <v>#N/A</v>
      </c>
      <c r="AX76" s="39"/>
      <c r="AY76" s="39"/>
      <c r="AZ76" s="39"/>
      <c r="BA76" s="39"/>
      <c r="BB76" s="39" t="e">
        <f>VLOOKUP(G76,변환표준점수!$X$8:$AM$16,_xlfn.XMATCH(AL76,변환표준점수!$Y$5:$AM$5)+IF(OR(AN76=6,AN76=7,AN76=10,AN76=11),IF(AO76=1,0,1),0)+1,FALSE)</f>
        <v>#N/A</v>
      </c>
      <c r="BC76" s="39" t="e">
        <f>VLOOKUP(H76,변환표준점수!$AO$8:$BE$16,_xlfn.XMATCH(AL76,변환표준점수!$AP$5:$BE$5)+IF(OR(AN76=3,AN76=6,AN76=8,AN76=9,AN76=10),IF(AO76=1,0,1),0)+1,FALSE)</f>
        <v>#N/A</v>
      </c>
      <c r="BD76" s="39" t="e">
        <f>IF(I76=0,VLOOKUP(K76,변환표준점수!$BU$8:$CF$62,'표점 계산기'!$AN76+1,FALSE),VLOOKUP(I76,변환표준점수!$BH$8:$BS$62,'표점 계산기'!$AN76+1,FALSE))</f>
        <v>#N/A</v>
      </c>
      <c r="BE76" s="39" t="e">
        <f>IF(J76=0,VLOOKUP(L76,변환표준점수!$BU$8:$CF$62,'표점 계산기'!$AN76+1,FALSE),VLOOKUP(J76,변환표준점수!$BH$8:$BS$62,'표점 계산기'!$AN76+1,FALSE))</f>
        <v>#N/A</v>
      </c>
      <c r="BF76" s="39" cm="1">
        <f t="array" ref="BF76">IF(M76=0,0,IF(OR(AN76=3,AN76=4),0,IF(AN76=1,INDEX($CZ$7:$CZ$15,SUM(IF(M76&lt;$CY$7:$CY$15=TRUE,1,0))+1),VLOOKUP(M76,변환표준점수!$BH$8:$BS$62,'표점 계산기'!AN76+1,FALSE))))</f>
        <v>0</v>
      </c>
      <c r="BG76" s="39" t="e" cm="1">
        <f t="array" ref="BG76">INDEX($DG$24:$EF$31,COLUMN(C71),$AP76)</f>
        <v>#N/A</v>
      </c>
      <c r="BH76" s="39" t="e" cm="1">
        <f t="array" ref="BH76">INDEX($DG$24:$EF$31,COLUMN(D71),$AP76)</f>
        <v>#N/A</v>
      </c>
      <c r="BI76" s="39" t="e" cm="1">
        <f t="array" ref="BI76">INDEX($DG$24:$EF$31,COLUMN(E71),$AP76)</f>
        <v>#N/A</v>
      </c>
      <c r="BJ76" s="39" t="e" cm="1">
        <f t="array" ref="BJ76">INDEX($DG$24:$EF$31,COLUMN(F71),$AP76)</f>
        <v>#N/A</v>
      </c>
      <c r="BK76" s="39" t="e" cm="1">
        <f t="array" ref="BK76">INDEX($DG$24:$EF$31,COLUMN(G71),$AP76)</f>
        <v>#N/A</v>
      </c>
      <c r="BL76" s="39" t="e" cm="1">
        <f t="array" ref="BL76">INDEX($DG$24:$EF$31,COLUMN(H71),$AP76)</f>
        <v>#N/A</v>
      </c>
      <c r="BM76" s="63" t="str" cm="1">
        <f t="array" aca="1" ref="BM76:BQ76" ca="1">IFERROR(ROUND(IF(IFERROR(AW76:BA76/AW76:BA76,0)=1,(IFERROR(AQ76:AU76*BG76,0)+IFERROR(AW76:BA76*BH76,0)+(SUM(BD76:BF76)-MIN(BD76:BF76))*BI76+BB76*BJ76+BC76*BK76)*BL76+BB76*(1-BJ76)+BC76*(1-BK76)+IF(AN76=1,BF76,0),""),2),"")</f>
        <v/>
      </c>
      <c r="BN76" s="52" t="str">
        <f ca="1"/>
        <v/>
      </c>
      <c r="BO76" s="52" t="str">
        <f ca="1"/>
        <v/>
      </c>
      <c r="BP76" s="52" t="str">
        <f ca="1"/>
        <v/>
      </c>
      <c r="BQ76" s="64" t="str">
        <f ca="1"/>
        <v/>
      </c>
      <c r="BR76" s="6"/>
      <c r="BS76" s="5"/>
      <c r="BT76" s="5"/>
      <c r="BU76" s="5"/>
      <c r="BV76" s="5"/>
      <c r="BW76" s="5"/>
      <c r="BX76" s="5"/>
      <c r="BY76" s="68">
        <v>9</v>
      </c>
      <c r="BZ76" s="68">
        <v>70</v>
      </c>
      <c r="CA76" s="68">
        <v>9</v>
      </c>
      <c r="CB76" s="5"/>
      <c r="CC76" s="68">
        <v>8</v>
      </c>
      <c r="CD76" s="68">
        <v>67</v>
      </c>
      <c r="CE76" s="68">
        <v>8</v>
      </c>
      <c r="CF76" s="5"/>
      <c r="CG76" s="68">
        <v>0</v>
      </c>
      <c r="CH76" s="68">
        <v>67</v>
      </c>
      <c r="CI76" s="68">
        <v>0</v>
      </c>
      <c r="CJ76" s="5"/>
      <c r="CK76" s="68">
        <v>8</v>
      </c>
      <c r="CL76" s="5"/>
      <c r="CM76" s="68">
        <v>8</v>
      </c>
      <c r="CN76" s="5"/>
      <c r="CO76" s="5"/>
      <c r="CP76" s="5"/>
      <c r="CQ76" s="5"/>
      <c r="CR76" s="5"/>
      <c r="CS76" s="5"/>
      <c r="CT76" s="5"/>
      <c r="CU76" s="5"/>
      <c r="CV76" s="5"/>
      <c r="CW76" s="5"/>
      <c r="CX76" s="5"/>
      <c r="CY76" s="5"/>
      <c r="CZ76" s="5"/>
      <c r="DA76" s="5"/>
      <c r="DB76" s="6">
        <v>31</v>
      </c>
      <c r="DC76" s="5">
        <v>48.52</v>
      </c>
      <c r="DD76" s="5" t="e">
        <f>VLOOKUP(DB76,변환표준점수!$BU$8:$CF$46,1+'표점 계산기'!$DM$4,FALSE)</f>
        <v>#N/A</v>
      </c>
      <c r="DE76" s="5"/>
      <c r="DF76" s="5"/>
      <c r="DG76" s="5"/>
      <c r="DH76" s="5"/>
      <c r="DI76" s="5"/>
      <c r="DJ76" s="5"/>
      <c r="DK76" s="5"/>
      <c r="DL76" s="6"/>
      <c r="DM76" s="6"/>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row>
    <row r="77" spans="1:153" x14ac:dyDescent="0.3">
      <c r="A77" s="5"/>
      <c r="B77" s="18" t="str">
        <f t="shared" si="27"/>
        <v/>
      </c>
      <c r="C77" s="24"/>
      <c r="D77" s="24"/>
      <c r="E77" s="24"/>
      <c r="F77" s="24"/>
      <c r="G77" s="24"/>
      <c r="H77" s="25"/>
      <c r="I77" s="25"/>
      <c r="J77" s="25"/>
      <c r="K77" s="25"/>
      <c r="L77" s="25"/>
      <c r="M77" s="25"/>
      <c r="N77" s="24"/>
      <c r="O77" s="25"/>
      <c r="P77" s="6"/>
      <c r="Q77" s="6"/>
      <c r="R77" s="6" t="e">
        <f t="shared" si="28"/>
        <v>#N/A</v>
      </c>
      <c r="S77" s="6" t="e">
        <f t="shared" si="29"/>
        <v>#N/A</v>
      </c>
      <c r="T77" s="6" t="e">
        <f t="shared" si="30"/>
        <v>#N/A</v>
      </c>
      <c r="U77" s="6" t="e">
        <f t="shared" si="31"/>
        <v>#N/A</v>
      </c>
      <c r="V77" s="8" cm="1">
        <f t="array" ref="V77">IF(M77=0,0,IF(OR($DM$4=3,$DM$4=4),0,IF($DM$4=1,INDEX($CZ$7:$CZ$15,SUM(IF(M77&lt;$CY$7:$CY$15=TRUE,1,0))+1),VLOOKUP(M77,$DB$7:$DC$107,2,FALSE))))</f>
        <v>0</v>
      </c>
      <c r="W77" s="6" t="e">
        <f t="shared" si="26"/>
        <v>#N/A</v>
      </c>
      <c r="X77" s="6" cm="1">
        <f t="array" aca="1" ref="X77" ca="1">SUM(IF((IF(E77=0,INDIRECT(_xlfn.CONCAT($CH$1,MATCH(F77,$CG$7:$CG$100,0)+6)):INDIRECT(_xlfn.CONCAT($CH$1,MATCH(F77,$CG$7:$CG$100,0)+6+SUM(IF((F77=$CG$7:$CG$59)=TRUE,1,0))-1)),INDIRECT(_xlfn.CONCAT($CD$1,MATCH(E77,$CC$7:$CC$100,0)+6)):INDIRECT(_xlfn.CONCAT($CD$1,MATCH(E77,$CC$7:$CC$100,0)+6+SUM(IF((E77=$CC$7:$CC$59)=TRUE,1,0))-1)))*$S$3)=0,0,1))</f>
        <v>2</v>
      </c>
      <c r="Y77" s="6" t="e" cm="1">
        <f t="array" aca="1" ref="Y77" ca="1">SUM(IF((TRANSPOSE(MMULT(MMULT(_xlfn.MUNIT(X77),IF(MMULT(IF(E77=0,INDIRECT(_xlfn.CONCAT($CH$1,MATCH(F77,$CG$7:$CG$100,0)+6)):INDIRECT(_xlfn.CONCAT($CH$1,MATCH(F77,$CG$7:$CG$100,0)+6+SUM(IF((F77=$CG$7:$CG$59)=TRUE,1,0))-1)),INDIRECT(_xlfn.CONCAT($CD$1,MATCH(E77,$CC$7:$CC$100,0)+6)):INDIRECT(_xlfn.CONCAT($CD$1,MATCH(E77,$CC$7:$CC$100,0)+6+SUM(IF((E77=$CC$7:$CC$59)=TRUE,1,0))-1)))*$S$3,1/TRANSPOSE(W77-INDIRECT(_xlfn.CONCAT($BZ$1,MATCH(D77,$BY$7:$BY$100,0)+6)):INDIRECT(_xlfn.CONCAT($BZ$1,MATCH(D77,$BY$7:$BY$100,0)+6+SUM(IF((D77=$BY$7:$BY$59)=TRUE,1,0))-1))*$R$3))=1,1,0)),W77-INDIRECT(_xlfn.CONCAT($BZ$1,MATCH(D77,$BY$7:$BY$100,0)+6)):INDIRECT(_xlfn.CONCAT($BZ$1,MATCH(D77,$BY$7:$BY$100,0)+6+SUM(IF((D77=$BY$7:$BY$59)=TRUE,1,0))-1))*$R$3)))=0,0,1))</f>
        <v>#N/A</v>
      </c>
      <c r="Z77" s="6"/>
      <c r="AA77" s="30" t="str">
        <f t="shared" ca="1" si="32"/>
        <v/>
      </c>
      <c r="AB77" s="31" t="str">
        <f t="shared" si="33"/>
        <v/>
      </c>
      <c r="AC77" s="31" t="str">
        <f t="shared" si="34"/>
        <v/>
      </c>
      <c r="AD77" s="31" t="str">
        <f t="shared" si="35"/>
        <v/>
      </c>
      <c r="AE77" s="32" t="str">
        <f t="shared" si="36"/>
        <v/>
      </c>
      <c r="AF77" s="33" t="str" cm="1">
        <f t="array" aca="1" ref="AF77" ca="1">IFERROR(IF(_xlfn._xlws.SORT(TRANSPOSE(MMULT(MMULT(_xlfn.MUNIT(X77),IF(ROUND(MMULT(IF(E77=0,IF(DN75=1,INDIRECT(_xlfn.CONCAT($CP$1,MATCH(F77,$CO$7:$CO$100,0)+6)):INDIRECT(_xlfn.CONCAT($CP$1,MATCH(F77,$CO$7:$CO$100,0)+6+SUM(IF((F77=$CO$7:$CO$59)=TRUE,1,0))-1)),INDIRECT(_xlfn.CONCAT($CH$1,MATCH(F77,$CG$7:$CG$100,0)+6)):INDIRECT(_xlfn.CONCAT($CH$1,MATCH(F77,$CG$7:$CG$100,0)+6+SUM(IF((F77=$CG$7:$CG$59)=TRUE,1,0))-1))),IF(OR(DN75=2,DN75=3),INDIRECT(_xlfn.CONCAT($CL$1,MATCH(E77,$CK$7:$CK$100,0)+6)):INDIRECT(_xlfn.CONCAT($CL$1,MATCH(E77,$CK$7:$CK$100,0)+6+SUM(IF((E77=$CK$7:$CK$59)=TRUE,1,0))-1)),INDIRECT(_xlfn.CONCAT($CD$1,MATCH(E77,$CC$7:$CC$100,0)+6)):INDIRECT(_xlfn.CONCAT($CD$1,MATCH(E77,$CC$7:$CC$100,0)+6+SUM(IF((E77=$CC$7:$CC$59)=TRUE,1,0))-1))))*$S$3*IF(AND(DM75=4,F77=0),1.1,1),1/TRANSPOSE(W77-INDIRECT(_xlfn.CONCAT($BZ$1,MATCH(D77,$BY$7:$BY$100,0)+6)):INDIRECT(_xlfn.CONCAT($BZ$1,MATCH(D77,$BY$7:$BY$100,0)+6+SUM(IF((D77=$BY$7:$BY$59)=TRUE,1,0))-1))*$R$3)),6)=1,1,0)),W77-INDIRECT(_xlfn.CONCAT($BZ$1,MATCH(D77,$BY$7:$BY$100,0)+6)):INDIRECT(_xlfn.CONCAT($BZ$1,MATCH(D77,$BY$7:$BY$100,0)+6+SUM(IF((D77=$BY$7:$BY$59)=TRUE,1,0))-1))*$R$3))/$S$3,1,-1,TRUE)=0,"",_xlfn._xlws.SORT(TRANSPOSE(MMULT(MMULT(_xlfn.MUNIT(X77),IF(ROUND(MMULT(IF(E77=0,IF(DN75=1,INDIRECT(_xlfn.CONCAT($CP$1,MATCH(F77,$CO$7:$CO$100,0)+6)):INDIRECT(_xlfn.CONCAT($CP$1,MATCH(F77,$CO$7:$CO$100,0)+6+SUM(IF((F77=$CO$7:$CO$59)=TRUE,1,0))-1)),INDIRECT(_xlfn.CONCAT($CH$1,MATCH(F77,$CG$7:$CG$100,0)+6)):INDIRECT(_xlfn.CONCAT($CH$1,MATCH(F77,$CG$7:$CG$100,0)+6+SUM(IF((F77=$CG$7:$CG$59)=TRUE,1,0))-1))),IF(OR(DN75=2,DN75=3),INDIRECT(_xlfn.CONCAT($CL$1,MATCH(E77,$CK$7:$CK$100,0)+6)):INDIRECT(_xlfn.CONCAT($CL$1,MATCH(E77,$CK$7:$CK$100,0)+6+SUM(IF((E77=$CK$7:$CK$59)=TRUE,1,0))-1)),INDIRECT(_xlfn.CONCAT($CD$1,MATCH(E77,$CC$7:$CC$100,0)+6)):INDIRECT(_xlfn.CONCAT($CD$1,MATCH(E77,$CC$7:$CC$100,0)+6+SUM(IF((E77=$CC$7:$CC$59)=TRUE,1,0))-1))))*$S$3*IF(AND(DM75=4,F77=0),1.1,1),1/TRANSPOSE(W77-INDIRECT(_xlfn.CONCAT($BZ$1,MATCH(D77,$BY$7:$BY$100,0)+6)):INDIRECT(_xlfn.CONCAT($BZ$1,MATCH(D77,$BY$7:$BY$100,0)+6+SUM(IF((D77=$BY$7:$BY$59)=TRUE,1,0))-1))*$R$3)),6)=1,1,0)),W77-INDIRECT(_xlfn.CONCAT($BZ$1,MATCH(D77,$BY$7:$BY$100,0)+6)):INDIRECT(_xlfn.CONCAT($BZ$1,MATCH(D77,$BY$7:$BY$100,0)+6+SUM(IF((D77=$BY$7:$BY$59)=TRUE,1,0))-1))*$R$3))/$S$3,1,-1,TRUE)),"")</f>
        <v/>
      </c>
      <c r="AG77" s="31"/>
      <c r="AH77" s="31"/>
      <c r="AI77" s="31"/>
      <c r="AJ77" s="32"/>
      <c r="AK77" s="6"/>
      <c r="AL77" s="21"/>
      <c r="AM77" s="21"/>
      <c r="AN77" s="48">
        <f t="shared" si="23"/>
        <v>12</v>
      </c>
      <c r="AO77" s="39" t="e">
        <f t="shared" si="24"/>
        <v>#N/A</v>
      </c>
      <c r="AP77" s="39" t="e" cm="1">
        <f t="array" ref="AP77">_xlfn.XMATCH(1,IF(IF((AL77=$DG$24:$EF$24)=TRUE,1,0)+IF((AM77=$DG$25:$EF$25)=TRUE,1,0)=2,1,0))</f>
        <v>#N/A</v>
      </c>
      <c r="AQ77" s="39" t="str" cm="1">
        <f t="array" aca="1" ref="AQ77:AU77" ca="1">AA77:AE77</f>
        <v/>
      </c>
      <c r="AR77" s="39" t="str">
        <f ca="1"/>
        <v/>
      </c>
      <c r="AS77" s="39" t="str">
        <f ca="1"/>
        <v/>
      </c>
      <c r="AT77" s="39" t="str">
        <f ca="1"/>
        <v/>
      </c>
      <c r="AU77" s="39" t="str">
        <f ca="1"/>
        <v/>
      </c>
      <c r="AV77" s="39">
        <f t="shared" si="25"/>
        <v>0</v>
      </c>
      <c r="AW77" s="39" t="e" cm="1">
        <f t="array" ref="AW77">IF(AND(AV77=1,AO77&lt;&gt;1),VLOOKUP(E77,변환표준점수!$H$8:$O$60,_xlfn.XMATCH('표점 계산기'!$AL77,변환표준점수!$I$6:$O$6)+1,FALSE),IF(AND($E77=0,$DN$4=1),INDEX($CH$7:$CH$73,SUM(IF(AF77=$CP$7:$CP$59,ROW($A$1:$A$50),0))),IF(AND($E77&lt;&gt;0,$DN$4&lt;&gt;1),INDEX($CD$7:$CD$73,SUM(IF(AF77=$CL$7:$CL$59,ROW($A$1:$A$50),0))),AF77:AJ77)))</f>
        <v>#N/A</v>
      </c>
      <c r="AX77" s="39"/>
      <c r="AY77" s="39"/>
      <c r="AZ77" s="39"/>
      <c r="BA77" s="39"/>
      <c r="BB77" s="39" t="e">
        <f>VLOOKUP(G77,변환표준점수!$X$8:$AM$16,_xlfn.XMATCH(AL77,변환표준점수!$Y$5:$AM$5)+IF(OR(AN77=6,AN77=7,AN77=10,AN77=11),IF(AO77=1,0,1),0)+1,FALSE)</f>
        <v>#N/A</v>
      </c>
      <c r="BC77" s="39" t="e">
        <f>VLOOKUP(H77,변환표준점수!$AO$8:$BE$16,_xlfn.XMATCH(AL77,변환표준점수!$AP$5:$BE$5)+IF(OR(AN77=3,AN77=6,AN77=8,AN77=9,AN77=10),IF(AO77=1,0,1),0)+1,FALSE)</f>
        <v>#N/A</v>
      </c>
      <c r="BD77" s="39" t="e">
        <f>IF(I77=0,VLOOKUP(K77,변환표준점수!$BU$8:$CF$62,'표점 계산기'!$AN77+1,FALSE),VLOOKUP(I77,변환표준점수!$BH$8:$BS$62,'표점 계산기'!$AN77+1,FALSE))</f>
        <v>#N/A</v>
      </c>
      <c r="BE77" s="39" t="e">
        <f>IF(J77=0,VLOOKUP(L77,변환표준점수!$BU$8:$CF$62,'표점 계산기'!$AN77+1,FALSE),VLOOKUP(J77,변환표준점수!$BH$8:$BS$62,'표점 계산기'!$AN77+1,FALSE))</f>
        <v>#N/A</v>
      </c>
      <c r="BF77" s="39" cm="1">
        <f t="array" ref="BF77">IF(M77=0,0,IF(OR(AN77=3,AN77=4),0,IF(AN77=1,INDEX($CZ$7:$CZ$15,SUM(IF(M77&lt;$CY$7:$CY$15=TRUE,1,0))+1),VLOOKUP(M77,변환표준점수!$BH$8:$BS$62,'표점 계산기'!AN77+1,FALSE))))</f>
        <v>0</v>
      </c>
      <c r="BG77" s="39" t="e" cm="1">
        <f t="array" ref="BG77">INDEX($DG$24:$EF$31,COLUMN(C72),$AP77)</f>
        <v>#N/A</v>
      </c>
      <c r="BH77" s="39" t="e" cm="1">
        <f t="array" ref="BH77">INDEX($DG$24:$EF$31,COLUMN(D72),$AP77)</f>
        <v>#N/A</v>
      </c>
      <c r="BI77" s="39" t="e" cm="1">
        <f t="array" ref="BI77">INDEX($DG$24:$EF$31,COLUMN(E72),$AP77)</f>
        <v>#N/A</v>
      </c>
      <c r="BJ77" s="39" t="e" cm="1">
        <f t="array" ref="BJ77">INDEX($DG$24:$EF$31,COLUMN(F72),$AP77)</f>
        <v>#N/A</v>
      </c>
      <c r="BK77" s="39" t="e" cm="1">
        <f t="array" ref="BK77">INDEX($DG$24:$EF$31,COLUMN(G72),$AP77)</f>
        <v>#N/A</v>
      </c>
      <c r="BL77" s="39" t="e" cm="1">
        <f t="array" ref="BL77">INDEX($DG$24:$EF$31,COLUMN(H72),$AP77)</f>
        <v>#N/A</v>
      </c>
      <c r="BM77" s="63" t="str" cm="1">
        <f t="array" aca="1" ref="BM77:BQ77" ca="1">IFERROR(ROUND(IF(IFERROR(AW77:BA77/AW77:BA77,0)=1,(IFERROR(AQ77:AU77*BG77,0)+IFERROR(AW77:BA77*BH77,0)+(SUM(BD77:BF77)-MIN(BD77:BF77))*BI77+BB77*BJ77+BC77*BK77)*BL77+BB77*(1-BJ77)+BC77*(1-BK77)+IF(AN77=1,BF77,0),""),2),"")</f>
        <v/>
      </c>
      <c r="BN77" s="52" t="str">
        <f ca="1"/>
        <v/>
      </c>
      <c r="BO77" s="52" t="str">
        <f ca="1"/>
        <v/>
      </c>
      <c r="BP77" s="52" t="str">
        <f ca="1"/>
        <v/>
      </c>
      <c r="BQ77" s="64" t="str">
        <f ca="1"/>
        <v/>
      </c>
      <c r="BR77" s="6"/>
      <c r="BS77" s="5"/>
      <c r="BT77" s="5"/>
      <c r="BU77" s="5"/>
      <c r="BV77" s="5"/>
      <c r="BW77" s="5"/>
      <c r="BX77" s="5"/>
      <c r="BY77" s="68">
        <v>8</v>
      </c>
      <c r="BZ77" s="68">
        <v>69</v>
      </c>
      <c r="CA77" s="68">
        <v>8</v>
      </c>
      <c r="CB77" s="5"/>
      <c r="CC77" s="68">
        <v>7</v>
      </c>
      <c r="CD77" s="68">
        <v>66</v>
      </c>
      <c r="CE77" s="68">
        <v>7</v>
      </c>
      <c r="CF77" s="5"/>
      <c r="CG77" s="68">
        <v>0</v>
      </c>
      <c r="CH77" s="68">
        <v>66</v>
      </c>
      <c r="CI77" s="68">
        <v>0</v>
      </c>
      <c r="CJ77" s="5"/>
      <c r="CK77" s="68">
        <v>7</v>
      </c>
      <c r="CL77" s="5"/>
      <c r="CM77" s="68">
        <v>7</v>
      </c>
      <c r="CN77" s="5"/>
      <c r="CO77" s="5"/>
      <c r="CP77" s="5"/>
      <c r="CQ77" s="5"/>
      <c r="CR77" s="5"/>
      <c r="CS77" s="5"/>
      <c r="CT77" s="5"/>
      <c r="CU77" s="5"/>
      <c r="CV77" s="5"/>
      <c r="CW77" s="5"/>
      <c r="CX77" s="5"/>
      <c r="CY77" s="5"/>
      <c r="CZ77" s="5"/>
      <c r="DA77" s="5"/>
      <c r="DB77" s="6">
        <v>30</v>
      </c>
      <c r="DC77" s="5">
        <v>48.52</v>
      </c>
      <c r="DD77" s="5" t="e">
        <f>VLOOKUP(DB77,변환표준점수!$BU$8:$CF$46,1+'표점 계산기'!$DM$4,FALSE)</f>
        <v>#N/A</v>
      </c>
      <c r="DE77" s="5"/>
      <c r="DF77" s="5"/>
      <c r="DG77" s="5"/>
      <c r="DH77" s="5"/>
      <c r="DI77" s="5"/>
      <c r="DJ77" s="5"/>
      <c r="DK77" s="5"/>
      <c r="DL77" s="6"/>
      <c r="DM77" s="6"/>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row>
    <row r="78" spans="1:153" x14ac:dyDescent="0.3">
      <c r="A78" s="5"/>
      <c r="B78" s="18" t="str">
        <f t="shared" si="27"/>
        <v/>
      </c>
      <c r="C78" s="24"/>
      <c r="D78" s="24"/>
      <c r="E78" s="24"/>
      <c r="F78" s="24"/>
      <c r="G78" s="24"/>
      <c r="H78" s="25"/>
      <c r="I78" s="25"/>
      <c r="J78" s="25"/>
      <c r="K78" s="25"/>
      <c r="L78" s="25"/>
      <c r="M78" s="25"/>
      <c r="N78" s="24"/>
      <c r="O78" s="25"/>
      <c r="P78" s="6"/>
      <c r="Q78" s="6"/>
      <c r="R78" s="6" t="e">
        <f t="shared" si="28"/>
        <v>#N/A</v>
      </c>
      <c r="S78" s="6" t="e">
        <f t="shared" si="29"/>
        <v>#N/A</v>
      </c>
      <c r="T78" s="6" t="e">
        <f t="shared" si="30"/>
        <v>#N/A</v>
      </c>
      <c r="U78" s="6" t="e">
        <f t="shared" si="31"/>
        <v>#N/A</v>
      </c>
      <c r="V78" s="8" cm="1">
        <f t="array" ref="V78">IF(M78=0,0,IF(OR($DM$4=3,$DM$4=4),0,IF($DM$4=1,INDEX($CZ$7:$CZ$15,SUM(IF(M78&lt;$CY$7:$CY$15=TRUE,1,0))+1),VLOOKUP(M78,$DB$7:$DC$107,2,FALSE))))</f>
        <v>0</v>
      </c>
      <c r="W78" s="6" t="e">
        <f t="shared" si="26"/>
        <v>#N/A</v>
      </c>
      <c r="X78" s="6" cm="1">
        <f t="array" aca="1" ref="X78" ca="1">SUM(IF((IF(E78=0,INDIRECT(_xlfn.CONCAT($CH$1,MATCH(F78,$CG$7:$CG$100,0)+6)):INDIRECT(_xlfn.CONCAT($CH$1,MATCH(F78,$CG$7:$CG$100,0)+6+SUM(IF((F78=$CG$7:$CG$59)=TRUE,1,0))-1)),INDIRECT(_xlfn.CONCAT($CD$1,MATCH(E78,$CC$7:$CC$100,0)+6)):INDIRECT(_xlfn.CONCAT($CD$1,MATCH(E78,$CC$7:$CC$100,0)+6+SUM(IF((E78=$CC$7:$CC$59)=TRUE,1,0))-1)))*$S$3)=0,0,1))</f>
        <v>2</v>
      </c>
      <c r="Y78" s="6" t="e" cm="1">
        <f t="array" aca="1" ref="Y78" ca="1">SUM(IF((TRANSPOSE(MMULT(MMULT(_xlfn.MUNIT(X78),IF(MMULT(IF(E78=0,INDIRECT(_xlfn.CONCAT($CH$1,MATCH(F78,$CG$7:$CG$100,0)+6)):INDIRECT(_xlfn.CONCAT($CH$1,MATCH(F78,$CG$7:$CG$100,0)+6+SUM(IF((F78=$CG$7:$CG$59)=TRUE,1,0))-1)),INDIRECT(_xlfn.CONCAT($CD$1,MATCH(E78,$CC$7:$CC$100,0)+6)):INDIRECT(_xlfn.CONCAT($CD$1,MATCH(E78,$CC$7:$CC$100,0)+6+SUM(IF((E78=$CC$7:$CC$59)=TRUE,1,0))-1)))*$S$3,1/TRANSPOSE(W78-INDIRECT(_xlfn.CONCAT($BZ$1,MATCH(D78,$BY$7:$BY$100,0)+6)):INDIRECT(_xlfn.CONCAT($BZ$1,MATCH(D78,$BY$7:$BY$100,0)+6+SUM(IF((D78=$BY$7:$BY$59)=TRUE,1,0))-1))*$R$3))=1,1,0)),W78-INDIRECT(_xlfn.CONCAT($BZ$1,MATCH(D78,$BY$7:$BY$100,0)+6)):INDIRECT(_xlfn.CONCAT($BZ$1,MATCH(D78,$BY$7:$BY$100,0)+6+SUM(IF((D78=$BY$7:$BY$59)=TRUE,1,0))-1))*$R$3)))=0,0,1))</f>
        <v>#N/A</v>
      </c>
      <c r="Z78" s="6"/>
      <c r="AA78" s="30" t="str">
        <f t="shared" ca="1" si="32"/>
        <v/>
      </c>
      <c r="AB78" s="31" t="str">
        <f t="shared" si="33"/>
        <v/>
      </c>
      <c r="AC78" s="31" t="str">
        <f t="shared" si="34"/>
        <v/>
      </c>
      <c r="AD78" s="31" t="str">
        <f t="shared" si="35"/>
        <v/>
      </c>
      <c r="AE78" s="32" t="str">
        <f t="shared" si="36"/>
        <v/>
      </c>
      <c r="AF78" s="33" t="str" cm="1">
        <f t="array" aca="1" ref="AF78" ca="1">IFERROR(IF(_xlfn._xlws.SORT(TRANSPOSE(MMULT(MMULT(_xlfn.MUNIT(X78),IF(ROUND(MMULT(IF(E78=0,IF(DN76=1,INDIRECT(_xlfn.CONCAT($CP$1,MATCH(F78,$CO$7:$CO$100,0)+6)):INDIRECT(_xlfn.CONCAT($CP$1,MATCH(F78,$CO$7:$CO$100,0)+6+SUM(IF((F78=$CO$7:$CO$59)=TRUE,1,0))-1)),INDIRECT(_xlfn.CONCAT($CH$1,MATCH(F78,$CG$7:$CG$100,0)+6)):INDIRECT(_xlfn.CONCAT($CH$1,MATCH(F78,$CG$7:$CG$100,0)+6+SUM(IF((F78=$CG$7:$CG$59)=TRUE,1,0))-1))),IF(OR(DN76=2,DN76=3),INDIRECT(_xlfn.CONCAT($CL$1,MATCH(E78,$CK$7:$CK$100,0)+6)):INDIRECT(_xlfn.CONCAT($CL$1,MATCH(E78,$CK$7:$CK$100,0)+6+SUM(IF((E78=$CK$7:$CK$59)=TRUE,1,0))-1)),INDIRECT(_xlfn.CONCAT($CD$1,MATCH(E78,$CC$7:$CC$100,0)+6)):INDIRECT(_xlfn.CONCAT($CD$1,MATCH(E78,$CC$7:$CC$100,0)+6+SUM(IF((E78=$CC$7:$CC$59)=TRUE,1,0))-1))))*$S$3*IF(AND(DM76=4,F78=0),1.1,1),1/TRANSPOSE(W78-INDIRECT(_xlfn.CONCAT($BZ$1,MATCH(D78,$BY$7:$BY$100,0)+6)):INDIRECT(_xlfn.CONCAT($BZ$1,MATCH(D78,$BY$7:$BY$100,0)+6+SUM(IF((D78=$BY$7:$BY$59)=TRUE,1,0))-1))*$R$3)),6)=1,1,0)),W78-INDIRECT(_xlfn.CONCAT($BZ$1,MATCH(D78,$BY$7:$BY$100,0)+6)):INDIRECT(_xlfn.CONCAT($BZ$1,MATCH(D78,$BY$7:$BY$100,0)+6+SUM(IF((D78=$BY$7:$BY$59)=TRUE,1,0))-1))*$R$3))/$S$3,1,-1,TRUE)=0,"",_xlfn._xlws.SORT(TRANSPOSE(MMULT(MMULT(_xlfn.MUNIT(X78),IF(ROUND(MMULT(IF(E78=0,IF(DN76=1,INDIRECT(_xlfn.CONCAT($CP$1,MATCH(F78,$CO$7:$CO$100,0)+6)):INDIRECT(_xlfn.CONCAT($CP$1,MATCH(F78,$CO$7:$CO$100,0)+6+SUM(IF((F78=$CO$7:$CO$59)=TRUE,1,0))-1)),INDIRECT(_xlfn.CONCAT($CH$1,MATCH(F78,$CG$7:$CG$100,0)+6)):INDIRECT(_xlfn.CONCAT($CH$1,MATCH(F78,$CG$7:$CG$100,0)+6+SUM(IF((F78=$CG$7:$CG$59)=TRUE,1,0))-1))),IF(OR(DN76=2,DN76=3),INDIRECT(_xlfn.CONCAT($CL$1,MATCH(E78,$CK$7:$CK$100,0)+6)):INDIRECT(_xlfn.CONCAT($CL$1,MATCH(E78,$CK$7:$CK$100,0)+6+SUM(IF((E78=$CK$7:$CK$59)=TRUE,1,0))-1)),INDIRECT(_xlfn.CONCAT($CD$1,MATCH(E78,$CC$7:$CC$100,0)+6)):INDIRECT(_xlfn.CONCAT($CD$1,MATCH(E78,$CC$7:$CC$100,0)+6+SUM(IF((E78=$CC$7:$CC$59)=TRUE,1,0))-1))))*$S$3*IF(AND(DM76=4,F78=0),1.1,1),1/TRANSPOSE(W78-INDIRECT(_xlfn.CONCAT($BZ$1,MATCH(D78,$BY$7:$BY$100,0)+6)):INDIRECT(_xlfn.CONCAT($BZ$1,MATCH(D78,$BY$7:$BY$100,0)+6+SUM(IF((D78=$BY$7:$BY$59)=TRUE,1,0))-1))*$R$3)),6)=1,1,0)),W78-INDIRECT(_xlfn.CONCAT($BZ$1,MATCH(D78,$BY$7:$BY$100,0)+6)):INDIRECT(_xlfn.CONCAT($BZ$1,MATCH(D78,$BY$7:$BY$100,0)+6+SUM(IF((D78=$BY$7:$BY$59)=TRUE,1,0))-1))*$R$3))/$S$3,1,-1,TRUE)),"")</f>
        <v/>
      </c>
      <c r="AG78" s="31"/>
      <c r="AH78" s="31"/>
      <c r="AI78" s="31"/>
      <c r="AJ78" s="32"/>
      <c r="AK78" s="6"/>
      <c r="AL78" s="21"/>
      <c r="AM78" s="21"/>
      <c r="AN78" s="48">
        <f t="shared" si="23"/>
        <v>12</v>
      </c>
      <c r="AO78" s="39" t="e">
        <f t="shared" si="24"/>
        <v>#N/A</v>
      </c>
      <c r="AP78" s="39" t="e" cm="1">
        <f t="array" ref="AP78">_xlfn.XMATCH(1,IF(IF((AL78=$DG$24:$EF$24)=TRUE,1,0)+IF((AM78=$DG$25:$EF$25)=TRUE,1,0)=2,1,0))</f>
        <v>#N/A</v>
      </c>
      <c r="AQ78" s="39" t="str" cm="1">
        <f t="array" aca="1" ref="AQ78:AU78" ca="1">AA78:AE78</f>
        <v/>
      </c>
      <c r="AR78" s="39" t="str">
        <f ca="1"/>
        <v/>
      </c>
      <c r="AS78" s="39" t="str">
        <f ca="1"/>
        <v/>
      </c>
      <c r="AT78" s="39" t="str">
        <f ca="1"/>
        <v/>
      </c>
      <c r="AU78" s="39" t="str">
        <f ca="1"/>
        <v/>
      </c>
      <c r="AV78" s="39">
        <f t="shared" si="25"/>
        <v>0</v>
      </c>
      <c r="AW78" s="39" t="e" cm="1">
        <f t="array" ref="AW78">IF(AND(AV78=1,AO78&lt;&gt;1),VLOOKUP(E78,변환표준점수!$H$8:$O$60,_xlfn.XMATCH('표점 계산기'!$AL78,변환표준점수!$I$6:$O$6)+1,FALSE),IF(AND($E78=0,$DN$4=1),INDEX($CH$7:$CH$73,SUM(IF(AF78=$CP$7:$CP$59,ROW($A$1:$A$50),0))),IF(AND($E78&lt;&gt;0,$DN$4&lt;&gt;1),INDEX($CD$7:$CD$73,SUM(IF(AF78=$CL$7:$CL$59,ROW($A$1:$A$50),0))),AF78:AJ78)))</f>
        <v>#N/A</v>
      </c>
      <c r="AX78" s="39"/>
      <c r="AY78" s="39"/>
      <c r="AZ78" s="39"/>
      <c r="BA78" s="39"/>
      <c r="BB78" s="39" t="e">
        <f>VLOOKUP(G78,변환표준점수!$X$8:$AM$16,_xlfn.XMATCH(AL78,변환표준점수!$Y$5:$AM$5)+IF(OR(AN78=6,AN78=7,AN78=10,AN78=11),IF(AO78=1,0,1),0)+1,FALSE)</f>
        <v>#N/A</v>
      </c>
      <c r="BC78" s="39" t="e">
        <f>VLOOKUP(H78,변환표준점수!$AO$8:$BE$16,_xlfn.XMATCH(AL78,변환표준점수!$AP$5:$BE$5)+IF(OR(AN78=3,AN78=6,AN78=8,AN78=9,AN78=10),IF(AO78=1,0,1),0)+1,FALSE)</f>
        <v>#N/A</v>
      </c>
      <c r="BD78" s="39" t="e">
        <f>IF(I78=0,VLOOKUP(K78,변환표준점수!$BU$8:$CF$62,'표점 계산기'!$AN78+1,FALSE),VLOOKUP(I78,변환표준점수!$BH$8:$BS$62,'표점 계산기'!$AN78+1,FALSE))</f>
        <v>#N/A</v>
      </c>
      <c r="BE78" s="39" t="e">
        <f>IF(J78=0,VLOOKUP(L78,변환표준점수!$BU$8:$CF$62,'표점 계산기'!$AN78+1,FALSE),VLOOKUP(J78,변환표준점수!$BH$8:$BS$62,'표점 계산기'!$AN78+1,FALSE))</f>
        <v>#N/A</v>
      </c>
      <c r="BF78" s="39" cm="1">
        <f t="array" ref="BF78">IF(M78=0,0,IF(OR(AN78=3,AN78=4),0,IF(AN78=1,INDEX($CZ$7:$CZ$15,SUM(IF(M78&lt;$CY$7:$CY$15=TRUE,1,0))+1),VLOOKUP(M78,변환표준점수!$BH$8:$BS$62,'표점 계산기'!AN78+1,FALSE))))</f>
        <v>0</v>
      </c>
      <c r="BG78" s="39" t="e" cm="1">
        <f t="array" ref="BG78">INDEX($DG$24:$EF$31,COLUMN(C73),$AP78)</f>
        <v>#N/A</v>
      </c>
      <c r="BH78" s="39" t="e" cm="1">
        <f t="array" ref="BH78">INDEX($DG$24:$EF$31,COLUMN(D73),$AP78)</f>
        <v>#N/A</v>
      </c>
      <c r="BI78" s="39" t="e" cm="1">
        <f t="array" ref="BI78">INDEX($DG$24:$EF$31,COLUMN(E73),$AP78)</f>
        <v>#N/A</v>
      </c>
      <c r="BJ78" s="39" t="e" cm="1">
        <f t="array" ref="BJ78">INDEX($DG$24:$EF$31,COLUMN(F73),$AP78)</f>
        <v>#N/A</v>
      </c>
      <c r="BK78" s="39" t="e" cm="1">
        <f t="array" ref="BK78">INDEX($DG$24:$EF$31,COLUMN(G73),$AP78)</f>
        <v>#N/A</v>
      </c>
      <c r="BL78" s="39" t="e" cm="1">
        <f t="array" ref="BL78">INDEX($DG$24:$EF$31,COLUMN(H73),$AP78)</f>
        <v>#N/A</v>
      </c>
      <c r="BM78" s="63" t="str" cm="1">
        <f t="array" aca="1" ref="BM78:BQ78" ca="1">IFERROR(ROUND(IF(IFERROR(AW78:BA78/AW78:BA78,0)=1,(IFERROR(AQ78:AU78*BG78,0)+IFERROR(AW78:BA78*BH78,0)+(SUM(BD78:BF78)-MIN(BD78:BF78))*BI78+BB78*BJ78+BC78*BK78)*BL78+BB78*(1-BJ78)+BC78*(1-BK78)+IF(AN78=1,BF78,0),""),2),"")</f>
        <v/>
      </c>
      <c r="BN78" s="52" t="str">
        <f ca="1"/>
        <v/>
      </c>
      <c r="BO78" s="52" t="str">
        <f ca="1"/>
        <v/>
      </c>
      <c r="BP78" s="52" t="str">
        <f ca="1"/>
        <v/>
      </c>
      <c r="BQ78" s="64" t="str">
        <f ca="1"/>
        <v/>
      </c>
      <c r="BR78" s="6"/>
      <c r="BS78" s="5"/>
      <c r="BT78" s="5"/>
      <c r="BU78" s="5"/>
      <c r="BV78" s="5"/>
      <c r="BW78" s="5"/>
      <c r="BX78" s="5"/>
      <c r="BY78" s="68">
        <v>7</v>
      </c>
      <c r="BZ78" s="68">
        <v>68</v>
      </c>
      <c r="CA78" s="68">
        <v>7</v>
      </c>
      <c r="CB78" s="5"/>
      <c r="CC78" s="68">
        <v>6</v>
      </c>
      <c r="CD78" s="68">
        <v>65</v>
      </c>
      <c r="CE78" s="68">
        <v>6</v>
      </c>
      <c r="CF78" s="5"/>
      <c r="CG78" s="68">
        <v>0</v>
      </c>
      <c r="CH78" s="68">
        <v>65</v>
      </c>
      <c r="CI78" s="68">
        <v>0</v>
      </c>
      <c r="CJ78" s="5"/>
      <c r="CK78" s="68">
        <v>6</v>
      </c>
      <c r="CL78" s="5"/>
      <c r="CM78" s="68">
        <v>6</v>
      </c>
      <c r="CN78" s="5"/>
      <c r="CO78" s="5"/>
      <c r="CP78" s="5"/>
      <c r="CQ78" s="5"/>
      <c r="CR78" s="5"/>
      <c r="CS78" s="5"/>
      <c r="CT78" s="5"/>
      <c r="CU78" s="5"/>
      <c r="CV78" s="5"/>
      <c r="CW78" s="5"/>
      <c r="CX78" s="5"/>
      <c r="CY78" s="5"/>
      <c r="CZ78" s="5"/>
      <c r="DA78" s="5"/>
      <c r="DB78" s="5">
        <v>29</v>
      </c>
      <c r="DC78" s="5">
        <v>48.52</v>
      </c>
      <c r="DD78" s="5" t="e">
        <f>VLOOKUP(DB78,변환표준점수!$BU$8:$CF$46,1+'표점 계산기'!$DM$4,FALSE)</f>
        <v>#N/A</v>
      </c>
      <c r="DE78" s="5"/>
      <c r="DF78" s="5"/>
      <c r="DG78" s="5"/>
      <c r="DH78" s="5"/>
      <c r="DI78" s="5"/>
      <c r="DJ78" s="5"/>
      <c r="DK78" s="5"/>
      <c r="DL78" s="6"/>
      <c r="DM78" s="6"/>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row>
    <row r="79" spans="1:153" x14ac:dyDescent="0.3">
      <c r="A79" s="5"/>
      <c r="B79" s="18" t="str">
        <f t="shared" si="27"/>
        <v/>
      </c>
      <c r="C79" s="24"/>
      <c r="D79" s="24"/>
      <c r="E79" s="24"/>
      <c r="F79" s="24"/>
      <c r="G79" s="24"/>
      <c r="H79" s="25"/>
      <c r="I79" s="25"/>
      <c r="J79" s="25"/>
      <c r="K79" s="25"/>
      <c r="L79" s="25"/>
      <c r="M79" s="25"/>
      <c r="N79" s="24"/>
      <c r="O79" s="25"/>
      <c r="P79" s="6"/>
      <c r="Q79" s="6"/>
      <c r="R79" s="6" t="e">
        <f t="shared" si="28"/>
        <v>#N/A</v>
      </c>
      <c r="S79" s="6" t="e">
        <f t="shared" si="29"/>
        <v>#N/A</v>
      </c>
      <c r="T79" s="6" t="e">
        <f t="shared" si="30"/>
        <v>#N/A</v>
      </c>
      <c r="U79" s="6" t="e">
        <f t="shared" si="31"/>
        <v>#N/A</v>
      </c>
      <c r="V79" s="8" cm="1">
        <f t="array" ref="V79">IF(M79=0,0,IF(OR($DM$4=3,$DM$4=4),0,IF($DM$4=1,INDEX($CZ$7:$CZ$15,SUM(IF(M79&lt;$CY$7:$CY$15=TRUE,1,0))+1),VLOOKUP(M79,$DB$7:$DC$107,2,FALSE))))</f>
        <v>0</v>
      </c>
      <c r="W79" s="6" t="e">
        <f t="shared" si="26"/>
        <v>#N/A</v>
      </c>
      <c r="X79" s="6" cm="1">
        <f t="array" aca="1" ref="X79" ca="1">SUM(IF((IF(E79=0,INDIRECT(_xlfn.CONCAT($CH$1,MATCH(F79,$CG$7:$CG$100,0)+6)):INDIRECT(_xlfn.CONCAT($CH$1,MATCH(F79,$CG$7:$CG$100,0)+6+SUM(IF((F79=$CG$7:$CG$59)=TRUE,1,0))-1)),INDIRECT(_xlfn.CONCAT($CD$1,MATCH(E79,$CC$7:$CC$100,0)+6)):INDIRECT(_xlfn.CONCAT($CD$1,MATCH(E79,$CC$7:$CC$100,0)+6+SUM(IF((E79=$CC$7:$CC$59)=TRUE,1,0))-1)))*$S$3)=0,0,1))</f>
        <v>2</v>
      </c>
      <c r="Y79" s="6" t="e" cm="1">
        <f t="array" aca="1" ref="Y79" ca="1">SUM(IF((TRANSPOSE(MMULT(MMULT(_xlfn.MUNIT(X79),IF(MMULT(IF(E79=0,INDIRECT(_xlfn.CONCAT($CH$1,MATCH(F79,$CG$7:$CG$100,0)+6)):INDIRECT(_xlfn.CONCAT($CH$1,MATCH(F79,$CG$7:$CG$100,0)+6+SUM(IF((F79=$CG$7:$CG$59)=TRUE,1,0))-1)),INDIRECT(_xlfn.CONCAT($CD$1,MATCH(E79,$CC$7:$CC$100,0)+6)):INDIRECT(_xlfn.CONCAT($CD$1,MATCH(E79,$CC$7:$CC$100,0)+6+SUM(IF((E79=$CC$7:$CC$59)=TRUE,1,0))-1)))*$S$3,1/TRANSPOSE(W79-INDIRECT(_xlfn.CONCAT($BZ$1,MATCH(D79,$BY$7:$BY$100,0)+6)):INDIRECT(_xlfn.CONCAT($BZ$1,MATCH(D79,$BY$7:$BY$100,0)+6+SUM(IF((D79=$BY$7:$BY$59)=TRUE,1,0))-1))*$R$3))=1,1,0)),W79-INDIRECT(_xlfn.CONCAT($BZ$1,MATCH(D79,$BY$7:$BY$100,0)+6)):INDIRECT(_xlfn.CONCAT($BZ$1,MATCH(D79,$BY$7:$BY$100,0)+6+SUM(IF((D79=$BY$7:$BY$59)=TRUE,1,0))-1))*$R$3)))=0,0,1))</f>
        <v>#N/A</v>
      </c>
      <c r="Z79" s="6"/>
      <c r="AA79" s="30" t="str">
        <f t="shared" ca="1" si="32"/>
        <v/>
      </c>
      <c r="AB79" s="31" t="str">
        <f t="shared" si="33"/>
        <v/>
      </c>
      <c r="AC79" s="31" t="str">
        <f t="shared" si="34"/>
        <v/>
      </c>
      <c r="AD79" s="31" t="str">
        <f t="shared" si="35"/>
        <v/>
      </c>
      <c r="AE79" s="32" t="str">
        <f t="shared" si="36"/>
        <v/>
      </c>
      <c r="AF79" s="33" t="str" cm="1">
        <f t="array" aca="1" ref="AF79" ca="1">IFERROR(IF(_xlfn._xlws.SORT(TRANSPOSE(MMULT(MMULT(_xlfn.MUNIT(X79),IF(ROUND(MMULT(IF(E79=0,IF(DN77=1,INDIRECT(_xlfn.CONCAT($CP$1,MATCH(F79,$CO$7:$CO$100,0)+6)):INDIRECT(_xlfn.CONCAT($CP$1,MATCH(F79,$CO$7:$CO$100,0)+6+SUM(IF((F79=$CO$7:$CO$59)=TRUE,1,0))-1)),INDIRECT(_xlfn.CONCAT($CH$1,MATCH(F79,$CG$7:$CG$100,0)+6)):INDIRECT(_xlfn.CONCAT($CH$1,MATCH(F79,$CG$7:$CG$100,0)+6+SUM(IF((F79=$CG$7:$CG$59)=TRUE,1,0))-1))),IF(OR(DN77=2,DN77=3),INDIRECT(_xlfn.CONCAT($CL$1,MATCH(E79,$CK$7:$CK$100,0)+6)):INDIRECT(_xlfn.CONCAT($CL$1,MATCH(E79,$CK$7:$CK$100,0)+6+SUM(IF((E79=$CK$7:$CK$59)=TRUE,1,0))-1)),INDIRECT(_xlfn.CONCAT($CD$1,MATCH(E79,$CC$7:$CC$100,0)+6)):INDIRECT(_xlfn.CONCAT($CD$1,MATCH(E79,$CC$7:$CC$100,0)+6+SUM(IF((E79=$CC$7:$CC$59)=TRUE,1,0))-1))))*$S$3*IF(AND(DM77=4,F79=0),1.1,1),1/TRANSPOSE(W79-INDIRECT(_xlfn.CONCAT($BZ$1,MATCH(D79,$BY$7:$BY$100,0)+6)):INDIRECT(_xlfn.CONCAT($BZ$1,MATCH(D79,$BY$7:$BY$100,0)+6+SUM(IF((D79=$BY$7:$BY$59)=TRUE,1,0))-1))*$R$3)),6)=1,1,0)),W79-INDIRECT(_xlfn.CONCAT($BZ$1,MATCH(D79,$BY$7:$BY$100,0)+6)):INDIRECT(_xlfn.CONCAT($BZ$1,MATCH(D79,$BY$7:$BY$100,0)+6+SUM(IF((D79=$BY$7:$BY$59)=TRUE,1,0))-1))*$R$3))/$S$3,1,-1,TRUE)=0,"",_xlfn._xlws.SORT(TRANSPOSE(MMULT(MMULT(_xlfn.MUNIT(X79),IF(ROUND(MMULT(IF(E79=0,IF(DN77=1,INDIRECT(_xlfn.CONCAT($CP$1,MATCH(F79,$CO$7:$CO$100,0)+6)):INDIRECT(_xlfn.CONCAT($CP$1,MATCH(F79,$CO$7:$CO$100,0)+6+SUM(IF((F79=$CO$7:$CO$59)=TRUE,1,0))-1)),INDIRECT(_xlfn.CONCAT($CH$1,MATCH(F79,$CG$7:$CG$100,0)+6)):INDIRECT(_xlfn.CONCAT($CH$1,MATCH(F79,$CG$7:$CG$100,0)+6+SUM(IF((F79=$CG$7:$CG$59)=TRUE,1,0))-1))),IF(OR(DN77=2,DN77=3),INDIRECT(_xlfn.CONCAT($CL$1,MATCH(E79,$CK$7:$CK$100,0)+6)):INDIRECT(_xlfn.CONCAT($CL$1,MATCH(E79,$CK$7:$CK$100,0)+6+SUM(IF((E79=$CK$7:$CK$59)=TRUE,1,0))-1)),INDIRECT(_xlfn.CONCAT($CD$1,MATCH(E79,$CC$7:$CC$100,0)+6)):INDIRECT(_xlfn.CONCAT($CD$1,MATCH(E79,$CC$7:$CC$100,0)+6+SUM(IF((E79=$CC$7:$CC$59)=TRUE,1,0))-1))))*$S$3*IF(AND(DM77=4,F79=0),1.1,1),1/TRANSPOSE(W79-INDIRECT(_xlfn.CONCAT($BZ$1,MATCH(D79,$BY$7:$BY$100,0)+6)):INDIRECT(_xlfn.CONCAT($BZ$1,MATCH(D79,$BY$7:$BY$100,0)+6+SUM(IF((D79=$BY$7:$BY$59)=TRUE,1,0))-1))*$R$3)),6)=1,1,0)),W79-INDIRECT(_xlfn.CONCAT($BZ$1,MATCH(D79,$BY$7:$BY$100,0)+6)):INDIRECT(_xlfn.CONCAT($BZ$1,MATCH(D79,$BY$7:$BY$100,0)+6+SUM(IF((D79=$BY$7:$BY$59)=TRUE,1,0))-1))*$R$3))/$S$3,1,-1,TRUE)),"")</f>
        <v/>
      </c>
      <c r="AG79" s="31"/>
      <c r="AH79" s="31"/>
      <c r="AI79" s="31"/>
      <c r="AJ79" s="32"/>
      <c r="AK79" s="6"/>
      <c r="AL79" s="21"/>
      <c r="AM79" s="21"/>
      <c r="AN79" s="48">
        <f t="shared" si="23"/>
        <v>12</v>
      </c>
      <c r="AO79" s="39" t="e">
        <f t="shared" si="24"/>
        <v>#N/A</v>
      </c>
      <c r="AP79" s="39" t="e" cm="1">
        <f t="array" ref="AP79">_xlfn.XMATCH(1,IF(IF((AL79=$DG$24:$EF$24)=TRUE,1,0)+IF((AM79=$DG$25:$EF$25)=TRUE,1,0)=2,1,0))</f>
        <v>#N/A</v>
      </c>
      <c r="AQ79" s="39" t="str" cm="1">
        <f t="array" aca="1" ref="AQ79:AU79" ca="1">AA79:AE79</f>
        <v/>
      </c>
      <c r="AR79" s="39" t="str">
        <f ca="1"/>
        <v/>
      </c>
      <c r="AS79" s="39" t="str">
        <f ca="1"/>
        <v/>
      </c>
      <c r="AT79" s="39" t="str">
        <f ca="1"/>
        <v/>
      </c>
      <c r="AU79" s="39" t="str">
        <f ca="1"/>
        <v/>
      </c>
      <c r="AV79" s="39">
        <f t="shared" si="25"/>
        <v>0</v>
      </c>
      <c r="AW79" s="39" t="e" cm="1">
        <f t="array" ref="AW79">IF(AND(AV79=1,AO79&lt;&gt;1),VLOOKUP(E79,변환표준점수!$H$8:$O$60,_xlfn.XMATCH('표점 계산기'!$AL79,변환표준점수!$I$6:$O$6)+1,FALSE),IF(AND($E79=0,$DN$4=1),INDEX($CH$7:$CH$73,SUM(IF(AF79=$CP$7:$CP$59,ROW($A$1:$A$50),0))),IF(AND($E79&lt;&gt;0,$DN$4&lt;&gt;1),INDEX($CD$7:$CD$73,SUM(IF(AF79=$CL$7:$CL$59,ROW($A$1:$A$50),0))),AF79:AJ79)))</f>
        <v>#N/A</v>
      </c>
      <c r="AX79" s="39"/>
      <c r="AY79" s="39"/>
      <c r="AZ79" s="39"/>
      <c r="BA79" s="39"/>
      <c r="BB79" s="39" t="e">
        <f>VLOOKUP(G79,변환표준점수!$X$8:$AM$16,_xlfn.XMATCH(AL79,변환표준점수!$Y$5:$AM$5)+IF(OR(AN79=6,AN79=7,AN79=10,AN79=11),IF(AO79=1,0,1),0)+1,FALSE)</f>
        <v>#N/A</v>
      </c>
      <c r="BC79" s="39" t="e">
        <f>VLOOKUP(H79,변환표준점수!$AO$8:$BE$16,_xlfn.XMATCH(AL79,변환표준점수!$AP$5:$BE$5)+IF(OR(AN79=3,AN79=6,AN79=8,AN79=9,AN79=10),IF(AO79=1,0,1),0)+1,FALSE)</f>
        <v>#N/A</v>
      </c>
      <c r="BD79" s="39" t="e">
        <f>IF(I79=0,VLOOKUP(K79,변환표준점수!$BU$8:$CF$62,'표점 계산기'!$AN79+1,FALSE),VLOOKUP(I79,변환표준점수!$BH$8:$BS$62,'표점 계산기'!$AN79+1,FALSE))</f>
        <v>#N/A</v>
      </c>
      <c r="BE79" s="39" t="e">
        <f>IF(J79=0,VLOOKUP(L79,변환표준점수!$BU$8:$CF$62,'표점 계산기'!$AN79+1,FALSE),VLOOKUP(J79,변환표준점수!$BH$8:$BS$62,'표점 계산기'!$AN79+1,FALSE))</f>
        <v>#N/A</v>
      </c>
      <c r="BF79" s="39" cm="1">
        <f t="array" ref="BF79">IF(M79=0,0,IF(OR(AN79=3,AN79=4),0,IF(AN79=1,INDEX($CZ$7:$CZ$15,SUM(IF(M79&lt;$CY$7:$CY$15=TRUE,1,0))+1),VLOOKUP(M79,변환표준점수!$BH$8:$BS$62,'표점 계산기'!AN79+1,FALSE))))</f>
        <v>0</v>
      </c>
      <c r="BG79" s="39" t="e" cm="1">
        <f t="array" ref="BG79">INDEX($DG$24:$EF$31,COLUMN(C74),$AP79)</f>
        <v>#N/A</v>
      </c>
      <c r="BH79" s="39" t="e" cm="1">
        <f t="array" ref="BH79">INDEX($DG$24:$EF$31,COLUMN(D74),$AP79)</f>
        <v>#N/A</v>
      </c>
      <c r="BI79" s="39" t="e" cm="1">
        <f t="array" ref="BI79">INDEX($DG$24:$EF$31,COLUMN(E74),$AP79)</f>
        <v>#N/A</v>
      </c>
      <c r="BJ79" s="39" t="e" cm="1">
        <f t="array" ref="BJ79">INDEX($DG$24:$EF$31,COLUMN(F74),$AP79)</f>
        <v>#N/A</v>
      </c>
      <c r="BK79" s="39" t="e" cm="1">
        <f t="array" ref="BK79">INDEX($DG$24:$EF$31,COLUMN(G74),$AP79)</f>
        <v>#N/A</v>
      </c>
      <c r="BL79" s="39" t="e" cm="1">
        <f t="array" ref="BL79">INDEX($DG$24:$EF$31,COLUMN(H74),$AP79)</f>
        <v>#N/A</v>
      </c>
      <c r="BM79" s="63" t="str" cm="1">
        <f t="array" aca="1" ref="BM79:BQ79" ca="1">IFERROR(ROUND(IF(IFERROR(AW79:BA79/AW79:BA79,0)=1,(IFERROR(AQ79:AU79*BG79,0)+IFERROR(AW79:BA79*BH79,0)+(SUM(BD79:BF79)-MIN(BD79:BF79))*BI79+BB79*BJ79+BC79*BK79)*BL79+BB79*(1-BJ79)+BC79*(1-BK79)+IF(AN79=1,BF79,0),""),2),"")</f>
        <v/>
      </c>
      <c r="BN79" s="52" t="str">
        <f ca="1"/>
        <v/>
      </c>
      <c r="BO79" s="52" t="str">
        <f ca="1"/>
        <v/>
      </c>
      <c r="BP79" s="52" t="str">
        <f ca="1"/>
        <v/>
      </c>
      <c r="BQ79" s="64" t="str">
        <f ca="1"/>
        <v/>
      </c>
      <c r="BR79" s="6"/>
      <c r="BS79" s="5"/>
      <c r="BT79" s="5"/>
      <c r="BU79" s="5"/>
      <c r="BV79" s="5"/>
      <c r="BW79" s="5"/>
      <c r="BX79" s="5"/>
      <c r="BY79" s="68">
        <v>7</v>
      </c>
      <c r="BZ79" s="68">
        <v>67</v>
      </c>
      <c r="CA79" s="68">
        <v>7</v>
      </c>
      <c r="CB79" s="5"/>
      <c r="CC79" s="68">
        <v>5</v>
      </c>
      <c r="CD79" s="68">
        <v>64</v>
      </c>
      <c r="CE79" s="68">
        <v>5</v>
      </c>
      <c r="CF79" s="5"/>
      <c r="CG79" s="68">
        <v>0</v>
      </c>
      <c r="CH79" s="68">
        <v>64</v>
      </c>
      <c r="CI79" s="68">
        <v>0</v>
      </c>
      <c r="CJ79" s="5"/>
      <c r="CK79" s="68">
        <v>5</v>
      </c>
      <c r="CL79" s="5"/>
      <c r="CM79" s="68">
        <v>5</v>
      </c>
      <c r="CN79" s="5"/>
      <c r="CO79" s="5"/>
      <c r="CP79" s="5"/>
      <c r="CQ79" s="5"/>
      <c r="CR79" s="5"/>
      <c r="CS79" s="5"/>
      <c r="CT79" s="5"/>
      <c r="CU79" s="5"/>
      <c r="CV79" s="5"/>
      <c r="CW79" s="5"/>
      <c r="CX79" s="5"/>
      <c r="CY79" s="5"/>
      <c r="CZ79" s="5"/>
      <c r="DA79" s="5"/>
      <c r="DB79" s="6">
        <v>28</v>
      </c>
      <c r="DC79" s="5">
        <v>48.52</v>
      </c>
      <c r="DD79" s="5" t="e">
        <f>VLOOKUP(DB79,변환표준점수!$BU$8:$CF$46,1+'표점 계산기'!$DM$4,FALSE)</f>
        <v>#N/A</v>
      </c>
      <c r="DE79" s="5"/>
      <c r="DF79" s="5"/>
      <c r="DG79" s="5"/>
      <c r="DH79" s="5"/>
      <c r="DI79" s="5"/>
      <c r="DJ79" s="5"/>
      <c r="DK79" s="5"/>
      <c r="DL79" s="6"/>
      <c r="DM79" s="6"/>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row>
    <row r="80" spans="1:153" x14ac:dyDescent="0.3">
      <c r="A80" s="5"/>
      <c r="B80" s="18" t="str">
        <f t="shared" si="27"/>
        <v/>
      </c>
      <c r="C80" s="24"/>
      <c r="D80" s="24"/>
      <c r="E80" s="24"/>
      <c r="F80" s="24"/>
      <c r="G80" s="24"/>
      <c r="H80" s="25"/>
      <c r="I80" s="25"/>
      <c r="J80" s="25"/>
      <c r="K80" s="25"/>
      <c r="L80" s="25"/>
      <c r="M80" s="25"/>
      <c r="N80" s="24"/>
      <c r="O80" s="25"/>
      <c r="P80" s="6"/>
      <c r="Q80" s="6"/>
      <c r="R80" s="6" t="e">
        <f t="shared" si="28"/>
        <v>#N/A</v>
      </c>
      <c r="S80" s="6" t="e">
        <f t="shared" si="29"/>
        <v>#N/A</v>
      </c>
      <c r="T80" s="6" t="e">
        <f t="shared" si="30"/>
        <v>#N/A</v>
      </c>
      <c r="U80" s="6" t="e">
        <f t="shared" si="31"/>
        <v>#N/A</v>
      </c>
      <c r="V80" s="8" cm="1">
        <f t="array" ref="V80">IF(M80=0,0,IF(OR($DM$4=3,$DM$4=4),0,IF($DM$4=1,INDEX($CZ$7:$CZ$15,SUM(IF(M80&lt;$CY$7:$CY$15=TRUE,1,0))+1),VLOOKUP(M80,$DB$7:$DC$107,2,FALSE))))</f>
        <v>0</v>
      </c>
      <c r="W80" s="6" t="e">
        <f t="shared" si="26"/>
        <v>#N/A</v>
      </c>
      <c r="X80" s="6" cm="1">
        <f t="array" aca="1" ref="X80" ca="1">SUM(IF((IF(E80=0,INDIRECT(_xlfn.CONCAT($CH$1,MATCH(F80,$CG$7:$CG$100,0)+6)):INDIRECT(_xlfn.CONCAT($CH$1,MATCH(F80,$CG$7:$CG$100,0)+6+SUM(IF((F80=$CG$7:$CG$59)=TRUE,1,0))-1)),INDIRECT(_xlfn.CONCAT($CD$1,MATCH(E80,$CC$7:$CC$100,0)+6)):INDIRECT(_xlfn.CONCAT($CD$1,MATCH(E80,$CC$7:$CC$100,0)+6+SUM(IF((E80=$CC$7:$CC$59)=TRUE,1,0))-1)))*$S$3)=0,0,1))</f>
        <v>2</v>
      </c>
      <c r="Y80" s="6" t="e" cm="1">
        <f t="array" aca="1" ref="Y80" ca="1">SUM(IF((TRANSPOSE(MMULT(MMULT(_xlfn.MUNIT(X80),IF(MMULT(IF(E80=0,INDIRECT(_xlfn.CONCAT($CH$1,MATCH(F80,$CG$7:$CG$100,0)+6)):INDIRECT(_xlfn.CONCAT($CH$1,MATCH(F80,$CG$7:$CG$100,0)+6+SUM(IF((F80=$CG$7:$CG$59)=TRUE,1,0))-1)),INDIRECT(_xlfn.CONCAT($CD$1,MATCH(E80,$CC$7:$CC$100,0)+6)):INDIRECT(_xlfn.CONCAT($CD$1,MATCH(E80,$CC$7:$CC$100,0)+6+SUM(IF((E80=$CC$7:$CC$59)=TRUE,1,0))-1)))*$S$3,1/TRANSPOSE(W80-INDIRECT(_xlfn.CONCAT($BZ$1,MATCH(D80,$BY$7:$BY$100,0)+6)):INDIRECT(_xlfn.CONCAT($BZ$1,MATCH(D80,$BY$7:$BY$100,0)+6+SUM(IF((D80=$BY$7:$BY$59)=TRUE,1,0))-1))*$R$3))=1,1,0)),W80-INDIRECT(_xlfn.CONCAT($BZ$1,MATCH(D80,$BY$7:$BY$100,0)+6)):INDIRECT(_xlfn.CONCAT($BZ$1,MATCH(D80,$BY$7:$BY$100,0)+6+SUM(IF((D80=$BY$7:$BY$59)=TRUE,1,0))-1))*$R$3)))=0,0,1))</f>
        <v>#N/A</v>
      </c>
      <c r="Z80" s="6"/>
      <c r="AA80" s="30" t="str">
        <f t="shared" ca="1" si="32"/>
        <v/>
      </c>
      <c r="AB80" s="31" t="str">
        <f t="shared" si="33"/>
        <v/>
      </c>
      <c r="AC80" s="31" t="str">
        <f t="shared" si="34"/>
        <v/>
      </c>
      <c r="AD80" s="31" t="str">
        <f t="shared" si="35"/>
        <v/>
      </c>
      <c r="AE80" s="32" t="str">
        <f t="shared" si="36"/>
        <v/>
      </c>
      <c r="AF80" s="33" t="str" cm="1">
        <f t="array" aca="1" ref="AF80" ca="1">IFERROR(IF(_xlfn._xlws.SORT(TRANSPOSE(MMULT(MMULT(_xlfn.MUNIT(X80),IF(ROUND(MMULT(IF(E80=0,IF(DN78=1,INDIRECT(_xlfn.CONCAT($CP$1,MATCH(F80,$CO$7:$CO$100,0)+6)):INDIRECT(_xlfn.CONCAT($CP$1,MATCH(F80,$CO$7:$CO$100,0)+6+SUM(IF((F80=$CO$7:$CO$59)=TRUE,1,0))-1)),INDIRECT(_xlfn.CONCAT($CH$1,MATCH(F80,$CG$7:$CG$100,0)+6)):INDIRECT(_xlfn.CONCAT($CH$1,MATCH(F80,$CG$7:$CG$100,0)+6+SUM(IF((F80=$CG$7:$CG$59)=TRUE,1,0))-1))),IF(OR(DN78=2,DN78=3),INDIRECT(_xlfn.CONCAT($CL$1,MATCH(E80,$CK$7:$CK$100,0)+6)):INDIRECT(_xlfn.CONCAT($CL$1,MATCH(E80,$CK$7:$CK$100,0)+6+SUM(IF((E80=$CK$7:$CK$59)=TRUE,1,0))-1)),INDIRECT(_xlfn.CONCAT($CD$1,MATCH(E80,$CC$7:$CC$100,0)+6)):INDIRECT(_xlfn.CONCAT($CD$1,MATCH(E80,$CC$7:$CC$100,0)+6+SUM(IF((E80=$CC$7:$CC$59)=TRUE,1,0))-1))))*$S$3*IF(AND(DM78=4,F80=0),1.1,1),1/TRANSPOSE(W80-INDIRECT(_xlfn.CONCAT($BZ$1,MATCH(D80,$BY$7:$BY$100,0)+6)):INDIRECT(_xlfn.CONCAT($BZ$1,MATCH(D80,$BY$7:$BY$100,0)+6+SUM(IF((D80=$BY$7:$BY$59)=TRUE,1,0))-1))*$R$3)),6)=1,1,0)),W80-INDIRECT(_xlfn.CONCAT($BZ$1,MATCH(D80,$BY$7:$BY$100,0)+6)):INDIRECT(_xlfn.CONCAT($BZ$1,MATCH(D80,$BY$7:$BY$100,0)+6+SUM(IF((D80=$BY$7:$BY$59)=TRUE,1,0))-1))*$R$3))/$S$3,1,-1,TRUE)=0,"",_xlfn._xlws.SORT(TRANSPOSE(MMULT(MMULT(_xlfn.MUNIT(X80),IF(ROUND(MMULT(IF(E80=0,IF(DN78=1,INDIRECT(_xlfn.CONCAT($CP$1,MATCH(F80,$CO$7:$CO$100,0)+6)):INDIRECT(_xlfn.CONCAT($CP$1,MATCH(F80,$CO$7:$CO$100,0)+6+SUM(IF((F80=$CO$7:$CO$59)=TRUE,1,0))-1)),INDIRECT(_xlfn.CONCAT($CH$1,MATCH(F80,$CG$7:$CG$100,0)+6)):INDIRECT(_xlfn.CONCAT($CH$1,MATCH(F80,$CG$7:$CG$100,0)+6+SUM(IF((F80=$CG$7:$CG$59)=TRUE,1,0))-1))),IF(OR(DN78=2,DN78=3),INDIRECT(_xlfn.CONCAT($CL$1,MATCH(E80,$CK$7:$CK$100,0)+6)):INDIRECT(_xlfn.CONCAT($CL$1,MATCH(E80,$CK$7:$CK$100,0)+6+SUM(IF((E80=$CK$7:$CK$59)=TRUE,1,0))-1)),INDIRECT(_xlfn.CONCAT($CD$1,MATCH(E80,$CC$7:$CC$100,0)+6)):INDIRECT(_xlfn.CONCAT($CD$1,MATCH(E80,$CC$7:$CC$100,0)+6+SUM(IF((E80=$CC$7:$CC$59)=TRUE,1,0))-1))))*$S$3*IF(AND(DM78=4,F80=0),1.1,1),1/TRANSPOSE(W80-INDIRECT(_xlfn.CONCAT($BZ$1,MATCH(D80,$BY$7:$BY$100,0)+6)):INDIRECT(_xlfn.CONCAT($BZ$1,MATCH(D80,$BY$7:$BY$100,0)+6+SUM(IF((D80=$BY$7:$BY$59)=TRUE,1,0))-1))*$R$3)),6)=1,1,0)),W80-INDIRECT(_xlfn.CONCAT($BZ$1,MATCH(D80,$BY$7:$BY$100,0)+6)):INDIRECT(_xlfn.CONCAT($BZ$1,MATCH(D80,$BY$7:$BY$100,0)+6+SUM(IF((D80=$BY$7:$BY$59)=TRUE,1,0))-1))*$R$3))/$S$3,1,-1,TRUE)),"")</f>
        <v/>
      </c>
      <c r="AG80" s="31"/>
      <c r="AH80" s="31"/>
      <c r="AI80" s="31"/>
      <c r="AJ80" s="32"/>
      <c r="AK80" s="6"/>
      <c r="AL80" s="21"/>
      <c r="AM80" s="21"/>
      <c r="AN80" s="48">
        <f t="shared" si="23"/>
        <v>12</v>
      </c>
      <c r="AO80" s="39" t="e">
        <f t="shared" si="24"/>
        <v>#N/A</v>
      </c>
      <c r="AP80" s="39" t="e" cm="1">
        <f t="array" ref="AP80">_xlfn.XMATCH(1,IF(IF((AL80=$DG$24:$EF$24)=TRUE,1,0)+IF((AM80=$DG$25:$EF$25)=TRUE,1,0)=2,1,0))</f>
        <v>#N/A</v>
      </c>
      <c r="AQ80" s="39" t="str" cm="1">
        <f t="array" aca="1" ref="AQ80:AU80" ca="1">AA80:AE80</f>
        <v/>
      </c>
      <c r="AR80" s="39" t="str">
        <f ca="1"/>
        <v/>
      </c>
      <c r="AS80" s="39" t="str">
        <f ca="1"/>
        <v/>
      </c>
      <c r="AT80" s="39" t="str">
        <f ca="1"/>
        <v/>
      </c>
      <c r="AU80" s="39" t="str">
        <f ca="1"/>
        <v/>
      </c>
      <c r="AV80" s="39">
        <f t="shared" si="25"/>
        <v>0</v>
      </c>
      <c r="AW80" s="39" t="e" cm="1">
        <f t="array" ref="AW80">IF(AND(AV80=1,AO80&lt;&gt;1),VLOOKUP(E80,변환표준점수!$H$8:$O$60,_xlfn.XMATCH('표점 계산기'!$AL80,변환표준점수!$I$6:$O$6)+1,FALSE),IF(AND($E80=0,$DN$4=1),INDEX($CH$7:$CH$73,SUM(IF(AF80=$CP$7:$CP$59,ROW($A$1:$A$50),0))),IF(AND($E80&lt;&gt;0,$DN$4&lt;&gt;1),INDEX($CD$7:$CD$73,SUM(IF(AF80=$CL$7:$CL$59,ROW($A$1:$A$50),0))),AF80:AJ80)))</f>
        <v>#N/A</v>
      </c>
      <c r="AX80" s="39"/>
      <c r="AY80" s="39"/>
      <c r="AZ80" s="39"/>
      <c r="BA80" s="39"/>
      <c r="BB80" s="39" t="e">
        <f>VLOOKUP(G80,변환표준점수!$X$8:$AM$16,_xlfn.XMATCH(AL80,변환표준점수!$Y$5:$AM$5)+IF(OR(AN80=6,AN80=7,AN80=10,AN80=11),IF(AO80=1,0,1),0)+1,FALSE)</f>
        <v>#N/A</v>
      </c>
      <c r="BC80" s="39" t="e">
        <f>VLOOKUP(H80,변환표준점수!$AO$8:$BE$16,_xlfn.XMATCH(AL80,변환표준점수!$AP$5:$BE$5)+IF(OR(AN80=3,AN80=6,AN80=8,AN80=9,AN80=10),IF(AO80=1,0,1),0)+1,FALSE)</f>
        <v>#N/A</v>
      </c>
      <c r="BD80" s="39" t="e">
        <f>IF(I80=0,VLOOKUP(K80,변환표준점수!$BU$8:$CF$62,'표점 계산기'!$AN80+1,FALSE),VLOOKUP(I80,변환표준점수!$BH$8:$BS$62,'표점 계산기'!$AN80+1,FALSE))</f>
        <v>#N/A</v>
      </c>
      <c r="BE80" s="39" t="e">
        <f>IF(J80=0,VLOOKUP(L80,변환표준점수!$BU$8:$CF$62,'표점 계산기'!$AN80+1,FALSE),VLOOKUP(J80,변환표준점수!$BH$8:$BS$62,'표점 계산기'!$AN80+1,FALSE))</f>
        <v>#N/A</v>
      </c>
      <c r="BF80" s="39" cm="1">
        <f t="array" ref="BF80">IF(M80=0,0,IF(OR(AN80=3,AN80=4),0,IF(AN80=1,INDEX($CZ$7:$CZ$15,SUM(IF(M80&lt;$CY$7:$CY$15=TRUE,1,0))+1),VLOOKUP(M80,변환표준점수!$BH$8:$BS$62,'표점 계산기'!AN80+1,FALSE))))</f>
        <v>0</v>
      </c>
      <c r="BG80" s="39" t="e" cm="1">
        <f t="array" ref="BG80">INDEX($DG$24:$EF$31,COLUMN(C75),$AP80)</f>
        <v>#N/A</v>
      </c>
      <c r="BH80" s="39" t="e" cm="1">
        <f t="array" ref="BH80">INDEX($DG$24:$EF$31,COLUMN(D75),$AP80)</f>
        <v>#N/A</v>
      </c>
      <c r="BI80" s="39" t="e" cm="1">
        <f t="array" ref="BI80">INDEX($DG$24:$EF$31,COLUMN(E75),$AP80)</f>
        <v>#N/A</v>
      </c>
      <c r="BJ80" s="39" t="e" cm="1">
        <f t="array" ref="BJ80">INDEX($DG$24:$EF$31,COLUMN(F75),$AP80)</f>
        <v>#N/A</v>
      </c>
      <c r="BK80" s="39" t="e" cm="1">
        <f t="array" ref="BK80">INDEX($DG$24:$EF$31,COLUMN(G75),$AP80)</f>
        <v>#N/A</v>
      </c>
      <c r="BL80" s="39" t="e" cm="1">
        <f t="array" ref="BL80">INDEX($DG$24:$EF$31,COLUMN(H75),$AP80)</f>
        <v>#N/A</v>
      </c>
      <c r="BM80" s="63" t="str" cm="1">
        <f t="array" aca="1" ref="BM80:BQ80" ca="1">IFERROR(ROUND(IF(IFERROR(AW80:BA80/AW80:BA80,0)=1,(IFERROR(AQ80:AU80*BG80,0)+IFERROR(AW80:BA80*BH80,0)+(SUM(BD80:BF80)-MIN(BD80:BF80))*BI80+BB80*BJ80+BC80*BK80)*BL80+BB80*(1-BJ80)+BC80*(1-BK80)+IF(AN80=1,BF80,0),""),2),"")</f>
        <v/>
      </c>
      <c r="BN80" s="52" t="str">
        <f ca="1"/>
        <v/>
      </c>
      <c r="BO80" s="52" t="str">
        <f ca="1"/>
        <v/>
      </c>
      <c r="BP80" s="52" t="str">
        <f ca="1"/>
        <v/>
      </c>
      <c r="BQ80" s="64" t="str">
        <f ca="1"/>
        <v/>
      </c>
      <c r="BR80" s="6"/>
      <c r="BS80" s="5"/>
      <c r="BT80" s="5"/>
      <c r="BU80" s="5"/>
      <c r="BV80" s="5"/>
      <c r="BW80" s="5"/>
      <c r="BX80" s="5"/>
      <c r="BY80" s="68">
        <v>6</v>
      </c>
      <c r="BZ80" s="68">
        <v>66</v>
      </c>
      <c r="CA80" s="68">
        <v>6</v>
      </c>
      <c r="CB80" s="5"/>
      <c r="CC80" s="68">
        <v>5</v>
      </c>
      <c r="CD80" s="68">
        <v>63</v>
      </c>
      <c r="CE80" s="68">
        <v>5</v>
      </c>
      <c r="CF80" s="5"/>
      <c r="CG80" s="5"/>
      <c r="CH80" s="5"/>
      <c r="CI80" s="5"/>
      <c r="CJ80" s="5"/>
      <c r="CK80" s="68">
        <v>5</v>
      </c>
      <c r="CL80" s="5"/>
      <c r="CM80" s="68">
        <v>5</v>
      </c>
      <c r="CN80" s="5"/>
      <c r="CO80" s="5"/>
      <c r="CP80" s="5"/>
      <c r="CQ80" s="5"/>
      <c r="CR80" s="5"/>
      <c r="CS80" s="5"/>
      <c r="CT80" s="5"/>
      <c r="CU80" s="5"/>
      <c r="CV80" s="5"/>
      <c r="CW80" s="5"/>
      <c r="CX80" s="5"/>
      <c r="CY80" s="5"/>
      <c r="CZ80" s="5"/>
      <c r="DA80" s="5"/>
      <c r="DB80" s="6">
        <v>27</v>
      </c>
      <c r="DC80" s="5">
        <v>48.52</v>
      </c>
      <c r="DD80" s="5" t="e">
        <f>VLOOKUP(DB80,변환표준점수!$BU$8:$CF$46,1+'표점 계산기'!$DM$4,FALSE)</f>
        <v>#N/A</v>
      </c>
      <c r="DE80" s="5"/>
      <c r="DF80" s="5"/>
      <c r="DG80" s="5"/>
      <c r="DH80" s="5"/>
      <c r="DI80" s="5"/>
      <c r="DJ80" s="5"/>
      <c r="DK80" s="5"/>
      <c r="DL80" s="6"/>
      <c r="DM80" s="6"/>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row>
    <row r="81" spans="1:153" x14ac:dyDescent="0.3">
      <c r="A81" s="5"/>
      <c r="B81" s="18" t="str">
        <f t="shared" si="27"/>
        <v/>
      </c>
      <c r="C81" s="24"/>
      <c r="D81" s="24"/>
      <c r="E81" s="24"/>
      <c r="F81" s="24"/>
      <c r="G81" s="24"/>
      <c r="H81" s="25"/>
      <c r="I81" s="25"/>
      <c r="J81" s="25"/>
      <c r="K81" s="25"/>
      <c r="L81" s="25"/>
      <c r="M81" s="25"/>
      <c r="N81" s="24"/>
      <c r="O81" s="25"/>
      <c r="P81" s="6"/>
      <c r="Q81" s="6"/>
      <c r="R81" s="6" t="e">
        <f t="shared" si="28"/>
        <v>#N/A</v>
      </c>
      <c r="S81" s="6" t="e">
        <f t="shared" si="29"/>
        <v>#N/A</v>
      </c>
      <c r="T81" s="6" t="e">
        <f t="shared" si="30"/>
        <v>#N/A</v>
      </c>
      <c r="U81" s="6" t="e">
        <f t="shared" si="31"/>
        <v>#N/A</v>
      </c>
      <c r="V81" s="8" cm="1">
        <f t="array" ref="V81">IF(M81=0,0,IF(OR($DM$4=3,$DM$4=4),0,IF($DM$4=1,INDEX($CZ$7:$CZ$15,SUM(IF(M81&lt;$CY$7:$CY$15=TRUE,1,0))+1),VLOOKUP(M81,$DB$7:$DC$107,2,FALSE))))</f>
        <v>0</v>
      </c>
      <c r="W81" s="6" t="e">
        <f t="shared" si="26"/>
        <v>#N/A</v>
      </c>
      <c r="X81" s="6" cm="1">
        <f t="array" aca="1" ref="X81" ca="1">SUM(IF((IF(E81=0,INDIRECT(_xlfn.CONCAT($CH$1,MATCH(F81,$CG$7:$CG$100,0)+6)):INDIRECT(_xlfn.CONCAT($CH$1,MATCH(F81,$CG$7:$CG$100,0)+6+SUM(IF((F81=$CG$7:$CG$59)=TRUE,1,0))-1)),INDIRECT(_xlfn.CONCAT($CD$1,MATCH(E81,$CC$7:$CC$100,0)+6)):INDIRECT(_xlfn.CONCAT($CD$1,MATCH(E81,$CC$7:$CC$100,0)+6+SUM(IF((E81=$CC$7:$CC$59)=TRUE,1,0))-1)))*$S$3)=0,0,1))</f>
        <v>2</v>
      </c>
      <c r="Y81" s="6" t="e" cm="1">
        <f t="array" aca="1" ref="Y81" ca="1">SUM(IF((TRANSPOSE(MMULT(MMULT(_xlfn.MUNIT(X81),IF(MMULT(IF(E81=0,INDIRECT(_xlfn.CONCAT($CH$1,MATCH(F81,$CG$7:$CG$100,0)+6)):INDIRECT(_xlfn.CONCAT($CH$1,MATCH(F81,$CG$7:$CG$100,0)+6+SUM(IF((F81=$CG$7:$CG$59)=TRUE,1,0))-1)),INDIRECT(_xlfn.CONCAT($CD$1,MATCH(E81,$CC$7:$CC$100,0)+6)):INDIRECT(_xlfn.CONCAT($CD$1,MATCH(E81,$CC$7:$CC$100,0)+6+SUM(IF((E81=$CC$7:$CC$59)=TRUE,1,0))-1)))*$S$3,1/TRANSPOSE(W81-INDIRECT(_xlfn.CONCAT($BZ$1,MATCH(D81,$BY$7:$BY$100,0)+6)):INDIRECT(_xlfn.CONCAT($BZ$1,MATCH(D81,$BY$7:$BY$100,0)+6+SUM(IF((D81=$BY$7:$BY$59)=TRUE,1,0))-1))*$R$3))=1,1,0)),W81-INDIRECT(_xlfn.CONCAT($BZ$1,MATCH(D81,$BY$7:$BY$100,0)+6)):INDIRECT(_xlfn.CONCAT($BZ$1,MATCH(D81,$BY$7:$BY$100,0)+6+SUM(IF((D81=$BY$7:$BY$59)=TRUE,1,0))-1))*$R$3)))=0,0,1))</f>
        <v>#N/A</v>
      </c>
      <c r="Z81" s="6"/>
      <c r="AA81" s="30" t="str">
        <f t="shared" ca="1" si="32"/>
        <v/>
      </c>
      <c r="AB81" s="31" t="str">
        <f t="shared" si="33"/>
        <v/>
      </c>
      <c r="AC81" s="31" t="str">
        <f t="shared" si="34"/>
        <v/>
      </c>
      <c r="AD81" s="31" t="str">
        <f t="shared" si="35"/>
        <v/>
      </c>
      <c r="AE81" s="32" t="str">
        <f t="shared" si="36"/>
        <v/>
      </c>
      <c r="AF81" s="33" t="str" cm="1">
        <f t="array" aca="1" ref="AF81" ca="1">IFERROR(IF(_xlfn._xlws.SORT(TRANSPOSE(MMULT(MMULT(_xlfn.MUNIT(X81),IF(ROUND(MMULT(IF(E81=0,IF(DN79=1,INDIRECT(_xlfn.CONCAT($CP$1,MATCH(F81,$CO$7:$CO$100,0)+6)):INDIRECT(_xlfn.CONCAT($CP$1,MATCH(F81,$CO$7:$CO$100,0)+6+SUM(IF((F81=$CO$7:$CO$59)=TRUE,1,0))-1)),INDIRECT(_xlfn.CONCAT($CH$1,MATCH(F81,$CG$7:$CG$100,0)+6)):INDIRECT(_xlfn.CONCAT($CH$1,MATCH(F81,$CG$7:$CG$100,0)+6+SUM(IF((F81=$CG$7:$CG$59)=TRUE,1,0))-1))),IF(OR(DN79=2,DN79=3),INDIRECT(_xlfn.CONCAT($CL$1,MATCH(E81,$CK$7:$CK$100,0)+6)):INDIRECT(_xlfn.CONCAT($CL$1,MATCH(E81,$CK$7:$CK$100,0)+6+SUM(IF((E81=$CK$7:$CK$59)=TRUE,1,0))-1)),INDIRECT(_xlfn.CONCAT($CD$1,MATCH(E81,$CC$7:$CC$100,0)+6)):INDIRECT(_xlfn.CONCAT($CD$1,MATCH(E81,$CC$7:$CC$100,0)+6+SUM(IF((E81=$CC$7:$CC$59)=TRUE,1,0))-1))))*$S$3*IF(AND(DM79=4,F81=0),1.1,1),1/TRANSPOSE(W81-INDIRECT(_xlfn.CONCAT($BZ$1,MATCH(D81,$BY$7:$BY$100,0)+6)):INDIRECT(_xlfn.CONCAT($BZ$1,MATCH(D81,$BY$7:$BY$100,0)+6+SUM(IF((D81=$BY$7:$BY$59)=TRUE,1,0))-1))*$R$3)),6)=1,1,0)),W81-INDIRECT(_xlfn.CONCAT($BZ$1,MATCH(D81,$BY$7:$BY$100,0)+6)):INDIRECT(_xlfn.CONCAT($BZ$1,MATCH(D81,$BY$7:$BY$100,0)+6+SUM(IF((D81=$BY$7:$BY$59)=TRUE,1,0))-1))*$R$3))/$S$3,1,-1,TRUE)=0,"",_xlfn._xlws.SORT(TRANSPOSE(MMULT(MMULT(_xlfn.MUNIT(X81),IF(ROUND(MMULT(IF(E81=0,IF(DN79=1,INDIRECT(_xlfn.CONCAT($CP$1,MATCH(F81,$CO$7:$CO$100,0)+6)):INDIRECT(_xlfn.CONCAT($CP$1,MATCH(F81,$CO$7:$CO$100,0)+6+SUM(IF((F81=$CO$7:$CO$59)=TRUE,1,0))-1)),INDIRECT(_xlfn.CONCAT($CH$1,MATCH(F81,$CG$7:$CG$100,0)+6)):INDIRECT(_xlfn.CONCAT($CH$1,MATCH(F81,$CG$7:$CG$100,0)+6+SUM(IF((F81=$CG$7:$CG$59)=TRUE,1,0))-1))),IF(OR(DN79=2,DN79=3),INDIRECT(_xlfn.CONCAT($CL$1,MATCH(E81,$CK$7:$CK$100,0)+6)):INDIRECT(_xlfn.CONCAT($CL$1,MATCH(E81,$CK$7:$CK$100,0)+6+SUM(IF((E81=$CK$7:$CK$59)=TRUE,1,0))-1)),INDIRECT(_xlfn.CONCAT($CD$1,MATCH(E81,$CC$7:$CC$100,0)+6)):INDIRECT(_xlfn.CONCAT($CD$1,MATCH(E81,$CC$7:$CC$100,0)+6+SUM(IF((E81=$CC$7:$CC$59)=TRUE,1,0))-1))))*$S$3*IF(AND(DM79=4,F81=0),1.1,1),1/TRANSPOSE(W81-INDIRECT(_xlfn.CONCAT($BZ$1,MATCH(D81,$BY$7:$BY$100,0)+6)):INDIRECT(_xlfn.CONCAT($BZ$1,MATCH(D81,$BY$7:$BY$100,0)+6+SUM(IF((D81=$BY$7:$BY$59)=TRUE,1,0))-1))*$R$3)),6)=1,1,0)),W81-INDIRECT(_xlfn.CONCAT($BZ$1,MATCH(D81,$BY$7:$BY$100,0)+6)):INDIRECT(_xlfn.CONCAT($BZ$1,MATCH(D81,$BY$7:$BY$100,0)+6+SUM(IF((D81=$BY$7:$BY$59)=TRUE,1,0))-1))*$R$3))/$S$3,1,-1,TRUE)),"")</f>
        <v/>
      </c>
      <c r="AG81" s="31"/>
      <c r="AH81" s="31"/>
      <c r="AI81" s="31"/>
      <c r="AJ81" s="32"/>
      <c r="AK81" s="6"/>
      <c r="AL81" s="21"/>
      <c r="AM81" s="21"/>
      <c r="AN81" s="48">
        <f t="shared" si="23"/>
        <v>12</v>
      </c>
      <c r="AO81" s="39" t="e">
        <f t="shared" si="24"/>
        <v>#N/A</v>
      </c>
      <c r="AP81" s="39" t="e" cm="1">
        <f t="array" ref="AP81">_xlfn.XMATCH(1,IF(IF((AL81=$DG$24:$EF$24)=TRUE,1,0)+IF((AM81=$DG$25:$EF$25)=TRUE,1,0)=2,1,0))</f>
        <v>#N/A</v>
      </c>
      <c r="AQ81" s="39" t="str" cm="1">
        <f t="array" aca="1" ref="AQ81:AU81" ca="1">AA81:AE81</f>
        <v/>
      </c>
      <c r="AR81" s="39" t="str">
        <f ca="1"/>
        <v/>
      </c>
      <c r="AS81" s="39" t="str">
        <f ca="1"/>
        <v/>
      </c>
      <c r="AT81" s="39" t="str">
        <f ca="1"/>
        <v/>
      </c>
      <c r="AU81" s="39" t="str">
        <f ca="1"/>
        <v/>
      </c>
      <c r="AV81" s="39">
        <f t="shared" si="25"/>
        <v>0</v>
      </c>
      <c r="AW81" s="39" t="e" cm="1">
        <f t="array" ref="AW81">IF(AND(AV81=1,AO81&lt;&gt;1),VLOOKUP(E81,변환표준점수!$H$8:$O$60,_xlfn.XMATCH('표점 계산기'!$AL81,변환표준점수!$I$6:$O$6)+1,FALSE),IF(AND($E81=0,$DN$4=1),INDEX($CH$7:$CH$73,SUM(IF(AF81=$CP$7:$CP$59,ROW($A$1:$A$50),0))),IF(AND($E81&lt;&gt;0,$DN$4&lt;&gt;1),INDEX($CD$7:$CD$73,SUM(IF(AF81=$CL$7:$CL$59,ROW($A$1:$A$50),0))),AF81:AJ81)))</f>
        <v>#N/A</v>
      </c>
      <c r="AX81" s="39"/>
      <c r="AY81" s="39"/>
      <c r="AZ81" s="39"/>
      <c r="BA81" s="39"/>
      <c r="BB81" s="39" t="e">
        <f>VLOOKUP(G81,변환표준점수!$X$8:$AM$16,_xlfn.XMATCH(AL81,변환표준점수!$Y$5:$AM$5)+IF(OR(AN81=6,AN81=7,AN81=10,AN81=11),IF(AO81=1,0,1),0)+1,FALSE)</f>
        <v>#N/A</v>
      </c>
      <c r="BC81" s="39" t="e">
        <f>VLOOKUP(H81,변환표준점수!$AO$8:$BE$16,_xlfn.XMATCH(AL81,변환표준점수!$AP$5:$BE$5)+IF(OR(AN81=3,AN81=6,AN81=8,AN81=9,AN81=10),IF(AO81=1,0,1),0)+1,FALSE)</f>
        <v>#N/A</v>
      </c>
      <c r="BD81" s="39" t="e">
        <f>IF(I81=0,VLOOKUP(K81,변환표준점수!$BU$8:$CF$62,'표점 계산기'!$AN81+1,FALSE),VLOOKUP(I81,변환표준점수!$BH$8:$BS$62,'표점 계산기'!$AN81+1,FALSE))</f>
        <v>#N/A</v>
      </c>
      <c r="BE81" s="39" t="e">
        <f>IF(J81=0,VLOOKUP(L81,변환표준점수!$BU$8:$CF$62,'표점 계산기'!$AN81+1,FALSE),VLOOKUP(J81,변환표준점수!$BH$8:$BS$62,'표점 계산기'!$AN81+1,FALSE))</f>
        <v>#N/A</v>
      </c>
      <c r="BF81" s="39" cm="1">
        <f t="array" ref="BF81">IF(M81=0,0,IF(OR(AN81=3,AN81=4),0,IF(AN81=1,INDEX($CZ$7:$CZ$15,SUM(IF(M81&lt;$CY$7:$CY$15=TRUE,1,0))+1),VLOOKUP(M81,변환표준점수!$BH$8:$BS$62,'표점 계산기'!AN81+1,FALSE))))</f>
        <v>0</v>
      </c>
      <c r="BG81" s="39" t="e" cm="1">
        <f t="array" ref="BG81">INDEX($DG$24:$EF$31,COLUMN(C76),$AP81)</f>
        <v>#N/A</v>
      </c>
      <c r="BH81" s="39" t="e" cm="1">
        <f t="array" ref="BH81">INDEX($DG$24:$EF$31,COLUMN(D76),$AP81)</f>
        <v>#N/A</v>
      </c>
      <c r="BI81" s="39" t="e" cm="1">
        <f t="array" ref="BI81">INDEX($DG$24:$EF$31,COLUMN(E76),$AP81)</f>
        <v>#N/A</v>
      </c>
      <c r="BJ81" s="39" t="e" cm="1">
        <f t="array" ref="BJ81">INDEX($DG$24:$EF$31,COLUMN(F76),$AP81)</f>
        <v>#N/A</v>
      </c>
      <c r="BK81" s="39" t="e" cm="1">
        <f t="array" ref="BK81">INDEX($DG$24:$EF$31,COLUMN(G76),$AP81)</f>
        <v>#N/A</v>
      </c>
      <c r="BL81" s="39" t="e" cm="1">
        <f t="array" ref="BL81">INDEX($DG$24:$EF$31,COLUMN(H76),$AP81)</f>
        <v>#N/A</v>
      </c>
      <c r="BM81" s="63" t="str" cm="1">
        <f t="array" aca="1" ref="BM81:BQ81" ca="1">IFERROR(ROUND(IF(IFERROR(AW81:BA81/AW81:BA81,0)=1,(IFERROR(AQ81:AU81*BG81,0)+IFERROR(AW81:BA81*BH81,0)+(SUM(BD81:BF81)-MIN(BD81:BF81))*BI81+BB81*BJ81+BC81*BK81)*BL81+BB81*(1-BJ81)+BC81*(1-BK81)+IF(AN81=1,BF81,0),""),2),"")</f>
        <v/>
      </c>
      <c r="BN81" s="52" t="str">
        <f ca="1"/>
        <v/>
      </c>
      <c r="BO81" s="52" t="str">
        <f ca="1"/>
        <v/>
      </c>
      <c r="BP81" s="52" t="str">
        <f ca="1"/>
        <v/>
      </c>
      <c r="BQ81" s="64" t="str">
        <f ca="1"/>
        <v/>
      </c>
      <c r="BR81" s="6"/>
      <c r="BS81" s="5"/>
      <c r="BT81" s="5"/>
      <c r="BU81" s="5"/>
      <c r="BV81" s="5"/>
      <c r="BW81" s="5"/>
      <c r="BX81" s="5"/>
      <c r="BY81" s="68">
        <v>5</v>
      </c>
      <c r="BZ81" s="68">
        <v>64</v>
      </c>
      <c r="CA81" s="68">
        <v>5</v>
      </c>
      <c r="CB81" s="5"/>
      <c r="CC81" s="68">
        <v>4</v>
      </c>
      <c r="CD81" s="68">
        <v>62</v>
      </c>
      <c r="CE81" s="68">
        <v>4</v>
      </c>
      <c r="CF81" s="5"/>
      <c r="CG81" s="5"/>
      <c r="CH81" s="5"/>
      <c r="CI81" s="5"/>
      <c r="CJ81" s="5"/>
      <c r="CK81" s="68">
        <v>4</v>
      </c>
      <c r="CL81" s="5"/>
      <c r="CM81" s="68">
        <v>4</v>
      </c>
      <c r="CN81" s="5"/>
      <c r="CO81" s="5"/>
      <c r="CP81" s="5"/>
      <c r="CQ81" s="5"/>
      <c r="CR81" s="5"/>
      <c r="CS81" s="5"/>
      <c r="CT81" s="5"/>
      <c r="CU81" s="5"/>
      <c r="CV81" s="5"/>
      <c r="CW81" s="5"/>
      <c r="CX81" s="5"/>
      <c r="CY81" s="5"/>
      <c r="CZ81" s="5"/>
      <c r="DA81" s="5"/>
      <c r="DB81" s="6">
        <v>26</v>
      </c>
      <c r="DC81" s="5">
        <v>48.52</v>
      </c>
      <c r="DD81" s="5" t="e">
        <f>VLOOKUP(DB81,변환표준점수!$BU$8:$CF$46,1+'표점 계산기'!$DM$4,FALSE)</f>
        <v>#N/A</v>
      </c>
      <c r="DE81" s="5"/>
      <c r="DF81" s="5"/>
      <c r="DG81" s="5"/>
      <c r="DH81" s="5"/>
      <c r="DI81" s="5"/>
      <c r="DJ81" s="5"/>
      <c r="DK81" s="5"/>
      <c r="DL81" s="6"/>
      <c r="DM81" s="6"/>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row>
    <row r="82" spans="1:153" x14ac:dyDescent="0.3">
      <c r="A82" s="5"/>
      <c r="B82" s="18" t="str">
        <f t="shared" si="27"/>
        <v/>
      </c>
      <c r="C82" s="24"/>
      <c r="D82" s="24"/>
      <c r="E82" s="24"/>
      <c r="F82" s="24"/>
      <c r="G82" s="24"/>
      <c r="H82" s="25"/>
      <c r="I82" s="25"/>
      <c r="J82" s="25"/>
      <c r="K82" s="25"/>
      <c r="L82" s="25"/>
      <c r="M82" s="25"/>
      <c r="N82" s="24"/>
      <c r="O82" s="25"/>
      <c r="P82" s="6"/>
      <c r="Q82" s="6"/>
      <c r="R82" s="6" t="e">
        <f t="shared" si="28"/>
        <v>#N/A</v>
      </c>
      <c r="S82" s="6" t="e">
        <f t="shared" si="29"/>
        <v>#N/A</v>
      </c>
      <c r="T82" s="6" t="e">
        <f t="shared" si="30"/>
        <v>#N/A</v>
      </c>
      <c r="U82" s="6" t="e">
        <f t="shared" si="31"/>
        <v>#N/A</v>
      </c>
      <c r="V82" s="8" cm="1">
        <f t="array" ref="V82">IF(M82=0,0,IF(OR($DM$4=3,$DM$4=4),0,IF($DM$4=1,INDEX($CZ$7:$CZ$15,SUM(IF(M82&lt;$CY$7:$CY$15=TRUE,1,0))+1),VLOOKUP(M82,$DB$7:$DC$107,2,FALSE))))</f>
        <v>0</v>
      </c>
      <c r="W82" s="6" t="e">
        <f t="shared" si="26"/>
        <v>#N/A</v>
      </c>
      <c r="X82" s="6" cm="1">
        <f t="array" aca="1" ref="X82" ca="1">SUM(IF((IF(E82=0,INDIRECT(_xlfn.CONCAT($CH$1,MATCH(F82,$CG$7:$CG$100,0)+6)):INDIRECT(_xlfn.CONCAT($CH$1,MATCH(F82,$CG$7:$CG$100,0)+6+SUM(IF((F82=$CG$7:$CG$59)=TRUE,1,0))-1)),INDIRECT(_xlfn.CONCAT($CD$1,MATCH(E82,$CC$7:$CC$100,0)+6)):INDIRECT(_xlfn.CONCAT($CD$1,MATCH(E82,$CC$7:$CC$100,0)+6+SUM(IF((E82=$CC$7:$CC$59)=TRUE,1,0))-1)))*$S$3)=0,0,1))</f>
        <v>2</v>
      </c>
      <c r="Y82" s="6" t="e" cm="1">
        <f t="array" aca="1" ref="Y82" ca="1">SUM(IF((TRANSPOSE(MMULT(MMULT(_xlfn.MUNIT(X82),IF(MMULT(IF(E82=0,INDIRECT(_xlfn.CONCAT($CH$1,MATCH(F82,$CG$7:$CG$100,0)+6)):INDIRECT(_xlfn.CONCAT($CH$1,MATCH(F82,$CG$7:$CG$100,0)+6+SUM(IF((F82=$CG$7:$CG$59)=TRUE,1,0))-1)),INDIRECT(_xlfn.CONCAT($CD$1,MATCH(E82,$CC$7:$CC$100,0)+6)):INDIRECT(_xlfn.CONCAT($CD$1,MATCH(E82,$CC$7:$CC$100,0)+6+SUM(IF((E82=$CC$7:$CC$59)=TRUE,1,0))-1)))*$S$3,1/TRANSPOSE(W82-INDIRECT(_xlfn.CONCAT($BZ$1,MATCH(D82,$BY$7:$BY$100,0)+6)):INDIRECT(_xlfn.CONCAT($BZ$1,MATCH(D82,$BY$7:$BY$100,0)+6+SUM(IF((D82=$BY$7:$BY$59)=TRUE,1,0))-1))*$R$3))=1,1,0)),W82-INDIRECT(_xlfn.CONCAT($BZ$1,MATCH(D82,$BY$7:$BY$100,0)+6)):INDIRECT(_xlfn.CONCAT($BZ$1,MATCH(D82,$BY$7:$BY$100,0)+6+SUM(IF((D82=$BY$7:$BY$59)=TRUE,1,0))-1))*$R$3)))=0,0,1))</f>
        <v>#N/A</v>
      </c>
      <c r="Z82" s="6"/>
      <c r="AA82" s="30" t="str">
        <f t="shared" ca="1" si="32"/>
        <v/>
      </c>
      <c r="AB82" s="31" t="str">
        <f t="shared" si="33"/>
        <v/>
      </c>
      <c r="AC82" s="31" t="str">
        <f t="shared" si="34"/>
        <v/>
      </c>
      <c r="AD82" s="31" t="str">
        <f t="shared" si="35"/>
        <v/>
      </c>
      <c r="AE82" s="32" t="str">
        <f t="shared" si="36"/>
        <v/>
      </c>
      <c r="AF82" s="33" t="str" cm="1">
        <f t="array" aca="1" ref="AF82" ca="1">IFERROR(IF(_xlfn._xlws.SORT(TRANSPOSE(MMULT(MMULT(_xlfn.MUNIT(X82),IF(ROUND(MMULT(IF(E82=0,IF(DN80=1,INDIRECT(_xlfn.CONCAT($CP$1,MATCH(F82,$CO$7:$CO$100,0)+6)):INDIRECT(_xlfn.CONCAT($CP$1,MATCH(F82,$CO$7:$CO$100,0)+6+SUM(IF((F82=$CO$7:$CO$59)=TRUE,1,0))-1)),INDIRECT(_xlfn.CONCAT($CH$1,MATCH(F82,$CG$7:$CG$100,0)+6)):INDIRECT(_xlfn.CONCAT($CH$1,MATCH(F82,$CG$7:$CG$100,0)+6+SUM(IF((F82=$CG$7:$CG$59)=TRUE,1,0))-1))),IF(OR(DN80=2,DN80=3),INDIRECT(_xlfn.CONCAT($CL$1,MATCH(E82,$CK$7:$CK$100,0)+6)):INDIRECT(_xlfn.CONCAT($CL$1,MATCH(E82,$CK$7:$CK$100,0)+6+SUM(IF((E82=$CK$7:$CK$59)=TRUE,1,0))-1)),INDIRECT(_xlfn.CONCAT($CD$1,MATCH(E82,$CC$7:$CC$100,0)+6)):INDIRECT(_xlfn.CONCAT($CD$1,MATCH(E82,$CC$7:$CC$100,0)+6+SUM(IF((E82=$CC$7:$CC$59)=TRUE,1,0))-1))))*$S$3*IF(AND(DM80=4,F82=0),1.1,1),1/TRANSPOSE(W82-INDIRECT(_xlfn.CONCAT($BZ$1,MATCH(D82,$BY$7:$BY$100,0)+6)):INDIRECT(_xlfn.CONCAT($BZ$1,MATCH(D82,$BY$7:$BY$100,0)+6+SUM(IF((D82=$BY$7:$BY$59)=TRUE,1,0))-1))*$R$3)),6)=1,1,0)),W82-INDIRECT(_xlfn.CONCAT($BZ$1,MATCH(D82,$BY$7:$BY$100,0)+6)):INDIRECT(_xlfn.CONCAT($BZ$1,MATCH(D82,$BY$7:$BY$100,0)+6+SUM(IF((D82=$BY$7:$BY$59)=TRUE,1,0))-1))*$R$3))/$S$3,1,-1,TRUE)=0,"",_xlfn._xlws.SORT(TRANSPOSE(MMULT(MMULT(_xlfn.MUNIT(X82),IF(ROUND(MMULT(IF(E82=0,IF(DN80=1,INDIRECT(_xlfn.CONCAT($CP$1,MATCH(F82,$CO$7:$CO$100,0)+6)):INDIRECT(_xlfn.CONCAT($CP$1,MATCH(F82,$CO$7:$CO$100,0)+6+SUM(IF((F82=$CO$7:$CO$59)=TRUE,1,0))-1)),INDIRECT(_xlfn.CONCAT($CH$1,MATCH(F82,$CG$7:$CG$100,0)+6)):INDIRECT(_xlfn.CONCAT($CH$1,MATCH(F82,$CG$7:$CG$100,0)+6+SUM(IF((F82=$CG$7:$CG$59)=TRUE,1,0))-1))),IF(OR(DN80=2,DN80=3),INDIRECT(_xlfn.CONCAT($CL$1,MATCH(E82,$CK$7:$CK$100,0)+6)):INDIRECT(_xlfn.CONCAT($CL$1,MATCH(E82,$CK$7:$CK$100,0)+6+SUM(IF((E82=$CK$7:$CK$59)=TRUE,1,0))-1)),INDIRECT(_xlfn.CONCAT($CD$1,MATCH(E82,$CC$7:$CC$100,0)+6)):INDIRECT(_xlfn.CONCAT($CD$1,MATCH(E82,$CC$7:$CC$100,0)+6+SUM(IF((E82=$CC$7:$CC$59)=TRUE,1,0))-1))))*$S$3*IF(AND(DM80=4,F82=0),1.1,1),1/TRANSPOSE(W82-INDIRECT(_xlfn.CONCAT($BZ$1,MATCH(D82,$BY$7:$BY$100,0)+6)):INDIRECT(_xlfn.CONCAT($BZ$1,MATCH(D82,$BY$7:$BY$100,0)+6+SUM(IF((D82=$BY$7:$BY$59)=TRUE,1,0))-1))*$R$3)),6)=1,1,0)),W82-INDIRECT(_xlfn.CONCAT($BZ$1,MATCH(D82,$BY$7:$BY$100,0)+6)):INDIRECT(_xlfn.CONCAT($BZ$1,MATCH(D82,$BY$7:$BY$100,0)+6+SUM(IF((D82=$BY$7:$BY$59)=TRUE,1,0))-1))*$R$3))/$S$3,1,-1,TRUE)),"")</f>
        <v/>
      </c>
      <c r="AG82" s="31"/>
      <c r="AH82" s="31"/>
      <c r="AI82" s="31"/>
      <c r="AJ82" s="32"/>
      <c r="AK82" s="6"/>
      <c r="AL82" s="21"/>
      <c r="AM82" s="21"/>
      <c r="AN82" s="48">
        <f t="shared" si="23"/>
        <v>12</v>
      </c>
      <c r="AO82" s="39" t="e">
        <f t="shared" si="24"/>
        <v>#N/A</v>
      </c>
      <c r="AP82" s="39" t="e" cm="1">
        <f t="array" ref="AP82">_xlfn.XMATCH(1,IF(IF((AL82=$DG$24:$EF$24)=TRUE,1,0)+IF((AM82=$DG$25:$EF$25)=TRUE,1,0)=2,1,0))</f>
        <v>#N/A</v>
      </c>
      <c r="AQ82" s="39" t="str" cm="1">
        <f t="array" aca="1" ref="AQ82:AU82" ca="1">AA82:AE82</f>
        <v/>
      </c>
      <c r="AR82" s="39" t="str">
        <f ca="1"/>
        <v/>
      </c>
      <c r="AS82" s="39" t="str">
        <f ca="1"/>
        <v/>
      </c>
      <c r="AT82" s="39" t="str">
        <f ca="1"/>
        <v/>
      </c>
      <c r="AU82" s="39" t="str">
        <f ca="1"/>
        <v/>
      </c>
      <c r="AV82" s="39">
        <f t="shared" si="25"/>
        <v>0</v>
      </c>
      <c r="AW82" s="39" t="e" cm="1">
        <f t="array" ref="AW82">IF(AND(AV82=1,AO82&lt;&gt;1),VLOOKUP(E82,변환표준점수!$H$8:$O$60,_xlfn.XMATCH('표점 계산기'!$AL82,변환표준점수!$I$6:$O$6)+1,FALSE),IF(AND($E82=0,$DN$4=1),INDEX($CH$7:$CH$73,SUM(IF(AF82=$CP$7:$CP$59,ROW($A$1:$A$50),0))),IF(AND($E82&lt;&gt;0,$DN$4&lt;&gt;1),INDEX($CD$7:$CD$73,SUM(IF(AF82=$CL$7:$CL$59,ROW($A$1:$A$50),0))),AF82:AJ82)))</f>
        <v>#N/A</v>
      </c>
      <c r="AX82" s="39"/>
      <c r="AY82" s="39"/>
      <c r="AZ82" s="39"/>
      <c r="BA82" s="39"/>
      <c r="BB82" s="39" t="e">
        <f>VLOOKUP(G82,변환표준점수!$X$8:$AM$16,_xlfn.XMATCH(AL82,변환표준점수!$Y$5:$AM$5)+IF(OR(AN82=6,AN82=7,AN82=10,AN82=11),IF(AO82=1,0,1),0)+1,FALSE)</f>
        <v>#N/A</v>
      </c>
      <c r="BC82" s="39" t="e">
        <f>VLOOKUP(H82,변환표준점수!$AO$8:$BE$16,_xlfn.XMATCH(AL82,변환표준점수!$AP$5:$BE$5)+IF(OR(AN82=3,AN82=6,AN82=8,AN82=9,AN82=10),IF(AO82=1,0,1),0)+1,FALSE)</f>
        <v>#N/A</v>
      </c>
      <c r="BD82" s="39" t="e">
        <f>IF(I82=0,VLOOKUP(K82,변환표준점수!$BU$8:$CF$62,'표점 계산기'!$AN82+1,FALSE),VLOOKUP(I82,변환표준점수!$BH$8:$BS$62,'표점 계산기'!$AN82+1,FALSE))</f>
        <v>#N/A</v>
      </c>
      <c r="BE82" s="39" t="e">
        <f>IF(J82=0,VLOOKUP(L82,변환표준점수!$BU$8:$CF$62,'표점 계산기'!$AN82+1,FALSE),VLOOKUP(J82,변환표준점수!$BH$8:$BS$62,'표점 계산기'!$AN82+1,FALSE))</f>
        <v>#N/A</v>
      </c>
      <c r="BF82" s="39" cm="1">
        <f t="array" ref="BF82">IF(M82=0,0,IF(OR(AN82=3,AN82=4),0,IF(AN82=1,INDEX($CZ$7:$CZ$15,SUM(IF(M82&lt;$CY$7:$CY$15=TRUE,1,0))+1),VLOOKUP(M82,변환표준점수!$BH$8:$BS$62,'표점 계산기'!AN82+1,FALSE))))</f>
        <v>0</v>
      </c>
      <c r="BG82" s="39" t="e" cm="1">
        <f t="array" ref="BG82">INDEX($DG$24:$EF$31,COLUMN(C77),$AP82)</f>
        <v>#N/A</v>
      </c>
      <c r="BH82" s="39" t="e" cm="1">
        <f t="array" ref="BH82">INDEX($DG$24:$EF$31,COLUMN(D77),$AP82)</f>
        <v>#N/A</v>
      </c>
      <c r="BI82" s="39" t="e" cm="1">
        <f t="array" ref="BI82">INDEX($DG$24:$EF$31,COLUMN(E77),$AP82)</f>
        <v>#N/A</v>
      </c>
      <c r="BJ82" s="39" t="e" cm="1">
        <f t="array" ref="BJ82">INDEX($DG$24:$EF$31,COLUMN(F77),$AP82)</f>
        <v>#N/A</v>
      </c>
      <c r="BK82" s="39" t="e" cm="1">
        <f t="array" ref="BK82">INDEX($DG$24:$EF$31,COLUMN(G77),$AP82)</f>
        <v>#N/A</v>
      </c>
      <c r="BL82" s="39" t="e" cm="1">
        <f t="array" ref="BL82">INDEX($DG$24:$EF$31,COLUMN(H77),$AP82)</f>
        <v>#N/A</v>
      </c>
      <c r="BM82" s="63" t="str" cm="1">
        <f t="array" aca="1" ref="BM82:BQ82" ca="1">IFERROR(ROUND(IF(IFERROR(AW82:BA82/AW82:BA82,0)=1,(IFERROR(AQ82:AU82*BG82,0)+IFERROR(AW82:BA82*BH82,0)+(SUM(BD82:BF82)-MIN(BD82:BF82))*BI82+BB82*BJ82+BC82*BK82)*BL82+BB82*(1-BJ82)+BC82*(1-BK82)+IF(AN82=1,BF82,0),""),2),"")</f>
        <v/>
      </c>
      <c r="BN82" s="52" t="str">
        <f ca="1"/>
        <v/>
      </c>
      <c r="BO82" s="52" t="str">
        <f ca="1"/>
        <v/>
      </c>
      <c r="BP82" s="52" t="str">
        <f ca="1"/>
        <v/>
      </c>
      <c r="BQ82" s="64" t="str">
        <f ca="1"/>
        <v/>
      </c>
      <c r="BR82" s="6"/>
      <c r="BS82" s="5"/>
      <c r="BT82" s="5"/>
      <c r="BU82" s="5"/>
      <c r="BV82" s="5"/>
      <c r="BW82" s="5"/>
      <c r="BX82" s="5"/>
      <c r="BY82" s="68">
        <v>4</v>
      </c>
      <c r="BZ82" s="68">
        <v>63</v>
      </c>
      <c r="CA82" s="68">
        <v>4</v>
      </c>
      <c r="CB82" s="5"/>
      <c r="CC82" s="68">
        <v>3</v>
      </c>
      <c r="CD82" s="68">
        <v>61</v>
      </c>
      <c r="CE82" s="68">
        <v>3</v>
      </c>
      <c r="CF82" s="5"/>
      <c r="CG82" s="5"/>
      <c r="CH82" s="5"/>
      <c r="CI82" s="5"/>
      <c r="CJ82" s="5"/>
      <c r="CK82" s="68">
        <v>3</v>
      </c>
      <c r="CL82" s="5"/>
      <c r="CM82" s="68">
        <v>3</v>
      </c>
      <c r="CN82" s="5"/>
      <c r="CO82" s="5"/>
      <c r="CP82" s="5"/>
      <c r="CQ82" s="5"/>
      <c r="CR82" s="5"/>
      <c r="CS82" s="5"/>
      <c r="CT82" s="5"/>
      <c r="CU82" s="5"/>
      <c r="CV82" s="5"/>
      <c r="CW82" s="5"/>
      <c r="CX82" s="5"/>
      <c r="CY82" s="5"/>
      <c r="CZ82" s="5"/>
      <c r="DA82" s="5"/>
      <c r="DB82" s="5">
        <v>25</v>
      </c>
      <c r="DC82" s="5">
        <v>48.52</v>
      </c>
      <c r="DD82" s="5" t="e">
        <f>VLOOKUP(DB82,변환표준점수!$BU$8:$CF$46,1+'표점 계산기'!$DM$4,FALSE)</f>
        <v>#N/A</v>
      </c>
      <c r="DE82" s="5"/>
      <c r="DF82" s="5"/>
      <c r="DG82" s="5"/>
      <c r="DH82" s="5"/>
      <c r="DI82" s="5"/>
      <c r="DJ82" s="5"/>
      <c r="DK82" s="5"/>
      <c r="DL82" s="6"/>
      <c r="DM82" s="6"/>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row>
    <row r="83" spans="1:153" x14ac:dyDescent="0.3">
      <c r="A83" s="5"/>
      <c r="B83" s="18" t="str">
        <f t="shared" si="27"/>
        <v/>
      </c>
      <c r="C83" s="24"/>
      <c r="D83" s="24"/>
      <c r="E83" s="24"/>
      <c r="F83" s="24"/>
      <c r="G83" s="24"/>
      <c r="H83" s="25"/>
      <c r="I83" s="25"/>
      <c r="J83" s="25"/>
      <c r="K83" s="25"/>
      <c r="L83" s="25"/>
      <c r="M83" s="25"/>
      <c r="N83" s="24"/>
      <c r="O83" s="25"/>
      <c r="P83" s="6"/>
      <c r="Q83" s="6"/>
      <c r="R83" s="6" t="e">
        <f t="shared" si="28"/>
        <v>#N/A</v>
      </c>
      <c r="S83" s="6" t="e">
        <f t="shared" si="29"/>
        <v>#N/A</v>
      </c>
      <c r="T83" s="6" t="e">
        <f t="shared" si="30"/>
        <v>#N/A</v>
      </c>
      <c r="U83" s="6" t="e">
        <f t="shared" si="31"/>
        <v>#N/A</v>
      </c>
      <c r="V83" s="8" cm="1">
        <f t="array" ref="V83">IF(M83=0,0,IF(OR($DM$4=3,$DM$4=4),0,IF($DM$4=1,INDEX($CZ$7:$CZ$15,SUM(IF(M83&lt;$CY$7:$CY$15=TRUE,1,0))+1),VLOOKUP(M83,$DB$7:$DC$107,2,FALSE))))</f>
        <v>0</v>
      </c>
      <c r="W83" s="6" t="e">
        <f t="shared" si="26"/>
        <v>#N/A</v>
      </c>
      <c r="X83" s="6" cm="1">
        <f t="array" aca="1" ref="X83" ca="1">SUM(IF((IF(E83=0,INDIRECT(_xlfn.CONCAT($CH$1,MATCH(F83,$CG$7:$CG$100,0)+6)):INDIRECT(_xlfn.CONCAT($CH$1,MATCH(F83,$CG$7:$CG$100,0)+6+SUM(IF((F83=$CG$7:$CG$59)=TRUE,1,0))-1)),INDIRECT(_xlfn.CONCAT($CD$1,MATCH(E83,$CC$7:$CC$100,0)+6)):INDIRECT(_xlfn.CONCAT($CD$1,MATCH(E83,$CC$7:$CC$100,0)+6+SUM(IF((E83=$CC$7:$CC$59)=TRUE,1,0))-1)))*$S$3)=0,0,1))</f>
        <v>2</v>
      </c>
      <c r="Y83" s="6" t="e" cm="1">
        <f t="array" aca="1" ref="Y83" ca="1">SUM(IF((TRANSPOSE(MMULT(MMULT(_xlfn.MUNIT(X83),IF(MMULT(IF(E83=0,INDIRECT(_xlfn.CONCAT($CH$1,MATCH(F83,$CG$7:$CG$100,0)+6)):INDIRECT(_xlfn.CONCAT($CH$1,MATCH(F83,$CG$7:$CG$100,0)+6+SUM(IF((F83=$CG$7:$CG$59)=TRUE,1,0))-1)),INDIRECT(_xlfn.CONCAT($CD$1,MATCH(E83,$CC$7:$CC$100,0)+6)):INDIRECT(_xlfn.CONCAT($CD$1,MATCH(E83,$CC$7:$CC$100,0)+6+SUM(IF((E83=$CC$7:$CC$59)=TRUE,1,0))-1)))*$S$3,1/TRANSPOSE(W83-INDIRECT(_xlfn.CONCAT($BZ$1,MATCH(D83,$BY$7:$BY$100,0)+6)):INDIRECT(_xlfn.CONCAT($BZ$1,MATCH(D83,$BY$7:$BY$100,0)+6+SUM(IF((D83=$BY$7:$BY$59)=TRUE,1,0))-1))*$R$3))=1,1,0)),W83-INDIRECT(_xlfn.CONCAT($BZ$1,MATCH(D83,$BY$7:$BY$100,0)+6)):INDIRECT(_xlfn.CONCAT($BZ$1,MATCH(D83,$BY$7:$BY$100,0)+6+SUM(IF((D83=$BY$7:$BY$59)=TRUE,1,0))-1))*$R$3)))=0,0,1))</f>
        <v>#N/A</v>
      </c>
      <c r="Z83" s="6"/>
      <c r="AA83" s="30" t="str">
        <f t="shared" ca="1" si="32"/>
        <v/>
      </c>
      <c r="AB83" s="31" t="str">
        <f t="shared" si="33"/>
        <v/>
      </c>
      <c r="AC83" s="31" t="str">
        <f t="shared" si="34"/>
        <v/>
      </c>
      <c r="AD83" s="31" t="str">
        <f t="shared" si="35"/>
        <v/>
      </c>
      <c r="AE83" s="32" t="str">
        <f t="shared" si="36"/>
        <v/>
      </c>
      <c r="AF83" s="33" t="str" cm="1">
        <f t="array" aca="1" ref="AF83" ca="1">IFERROR(IF(_xlfn._xlws.SORT(TRANSPOSE(MMULT(MMULT(_xlfn.MUNIT(X83),IF(ROUND(MMULT(IF(E83=0,IF(DN81=1,INDIRECT(_xlfn.CONCAT($CP$1,MATCH(F83,$CO$7:$CO$100,0)+6)):INDIRECT(_xlfn.CONCAT($CP$1,MATCH(F83,$CO$7:$CO$100,0)+6+SUM(IF((F83=$CO$7:$CO$59)=TRUE,1,0))-1)),INDIRECT(_xlfn.CONCAT($CH$1,MATCH(F83,$CG$7:$CG$100,0)+6)):INDIRECT(_xlfn.CONCAT($CH$1,MATCH(F83,$CG$7:$CG$100,0)+6+SUM(IF((F83=$CG$7:$CG$59)=TRUE,1,0))-1))),IF(OR(DN81=2,DN81=3),INDIRECT(_xlfn.CONCAT($CL$1,MATCH(E83,$CK$7:$CK$100,0)+6)):INDIRECT(_xlfn.CONCAT($CL$1,MATCH(E83,$CK$7:$CK$100,0)+6+SUM(IF((E83=$CK$7:$CK$59)=TRUE,1,0))-1)),INDIRECT(_xlfn.CONCAT($CD$1,MATCH(E83,$CC$7:$CC$100,0)+6)):INDIRECT(_xlfn.CONCAT($CD$1,MATCH(E83,$CC$7:$CC$100,0)+6+SUM(IF((E83=$CC$7:$CC$59)=TRUE,1,0))-1))))*$S$3*IF(AND(DM81=4,F83=0),1.1,1),1/TRANSPOSE(W83-INDIRECT(_xlfn.CONCAT($BZ$1,MATCH(D83,$BY$7:$BY$100,0)+6)):INDIRECT(_xlfn.CONCAT($BZ$1,MATCH(D83,$BY$7:$BY$100,0)+6+SUM(IF((D83=$BY$7:$BY$59)=TRUE,1,0))-1))*$R$3)),6)=1,1,0)),W83-INDIRECT(_xlfn.CONCAT($BZ$1,MATCH(D83,$BY$7:$BY$100,0)+6)):INDIRECT(_xlfn.CONCAT($BZ$1,MATCH(D83,$BY$7:$BY$100,0)+6+SUM(IF((D83=$BY$7:$BY$59)=TRUE,1,0))-1))*$R$3))/$S$3,1,-1,TRUE)=0,"",_xlfn._xlws.SORT(TRANSPOSE(MMULT(MMULT(_xlfn.MUNIT(X83),IF(ROUND(MMULT(IF(E83=0,IF(DN81=1,INDIRECT(_xlfn.CONCAT($CP$1,MATCH(F83,$CO$7:$CO$100,0)+6)):INDIRECT(_xlfn.CONCAT($CP$1,MATCH(F83,$CO$7:$CO$100,0)+6+SUM(IF((F83=$CO$7:$CO$59)=TRUE,1,0))-1)),INDIRECT(_xlfn.CONCAT($CH$1,MATCH(F83,$CG$7:$CG$100,0)+6)):INDIRECT(_xlfn.CONCAT($CH$1,MATCH(F83,$CG$7:$CG$100,0)+6+SUM(IF((F83=$CG$7:$CG$59)=TRUE,1,0))-1))),IF(OR(DN81=2,DN81=3),INDIRECT(_xlfn.CONCAT($CL$1,MATCH(E83,$CK$7:$CK$100,0)+6)):INDIRECT(_xlfn.CONCAT($CL$1,MATCH(E83,$CK$7:$CK$100,0)+6+SUM(IF((E83=$CK$7:$CK$59)=TRUE,1,0))-1)),INDIRECT(_xlfn.CONCAT($CD$1,MATCH(E83,$CC$7:$CC$100,0)+6)):INDIRECT(_xlfn.CONCAT($CD$1,MATCH(E83,$CC$7:$CC$100,0)+6+SUM(IF((E83=$CC$7:$CC$59)=TRUE,1,0))-1))))*$S$3*IF(AND(DM81=4,F83=0),1.1,1),1/TRANSPOSE(W83-INDIRECT(_xlfn.CONCAT($BZ$1,MATCH(D83,$BY$7:$BY$100,0)+6)):INDIRECT(_xlfn.CONCAT($BZ$1,MATCH(D83,$BY$7:$BY$100,0)+6+SUM(IF((D83=$BY$7:$BY$59)=TRUE,1,0))-1))*$R$3)),6)=1,1,0)),W83-INDIRECT(_xlfn.CONCAT($BZ$1,MATCH(D83,$BY$7:$BY$100,0)+6)):INDIRECT(_xlfn.CONCAT($BZ$1,MATCH(D83,$BY$7:$BY$100,0)+6+SUM(IF((D83=$BY$7:$BY$59)=TRUE,1,0))-1))*$R$3))/$S$3,1,-1,TRUE)),"")</f>
        <v/>
      </c>
      <c r="AG83" s="31"/>
      <c r="AH83" s="31"/>
      <c r="AI83" s="31"/>
      <c r="AJ83" s="32"/>
      <c r="AK83" s="6"/>
      <c r="AL83" s="21"/>
      <c r="AM83" s="21"/>
      <c r="AN83" s="48">
        <f t="shared" si="23"/>
        <v>12</v>
      </c>
      <c r="AO83" s="39" t="e">
        <f t="shared" si="24"/>
        <v>#N/A</v>
      </c>
      <c r="AP83" s="39" t="e" cm="1">
        <f t="array" ref="AP83">_xlfn.XMATCH(1,IF(IF((AL83=$DG$24:$EF$24)=TRUE,1,0)+IF((AM83=$DG$25:$EF$25)=TRUE,1,0)=2,1,0))</f>
        <v>#N/A</v>
      </c>
      <c r="AQ83" s="39" t="str" cm="1">
        <f t="array" aca="1" ref="AQ83:AU83" ca="1">AA83:AE83</f>
        <v/>
      </c>
      <c r="AR83" s="39" t="str">
        <f ca="1"/>
        <v/>
      </c>
      <c r="AS83" s="39" t="str">
        <f ca="1"/>
        <v/>
      </c>
      <c r="AT83" s="39" t="str">
        <f ca="1"/>
        <v/>
      </c>
      <c r="AU83" s="39" t="str">
        <f ca="1"/>
        <v/>
      </c>
      <c r="AV83" s="39">
        <f t="shared" si="25"/>
        <v>0</v>
      </c>
      <c r="AW83" s="39" t="e" cm="1">
        <f t="array" ref="AW83">IF(AND(AV83=1,AO83&lt;&gt;1),VLOOKUP(E83,변환표준점수!$H$8:$O$60,_xlfn.XMATCH('표점 계산기'!$AL83,변환표준점수!$I$6:$O$6)+1,FALSE),IF(AND($E83=0,$DN$4=1),INDEX($CH$7:$CH$73,SUM(IF(AF83=$CP$7:$CP$59,ROW($A$1:$A$50),0))),IF(AND($E83&lt;&gt;0,$DN$4&lt;&gt;1),INDEX($CD$7:$CD$73,SUM(IF(AF83=$CL$7:$CL$59,ROW($A$1:$A$50),0))),AF83:AJ83)))</f>
        <v>#N/A</v>
      </c>
      <c r="AX83" s="39"/>
      <c r="AY83" s="39"/>
      <c r="AZ83" s="39"/>
      <c r="BA83" s="39"/>
      <c r="BB83" s="39" t="e">
        <f>VLOOKUP(G83,변환표준점수!$X$8:$AM$16,_xlfn.XMATCH(AL83,변환표준점수!$Y$5:$AM$5)+IF(OR(AN83=6,AN83=7,AN83=10,AN83=11),IF(AO83=1,0,1),0)+1,FALSE)</f>
        <v>#N/A</v>
      </c>
      <c r="BC83" s="39" t="e">
        <f>VLOOKUP(H83,변환표준점수!$AO$8:$BE$16,_xlfn.XMATCH(AL83,변환표준점수!$AP$5:$BE$5)+IF(OR(AN83=3,AN83=6,AN83=8,AN83=9,AN83=10),IF(AO83=1,0,1),0)+1,FALSE)</f>
        <v>#N/A</v>
      </c>
      <c r="BD83" s="39" t="e">
        <f>IF(I83=0,VLOOKUP(K83,변환표준점수!$BU$8:$CF$62,'표점 계산기'!$AN83+1,FALSE),VLOOKUP(I83,변환표준점수!$BH$8:$BS$62,'표점 계산기'!$AN83+1,FALSE))</f>
        <v>#N/A</v>
      </c>
      <c r="BE83" s="39" t="e">
        <f>IF(J83=0,VLOOKUP(L83,변환표준점수!$BU$8:$CF$62,'표점 계산기'!$AN83+1,FALSE),VLOOKUP(J83,변환표준점수!$BH$8:$BS$62,'표점 계산기'!$AN83+1,FALSE))</f>
        <v>#N/A</v>
      </c>
      <c r="BF83" s="39" cm="1">
        <f t="array" ref="BF83">IF(M83=0,0,IF(OR(AN83=3,AN83=4),0,IF(AN83=1,INDEX($CZ$7:$CZ$15,SUM(IF(M83&lt;$CY$7:$CY$15=TRUE,1,0))+1),VLOOKUP(M83,변환표준점수!$BH$8:$BS$62,'표점 계산기'!AN83+1,FALSE))))</f>
        <v>0</v>
      </c>
      <c r="BG83" s="39" t="e" cm="1">
        <f t="array" ref="BG83">INDEX($DG$24:$EF$31,COLUMN(C78),$AP83)</f>
        <v>#N/A</v>
      </c>
      <c r="BH83" s="39" t="e" cm="1">
        <f t="array" ref="BH83">INDEX($DG$24:$EF$31,COLUMN(D78),$AP83)</f>
        <v>#N/A</v>
      </c>
      <c r="BI83" s="39" t="e" cm="1">
        <f t="array" ref="BI83">INDEX($DG$24:$EF$31,COLUMN(E78),$AP83)</f>
        <v>#N/A</v>
      </c>
      <c r="BJ83" s="39" t="e" cm="1">
        <f t="array" ref="BJ83">INDEX($DG$24:$EF$31,COLUMN(F78),$AP83)</f>
        <v>#N/A</v>
      </c>
      <c r="BK83" s="39" t="e" cm="1">
        <f t="array" ref="BK83">INDEX($DG$24:$EF$31,COLUMN(G78),$AP83)</f>
        <v>#N/A</v>
      </c>
      <c r="BL83" s="39" t="e" cm="1">
        <f t="array" ref="BL83">INDEX($DG$24:$EF$31,COLUMN(H78),$AP83)</f>
        <v>#N/A</v>
      </c>
      <c r="BM83" s="63" t="str" cm="1">
        <f t="array" aca="1" ref="BM83:BQ83" ca="1">IFERROR(ROUND(IF(IFERROR(AW83:BA83/AW83:BA83,0)=1,(IFERROR(AQ83:AU83*BG83,0)+IFERROR(AW83:BA83*BH83,0)+(SUM(BD83:BF83)-MIN(BD83:BF83))*BI83+BB83*BJ83+BC83*BK83)*BL83+BB83*(1-BJ83)+BC83*(1-BK83)+IF(AN83=1,BF83,0),""),2),"")</f>
        <v/>
      </c>
      <c r="BN83" s="52" t="str">
        <f ca="1"/>
        <v/>
      </c>
      <c r="BO83" s="52" t="str">
        <f ca="1"/>
        <v/>
      </c>
      <c r="BP83" s="52" t="str">
        <f ca="1"/>
        <v/>
      </c>
      <c r="BQ83" s="64" t="str">
        <f ca="1"/>
        <v/>
      </c>
      <c r="BR83" s="6"/>
      <c r="BS83" s="5"/>
      <c r="BT83" s="5"/>
      <c r="BU83" s="5"/>
      <c r="BV83" s="5"/>
      <c r="BW83" s="5"/>
      <c r="BX83" s="5"/>
      <c r="BY83" s="68">
        <v>4</v>
      </c>
      <c r="BZ83" s="68">
        <v>62</v>
      </c>
      <c r="CA83" s="68">
        <v>4</v>
      </c>
      <c r="CB83" s="5"/>
      <c r="CC83" s="68">
        <v>2</v>
      </c>
      <c r="CD83" s="68">
        <v>60</v>
      </c>
      <c r="CE83" s="68">
        <v>2</v>
      </c>
      <c r="CF83" s="5"/>
      <c r="CG83" s="5"/>
      <c r="CH83" s="5"/>
      <c r="CI83" s="5"/>
      <c r="CJ83" s="5"/>
      <c r="CK83" s="68">
        <v>2</v>
      </c>
      <c r="CL83" s="5"/>
      <c r="CM83" s="68">
        <v>2</v>
      </c>
      <c r="CN83" s="5"/>
      <c r="CO83" s="5"/>
      <c r="CP83" s="5"/>
      <c r="CQ83" s="5"/>
      <c r="CR83" s="5"/>
      <c r="CS83" s="5"/>
      <c r="CT83" s="5"/>
      <c r="CU83" s="5"/>
      <c r="CV83" s="5"/>
      <c r="CW83" s="5"/>
      <c r="CX83" s="5"/>
      <c r="CY83" s="5"/>
      <c r="CZ83" s="5"/>
      <c r="DA83" s="5"/>
      <c r="DB83" s="6">
        <v>24</v>
      </c>
      <c r="DC83" s="5">
        <v>48.52</v>
      </c>
      <c r="DD83" s="5" t="e">
        <f>VLOOKUP(DB83,변환표준점수!$BU$8:$CF$46,1+'표점 계산기'!$DM$4,FALSE)</f>
        <v>#N/A</v>
      </c>
      <c r="DE83" s="5"/>
      <c r="DF83" s="5"/>
      <c r="DG83" s="5"/>
      <c r="DH83" s="5"/>
      <c r="DI83" s="5"/>
      <c r="DJ83" s="5"/>
      <c r="DK83" s="5"/>
      <c r="DL83" s="6"/>
      <c r="DM83" s="6"/>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row>
    <row r="84" spans="1:153" x14ac:dyDescent="0.3">
      <c r="A84" s="5"/>
      <c r="B84" s="18" t="str">
        <f t="shared" si="27"/>
        <v/>
      </c>
      <c r="C84" s="24"/>
      <c r="D84" s="24"/>
      <c r="E84" s="24"/>
      <c r="F84" s="24"/>
      <c r="G84" s="24"/>
      <c r="H84" s="25"/>
      <c r="I84" s="25"/>
      <c r="J84" s="25"/>
      <c r="K84" s="25"/>
      <c r="L84" s="25"/>
      <c r="M84" s="25"/>
      <c r="N84" s="24"/>
      <c r="O84" s="25"/>
      <c r="P84" s="6"/>
      <c r="Q84" s="6"/>
      <c r="R84" s="6" t="e">
        <f t="shared" si="28"/>
        <v>#N/A</v>
      </c>
      <c r="S84" s="6" t="e">
        <f t="shared" si="29"/>
        <v>#N/A</v>
      </c>
      <c r="T84" s="6" t="e">
        <f t="shared" si="30"/>
        <v>#N/A</v>
      </c>
      <c r="U84" s="6" t="e">
        <f t="shared" si="31"/>
        <v>#N/A</v>
      </c>
      <c r="V84" s="8" cm="1">
        <f t="array" ref="V84">IF(M84=0,0,IF(OR($DM$4=3,$DM$4=4),0,IF($DM$4=1,INDEX($CZ$7:$CZ$15,SUM(IF(M84&lt;$CY$7:$CY$15=TRUE,1,0))+1),VLOOKUP(M84,$DB$7:$DC$107,2,FALSE))))</f>
        <v>0</v>
      </c>
      <c r="W84" s="6" t="e">
        <f t="shared" si="26"/>
        <v>#N/A</v>
      </c>
      <c r="X84" s="6" cm="1">
        <f t="array" aca="1" ref="X84" ca="1">SUM(IF((IF(E84=0,INDIRECT(_xlfn.CONCAT($CH$1,MATCH(F84,$CG$7:$CG$100,0)+6)):INDIRECT(_xlfn.CONCAT($CH$1,MATCH(F84,$CG$7:$CG$100,0)+6+SUM(IF((F84=$CG$7:$CG$59)=TRUE,1,0))-1)),INDIRECT(_xlfn.CONCAT($CD$1,MATCH(E84,$CC$7:$CC$100,0)+6)):INDIRECT(_xlfn.CONCAT($CD$1,MATCH(E84,$CC$7:$CC$100,0)+6+SUM(IF((E84=$CC$7:$CC$59)=TRUE,1,0))-1)))*$S$3)=0,0,1))</f>
        <v>2</v>
      </c>
      <c r="Y84" s="6" t="e" cm="1">
        <f t="array" aca="1" ref="Y84" ca="1">SUM(IF((TRANSPOSE(MMULT(MMULT(_xlfn.MUNIT(X84),IF(MMULT(IF(E84=0,INDIRECT(_xlfn.CONCAT($CH$1,MATCH(F84,$CG$7:$CG$100,0)+6)):INDIRECT(_xlfn.CONCAT($CH$1,MATCH(F84,$CG$7:$CG$100,0)+6+SUM(IF((F84=$CG$7:$CG$59)=TRUE,1,0))-1)),INDIRECT(_xlfn.CONCAT($CD$1,MATCH(E84,$CC$7:$CC$100,0)+6)):INDIRECT(_xlfn.CONCAT($CD$1,MATCH(E84,$CC$7:$CC$100,0)+6+SUM(IF((E84=$CC$7:$CC$59)=TRUE,1,0))-1)))*$S$3,1/TRANSPOSE(W84-INDIRECT(_xlfn.CONCAT($BZ$1,MATCH(D84,$BY$7:$BY$100,0)+6)):INDIRECT(_xlfn.CONCAT($BZ$1,MATCH(D84,$BY$7:$BY$100,0)+6+SUM(IF((D84=$BY$7:$BY$59)=TRUE,1,0))-1))*$R$3))=1,1,0)),W84-INDIRECT(_xlfn.CONCAT($BZ$1,MATCH(D84,$BY$7:$BY$100,0)+6)):INDIRECT(_xlfn.CONCAT($BZ$1,MATCH(D84,$BY$7:$BY$100,0)+6+SUM(IF((D84=$BY$7:$BY$59)=TRUE,1,0))-1))*$R$3)))=0,0,1))</f>
        <v>#N/A</v>
      </c>
      <c r="Z84" s="6"/>
      <c r="AA84" s="30" t="str">
        <f t="shared" ca="1" si="32"/>
        <v/>
      </c>
      <c r="AB84" s="31" t="str">
        <f t="shared" si="33"/>
        <v/>
      </c>
      <c r="AC84" s="31" t="str">
        <f t="shared" si="34"/>
        <v/>
      </c>
      <c r="AD84" s="31" t="str">
        <f t="shared" si="35"/>
        <v/>
      </c>
      <c r="AE84" s="32" t="str">
        <f t="shared" si="36"/>
        <v/>
      </c>
      <c r="AF84" s="33" t="str" cm="1">
        <f t="array" aca="1" ref="AF84" ca="1">IFERROR(IF(_xlfn._xlws.SORT(TRANSPOSE(MMULT(MMULT(_xlfn.MUNIT(X84),IF(ROUND(MMULT(IF(E84=0,IF(DN82=1,INDIRECT(_xlfn.CONCAT($CP$1,MATCH(F84,$CO$7:$CO$100,0)+6)):INDIRECT(_xlfn.CONCAT($CP$1,MATCH(F84,$CO$7:$CO$100,0)+6+SUM(IF((F84=$CO$7:$CO$59)=TRUE,1,0))-1)),INDIRECT(_xlfn.CONCAT($CH$1,MATCH(F84,$CG$7:$CG$100,0)+6)):INDIRECT(_xlfn.CONCAT($CH$1,MATCH(F84,$CG$7:$CG$100,0)+6+SUM(IF((F84=$CG$7:$CG$59)=TRUE,1,0))-1))),IF(OR(DN82=2,DN82=3),INDIRECT(_xlfn.CONCAT($CL$1,MATCH(E84,$CK$7:$CK$100,0)+6)):INDIRECT(_xlfn.CONCAT($CL$1,MATCH(E84,$CK$7:$CK$100,0)+6+SUM(IF((E84=$CK$7:$CK$59)=TRUE,1,0))-1)),INDIRECT(_xlfn.CONCAT($CD$1,MATCH(E84,$CC$7:$CC$100,0)+6)):INDIRECT(_xlfn.CONCAT($CD$1,MATCH(E84,$CC$7:$CC$100,0)+6+SUM(IF((E84=$CC$7:$CC$59)=TRUE,1,0))-1))))*$S$3*IF(AND(DM82=4,F84=0),1.1,1),1/TRANSPOSE(W84-INDIRECT(_xlfn.CONCAT($BZ$1,MATCH(D84,$BY$7:$BY$100,0)+6)):INDIRECT(_xlfn.CONCAT($BZ$1,MATCH(D84,$BY$7:$BY$100,0)+6+SUM(IF((D84=$BY$7:$BY$59)=TRUE,1,0))-1))*$R$3)),6)=1,1,0)),W84-INDIRECT(_xlfn.CONCAT($BZ$1,MATCH(D84,$BY$7:$BY$100,0)+6)):INDIRECT(_xlfn.CONCAT($BZ$1,MATCH(D84,$BY$7:$BY$100,0)+6+SUM(IF((D84=$BY$7:$BY$59)=TRUE,1,0))-1))*$R$3))/$S$3,1,-1,TRUE)=0,"",_xlfn._xlws.SORT(TRANSPOSE(MMULT(MMULT(_xlfn.MUNIT(X84),IF(ROUND(MMULT(IF(E84=0,IF(DN82=1,INDIRECT(_xlfn.CONCAT($CP$1,MATCH(F84,$CO$7:$CO$100,0)+6)):INDIRECT(_xlfn.CONCAT($CP$1,MATCH(F84,$CO$7:$CO$100,0)+6+SUM(IF((F84=$CO$7:$CO$59)=TRUE,1,0))-1)),INDIRECT(_xlfn.CONCAT($CH$1,MATCH(F84,$CG$7:$CG$100,0)+6)):INDIRECT(_xlfn.CONCAT($CH$1,MATCH(F84,$CG$7:$CG$100,0)+6+SUM(IF((F84=$CG$7:$CG$59)=TRUE,1,0))-1))),IF(OR(DN82=2,DN82=3),INDIRECT(_xlfn.CONCAT($CL$1,MATCH(E84,$CK$7:$CK$100,0)+6)):INDIRECT(_xlfn.CONCAT($CL$1,MATCH(E84,$CK$7:$CK$100,0)+6+SUM(IF((E84=$CK$7:$CK$59)=TRUE,1,0))-1)),INDIRECT(_xlfn.CONCAT($CD$1,MATCH(E84,$CC$7:$CC$100,0)+6)):INDIRECT(_xlfn.CONCAT($CD$1,MATCH(E84,$CC$7:$CC$100,0)+6+SUM(IF((E84=$CC$7:$CC$59)=TRUE,1,0))-1))))*$S$3*IF(AND(DM82=4,F84=0),1.1,1),1/TRANSPOSE(W84-INDIRECT(_xlfn.CONCAT($BZ$1,MATCH(D84,$BY$7:$BY$100,0)+6)):INDIRECT(_xlfn.CONCAT($BZ$1,MATCH(D84,$BY$7:$BY$100,0)+6+SUM(IF((D84=$BY$7:$BY$59)=TRUE,1,0))-1))*$R$3)),6)=1,1,0)),W84-INDIRECT(_xlfn.CONCAT($BZ$1,MATCH(D84,$BY$7:$BY$100,0)+6)):INDIRECT(_xlfn.CONCAT($BZ$1,MATCH(D84,$BY$7:$BY$100,0)+6+SUM(IF((D84=$BY$7:$BY$59)=TRUE,1,0))-1))*$R$3))/$S$3,1,-1,TRUE)),"")</f>
        <v/>
      </c>
      <c r="AG84" s="31"/>
      <c r="AH84" s="31"/>
      <c r="AI84" s="31"/>
      <c r="AJ84" s="32"/>
      <c r="AK84" s="6"/>
      <c r="AL84" s="21"/>
      <c r="AM84" s="21"/>
      <c r="AN84" s="48">
        <f t="shared" si="23"/>
        <v>12</v>
      </c>
      <c r="AO84" s="39" t="e">
        <f t="shared" si="24"/>
        <v>#N/A</v>
      </c>
      <c r="AP84" s="39" t="e" cm="1">
        <f t="array" ref="AP84">_xlfn.XMATCH(1,IF(IF((AL84=$DG$24:$EF$24)=TRUE,1,0)+IF((AM84=$DG$25:$EF$25)=TRUE,1,0)=2,1,0))</f>
        <v>#N/A</v>
      </c>
      <c r="AQ84" s="39" t="str" cm="1">
        <f t="array" aca="1" ref="AQ84:AU84" ca="1">AA84:AE84</f>
        <v/>
      </c>
      <c r="AR84" s="39" t="str">
        <f ca="1"/>
        <v/>
      </c>
      <c r="AS84" s="39" t="str">
        <f ca="1"/>
        <v/>
      </c>
      <c r="AT84" s="39" t="str">
        <f ca="1"/>
        <v/>
      </c>
      <c r="AU84" s="39" t="str">
        <f ca="1"/>
        <v/>
      </c>
      <c r="AV84" s="39">
        <f t="shared" si="25"/>
        <v>0</v>
      </c>
      <c r="AW84" s="39" t="e" cm="1">
        <f t="array" ref="AW84">IF(AND(AV84=1,AO84&lt;&gt;1),VLOOKUP(E84,변환표준점수!$H$8:$O$60,_xlfn.XMATCH('표점 계산기'!$AL84,변환표준점수!$I$6:$O$6)+1,FALSE),IF(AND($E84=0,$DN$4=1),INDEX($CH$7:$CH$73,SUM(IF(AF84=$CP$7:$CP$59,ROW($A$1:$A$50),0))),IF(AND($E84&lt;&gt;0,$DN$4&lt;&gt;1),INDEX($CD$7:$CD$73,SUM(IF(AF84=$CL$7:$CL$59,ROW($A$1:$A$50),0))),AF84:AJ84)))</f>
        <v>#N/A</v>
      </c>
      <c r="AX84" s="39"/>
      <c r="AY84" s="39"/>
      <c r="AZ84" s="39"/>
      <c r="BA84" s="39"/>
      <c r="BB84" s="39" t="e">
        <f>VLOOKUP(G84,변환표준점수!$X$8:$AM$16,_xlfn.XMATCH(AL84,변환표준점수!$Y$5:$AM$5)+IF(OR(AN84=6,AN84=7,AN84=10,AN84=11),IF(AO84=1,0,1),0)+1,FALSE)</f>
        <v>#N/A</v>
      </c>
      <c r="BC84" s="39" t="e">
        <f>VLOOKUP(H84,변환표준점수!$AO$8:$BE$16,_xlfn.XMATCH(AL84,변환표준점수!$AP$5:$BE$5)+IF(OR(AN84=3,AN84=6,AN84=8,AN84=9,AN84=10),IF(AO84=1,0,1),0)+1,FALSE)</f>
        <v>#N/A</v>
      </c>
      <c r="BD84" s="39" t="e">
        <f>IF(I84=0,VLOOKUP(K84,변환표준점수!$BU$8:$CF$62,'표점 계산기'!$AN84+1,FALSE),VLOOKUP(I84,변환표준점수!$BH$8:$BS$62,'표점 계산기'!$AN84+1,FALSE))</f>
        <v>#N/A</v>
      </c>
      <c r="BE84" s="39" t="e">
        <f>IF(J84=0,VLOOKUP(L84,변환표준점수!$BU$8:$CF$62,'표점 계산기'!$AN84+1,FALSE),VLOOKUP(J84,변환표준점수!$BH$8:$BS$62,'표점 계산기'!$AN84+1,FALSE))</f>
        <v>#N/A</v>
      </c>
      <c r="BF84" s="39" cm="1">
        <f t="array" ref="BF84">IF(M84=0,0,IF(OR(AN84=3,AN84=4),0,IF(AN84=1,INDEX($CZ$7:$CZ$15,SUM(IF(M84&lt;$CY$7:$CY$15=TRUE,1,0))+1),VLOOKUP(M84,변환표준점수!$BH$8:$BS$62,'표점 계산기'!AN84+1,FALSE))))</f>
        <v>0</v>
      </c>
      <c r="BG84" s="39" t="e" cm="1">
        <f t="array" ref="BG84">INDEX($DG$24:$EF$31,COLUMN(C79),$AP84)</f>
        <v>#N/A</v>
      </c>
      <c r="BH84" s="39" t="e" cm="1">
        <f t="array" ref="BH84">INDEX($DG$24:$EF$31,COLUMN(D79),$AP84)</f>
        <v>#N/A</v>
      </c>
      <c r="BI84" s="39" t="e" cm="1">
        <f t="array" ref="BI84">INDEX($DG$24:$EF$31,COLUMN(E79),$AP84)</f>
        <v>#N/A</v>
      </c>
      <c r="BJ84" s="39" t="e" cm="1">
        <f t="array" ref="BJ84">INDEX($DG$24:$EF$31,COLUMN(F79),$AP84)</f>
        <v>#N/A</v>
      </c>
      <c r="BK84" s="39" t="e" cm="1">
        <f t="array" ref="BK84">INDEX($DG$24:$EF$31,COLUMN(G79),$AP84)</f>
        <v>#N/A</v>
      </c>
      <c r="BL84" s="39" t="e" cm="1">
        <f t="array" ref="BL84">INDEX($DG$24:$EF$31,COLUMN(H79),$AP84)</f>
        <v>#N/A</v>
      </c>
      <c r="BM84" s="63" t="str" cm="1">
        <f t="array" aca="1" ref="BM84:BQ84" ca="1">IFERROR(ROUND(IF(IFERROR(AW84:BA84/AW84:BA84,0)=1,(IFERROR(AQ84:AU84*BG84,0)+IFERROR(AW84:BA84*BH84,0)+(SUM(BD84:BF84)-MIN(BD84:BF84))*BI84+BB84*BJ84+BC84*BK84)*BL84+BB84*(1-BJ84)+BC84*(1-BK84)+IF(AN84=1,BF84,0),""),2),"")</f>
        <v/>
      </c>
      <c r="BN84" s="52" t="str">
        <f ca="1"/>
        <v/>
      </c>
      <c r="BO84" s="52" t="str">
        <f ca="1"/>
        <v/>
      </c>
      <c r="BP84" s="52" t="str">
        <f ca="1"/>
        <v/>
      </c>
      <c r="BQ84" s="64" t="str">
        <f ca="1"/>
        <v/>
      </c>
      <c r="BR84" s="6"/>
      <c r="BS84" s="5"/>
      <c r="BT84" s="5"/>
      <c r="BU84" s="5"/>
      <c r="BV84" s="5"/>
      <c r="BW84" s="5"/>
      <c r="BX84" s="5"/>
      <c r="BY84" s="68">
        <v>3</v>
      </c>
      <c r="BZ84" s="68">
        <v>61</v>
      </c>
      <c r="CA84" s="68">
        <v>3</v>
      </c>
      <c r="CB84" s="5"/>
      <c r="CC84" s="68">
        <v>2</v>
      </c>
      <c r="CD84" s="68">
        <v>59</v>
      </c>
      <c r="CE84" s="68">
        <v>2</v>
      </c>
      <c r="CF84" s="5"/>
      <c r="CG84" s="5"/>
      <c r="CH84" s="5"/>
      <c r="CI84" s="5"/>
      <c r="CJ84" s="5"/>
      <c r="CK84" s="68">
        <v>2</v>
      </c>
      <c r="CL84" s="5"/>
      <c r="CM84" s="68">
        <v>2</v>
      </c>
      <c r="CN84" s="5"/>
      <c r="CO84" s="5"/>
      <c r="CP84" s="5"/>
      <c r="CQ84" s="5"/>
      <c r="CR84" s="5"/>
      <c r="CS84" s="5"/>
      <c r="CT84" s="5"/>
      <c r="CU84" s="5"/>
      <c r="CV84" s="5"/>
      <c r="CW84" s="5"/>
      <c r="CX84" s="5"/>
      <c r="CY84" s="5"/>
      <c r="CZ84" s="5"/>
      <c r="DA84" s="5"/>
      <c r="DB84" s="6">
        <v>23</v>
      </c>
      <c r="DC84" s="5">
        <v>48.52</v>
      </c>
      <c r="DD84" s="5" t="e">
        <f>VLOOKUP(DB84,변환표준점수!$BU$8:$CF$46,1+'표점 계산기'!$DM$4,FALSE)</f>
        <v>#N/A</v>
      </c>
      <c r="DE84" s="5"/>
      <c r="DF84" s="5"/>
      <c r="DG84" s="5"/>
      <c r="DH84" s="5"/>
      <c r="DI84" s="5"/>
      <c r="DJ84" s="5"/>
      <c r="DK84" s="5"/>
      <c r="DL84" s="6"/>
      <c r="DM84" s="6"/>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row>
    <row r="85" spans="1:153" x14ac:dyDescent="0.3">
      <c r="A85" s="5"/>
      <c r="B85" s="18" t="str">
        <f t="shared" si="27"/>
        <v/>
      </c>
      <c r="C85" s="24"/>
      <c r="D85" s="24"/>
      <c r="E85" s="24"/>
      <c r="F85" s="24"/>
      <c r="G85" s="24"/>
      <c r="H85" s="25"/>
      <c r="I85" s="25"/>
      <c r="J85" s="25"/>
      <c r="K85" s="25"/>
      <c r="L85" s="25"/>
      <c r="M85" s="25"/>
      <c r="N85" s="24"/>
      <c r="O85" s="25"/>
      <c r="P85" s="6"/>
      <c r="Q85" s="6"/>
      <c r="R85" s="6" t="e">
        <f t="shared" si="28"/>
        <v>#N/A</v>
      </c>
      <c r="S85" s="6" t="e">
        <f t="shared" si="29"/>
        <v>#N/A</v>
      </c>
      <c r="T85" s="6" t="e">
        <f t="shared" si="30"/>
        <v>#N/A</v>
      </c>
      <c r="U85" s="6" t="e">
        <f t="shared" si="31"/>
        <v>#N/A</v>
      </c>
      <c r="V85" s="8" cm="1">
        <f t="array" ref="V85">IF(M85=0,0,IF(OR($DM$4=3,$DM$4=4),0,IF($DM$4=1,INDEX($CZ$7:$CZ$15,SUM(IF(M85&lt;$CY$7:$CY$15=TRUE,1,0))+1),VLOOKUP(M85,$DB$7:$DC$107,2,FALSE))))</f>
        <v>0</v>
      </c>
      <c r="W85" s="6" t="e">
        <f t="shared" si="26"/>
        <v>#N/A</v>
      </c>
      <c r="X85" s="6" cm="1">
        <f t="array" aca="1" ref="X85" ca="1">SUM(IF((IF(E85=0,INDIRECT(_xlfn.CONCAT($CH$1,MATCH(F85,$CG$7:$CG$100,0)+6)):INDIRECT(_xlfn.CONCAT($CH$1,MATCH(F85,$CG$7:$CG$100,0)+6+SUM(IF((F85=$CG$7:$CG$59)=TRUE,1,0))-1)),INDIRECT(_xlfn.CONCAT($CD$1,MATCH(E85,$CC$7:$CC$100,0)+6)):INDIRECT(_xlfn.CONCAT($CD$1,MATCH(E85,$CC$7:$CC$100,0)+6+SUM(IF((E85=$CC$7:$CC$59)=TRUE,1,0))-1)))*$S$3)=0,0,1))</f>
        <v>2</v>
      </c>
      <c r="Y85" s="6" t="e" cm="1">
        <f t="array" aca="1" ref="Y85" ca="1">SUM(IF((TRANSPOSE(MMULT(MMULT(_xlfn.MUNIT(X85),IF(MMULT(IF(E85=0,INDIRECT(_xlfn.CONCAT($CH$1,MATCH(F85,$CG$7:$CG$100,0)+6)):INDIRECT(_xlfn.CONCAT($CH$1,MATCH(F85,$CG$7:$CG$100,0)+6+SUM(IF((F85=$CG$7:$CG$59)=TRUE,1,0))-1)),INDIRECT(_xlfn.CONCAT($CD$1,MATCH(E85,$CC$7:$CC$100,0)+6)):INDIRECT(_xlfn.CONCAT($CD$1,MATCH(E85,$CC$7:$CC$100,0)+6+SUM(IF((E85=$CC$7:$CC$59)=TRUE,1,0))-1)))*$S$3,1/TRANSPOSE(W85-INDIRECT(_xlfn.CONCAT($BZ$1,MATCH(D85,$BY$7:$BY$100,0)+6)):INDIRECT(_xlfn.CONCAT($BZ$1,MATCH(D85,$BY$7:$BY$100,0)+6+SUM(IF((D85=$BY$7:$BY$59)=TRUE,1,0))-1))*$R$3))=1,1,0)),W85-INDIRECT(_xlfn.CONCAT($BZ$1,MATCH(D85,$BY$7:$BY$100,0)+6)):INDIRECT(_xlfn.CONCAT($BZ$1,MATCH(D85,$BY$7:$BY$100,0)+6+SUM(IF((D85=$BY$7:$BY$59)=TRUE,1,0))-1))*$R$3)))=0,0,1))</f>
        <v>#N/A</v>
      </c>
      <c r="Z85" s="6"/>
      <c r="AA85" s="30" t="str">
        <f t="shared" ca="1" si="32"/>
        <v/>
      </c>
      <c r="AB85" s="31" t="str">
        <f t="shared" si="33"/>
        <v/>
      </c>
      <c r="AC85" s="31" t="str">
        <f t="shared" si="34"/>
        <v/>
      </c>
      <c r="AD85" s="31" t="str">
        <f t="shared" si="35"/>
        <v/>
      </c>
      <c r="AE85" s="32" t="str">
        <f t="shared" si="36"/>
        <v/>
      </c>
      <c r="AF85" s="33" t="str" cm="1">
        <f t="array" aca="1" ref="AF85" ca="1">IFERROR(IF(_xlfn._xlws.SORT(TRANSPOSE(MMULT(MMULT(_xlfn.MUNIT(X85),IF(ROUND(MMULT(IF(E85=0,IF(DN83=1,INDIRECT(_xlfn.CONCAT($CP$1,MATCH(F85,$CO$7:$CO$100,0)+6)):INDIRECT(_xlfn.CONCAT($CP$1,MATCH(F85,$CO$7:$CO$100,0)+6+SUM(IF((F85=$CO$7:$CO$59)=TRUE,1,0))-1)),INDIRECT(_xlfn.CONCAT($CH$1,MATCH(F85,$CG$7:$CG$100,0)+6)):INDIRECT(_xlfn.CONCAT($CH$1,MATCH(F85,$CG$7:$CG$100,0)+6+SUM(IF((F85=$CG$7:$CG$59)=TRUE,1,0))-1))),IF(OR(DN83=2,DN83=3),INDIRECT(_xlfn.CONCAT($CL$1,MATCH(E85,$CK$7:$CK$100,0)+6)):INDIRECT(_xlfn.CONCAT($CL$1,MATCH(E85,$CK$7:$CK$100,0)+6+SUM(IF((E85=$CK$7:$CK$59)=TRUE,1,0))-1)),INDIRECT(_xlfn.CONCAT($CD$1,MATCH(E85,$CC$7:$CC$100,0)+6)):INDIRECT(_xlfn.CONCAT($CD$1,MATCH(E85,$CC$7:$CC$100,0)+6+SUM(IF((E85=$CC$7:$CC$59)=TRUE,1,0))-1))))*$S$3*IF(AND(DM83=4,F85=0),1.1,1),1/TRANSPOSE(W85-INDIRECT(_xlfn.CONCAT($BZ$1,MATCH(D85,$BY$7:$BY$100,0)+6)):INDIRECT(_xlfn.CONCAT($BZ$1,MATCH(D85,$BY$7:$BY$100,0)+6+SUM(IF((D85=$BY$7:$BY$59)=TRUE,1,0))-1))*$R$3)),6)=1,1,0)),W85-INDIRECT(_xlfn.CONCAT($BZ$1,MATCH(D85,$BY$7:$BY$100,0)+6)):INDIRECT(_xlfn.CONCAT($BZ$1,MATCH(D85,$BY$7:$BY$100,0)+6+SUM(IF((D85=$BY$7:$BY$59)=TRUE,1,0))-1))*$R$3))/$S$3,1,-1,TRUE)=0,"",_xlfn._xlws.SORT(TRANSPOSE(MMULT(MMULT(_xlfn.MUNIT(X85),IF(ROUND(MMULT(IF(E85=0,IF(DN83=1,INDIRECT(_xlfn.CONCAT($CP$1,MATCH(F85,$CO$7:$CO$100,0)+6)):INDIRECT(_xlfn.CONCAT($CP$1,MATCH(F85,$CO$7:$CO$100,0)+6+SUM(IF((F85=$CO$7:$CO$59)=TRUE,1,0))-1)),INDIRECT(_xlfn.CONCAT($CH$1,MATCH(F85,$CG$7:$CG$100,0)+6)):INDIRECT(_xlfn.CONCAT($CH$1,MATCH(F85,$CG$7:$CG$100,0)+6+SUM(IF((F85=$CG$7:$CG$59)=TRUE,1,0))-1))),IF(OR(DN83=2,DN83=3),INDIRECT(_xlfn.CONCAT($CL$1,MATCH(E85,$CK$7:$CK$100,0)+6)):INDIRECT(_xlfn.CONCAT($CL$1,MATCH(E85,$CK$7:$CK$100,0)+6+SUM(IF((E85=$CK$7:$CK$59)=TRUE,1,0))-1)),INDIRECT(_xlfn.CONCAT($CD$1,MATCH(E85,$CC$7:$CC$100,0)+6)):INDIRECT(_xlfn.CONCAT($CD$1,MATCH(E85,$CC$7:$CC$100,0)+6+SUM(IF((E85=$CC$7:$CC$59)=TRUE,1,0))-1))))*$S$3*IF(AND(DM83=4,F85=0),1.1,1),1/TRANSPOSE(W85-INDIRECT(_xlfn.CONCAT($BZ$1,MATCH(D85,$BY$7:$BY$100,0)+6)):INDIRECT(_xlfn.CONCAT($BZ$1,MATCH(D85,$BY$7:$BY$100,0)+6+SUM(IF((D85=$BY$7:$BY$59)=TRUE,1,0))-1))*$R$3)),6)=1,1,0)),W85-INDIRECT(_xlfn.CONCAT($BZ$1,MATCH(D85,$BY$7:$BY$100,0)+6)):INDIRECT(_xlfn.CONCAT($BZ$1,MATCH(D85,$BY$7:$BY$100,0)+6+SUM(IF((D85=$BY$7:$BY$59)=TRUE,1,0))-1))*$R$3))/$S$3,1,-1,TRUE)),"")</f>
        <v/>
      </c>
      <c r="AG85" s="31"/>
      <c r="AH85" s="31"/>
      <c r="AI85" s="31"/>
      <c r="AJ85" s="32"/>
      <c r="AK85" s="6"/>
      <c r="AL85" s="21"/>
      <c r="AM85" s="21"/>
      <c r="AN85" s="48">
        <f t="shared" si="23"/>
        <v>12</v>
      </c>
      <c r="AO85" s="39" t="e">
        <f t="shared" si="24"/>
        <v>#N/A</v>
      </c>
      <c r="AP85" s="39" t="e" cm="1">
        <f t="array" ref="AP85">_xlfn.XMATCH(1,IF(IF((AL85=$DG$24:$EF$24)=TRUE,1,0)+IF((AM85=$DG$25:$EF$25)=TRUE,1,0)=2,1,0))</f>
        <v>#N/A</v>
      </c>
      <c r="AQ85" s="39" t="str" cm="1">
        <f t="array" aca="1" ref="AQ85:AU85" ca="1">AA85:AE85</f>
        <v/>
      </c>
      <c r="AR85" s="39" t="str">
        <f ca="1"/>
        <v/>
      </c>
      <c r="AS85" s="39" t="str">
        <f ca="1"/>
        <v/>
      </c>
      <c r="AT85" s="39" t="str">
        <f ca="1"/>
        <v/>
      </c>
      <c r="AU85" s="39" t="str">
        <f ca="1"/>
        <v/>
      </c>
      <c r="AV85" s="39">
        <f t="shared" si="25"/>
        <v>0</v>
      </c>
      <c r="AW85" s="39" t="e" cm="1">
        <f t="array" ref="AW85">IF(AND(AV85=1,AO85&lt;&gt;1),VLOOKUP(E85,변환표준점수!$H$8:$O$60,_xlfn.XMATCH('표점 계산기'!$AL85,변환표준점수!$I$6:$O$6)+1,FALSE),IF(AND($E85=0,$DN$4=1),INDEX($CH$7:$CH$73,SUM(IF(AF85=$CP$7:$CP$59,ROW($A$1:$A$50),0))),IF(AND($E85&lt;&gt;0,$DN$4&lt;&gt;1),INDEX($CD$7:$CD$73,SUM(IF(AF85=$CL$7:$CL$59,ROW($A$1:$A$50),0))),AF85:AJ85)))</f>
        <v>#N/A</v>
      </c>
      <c r="AX85" s="39"/>
      <c r="AY85" s="39"/>
      <c r="AZ85" s="39"/>
      <c r="BA85" s="39"/>
      <c r="BB85" s="39" t="e">
        <f>VLOOKUP(G85,변환표준점수!$X$8:$AM$16,_xlfn.XMATCH(AL85,변환표준점수!$Y$5:$AM$5)+IF(OR(AN85=6,AN85=7,AN85=10,AN85=11),IF(AO85=1,0,1),0)+1,FALSE)</f>
        <v>#N/A</v>
      </c>
      <c r="BC85" s="39" t="e">
        <f>VLOOKUP(H85,변환표준점수!$AO$8:$BE$16,_xlfn.XMATCH(AL85,변환표준점수!$AP$5:$BE$5)+IF(OR(AN85=3,AN85=6,AN85=8,AN85=9,AN85=10),IF(AO85=1,0,1),0)+1,FALSE)</f>
        <v>#N/A</v>
      </c>
      <c r="BD85" s="39" t="e">
        <f>IF(I85=0,VLOOKUP(K85,변환표준점수!$BU$8:$CF$62,'표점 계산기'!$AN85+1,FALSE),VLOOKUP(I85,변환표준점수!$BH$8:$BS$62,'표점 계산기'!$AN85+1,FALSE))</f>
        <v>#N/A</v>
      </c>
      <c r="BE85" s="39" t="e">
        <f>IF(J85=0,VLOOKUP(L85,변환표준점수!$BU$8:$CF$62,'표점 계산기'!$AN85+1,FALSE),VLOOKUP(J85,변환표준점수!$BH$8:$BS$62,'표점 계산기'!$AN85+1,FALSE))</f>
        <v>#N/A</v>
      </c>
      <c r="BF85" s="39" cm="1">
        <f t="array" ref="BF85">IF(M85=0,0,IF(OR(AN85=3,AN85=4),0,IF(AN85=1,INDEX($CZ$7:$CZ$15,SUM(IF(M85&lt;$CY$7:$CY$15=TRUE,1,0))+1),VLOOKUP(M85,변환표준점수!$BH$8:$BS$62,'표점 계산기'!AN85+1,FALSE))))</f>
        <v>0</v>
      </c>
      <c r="BG85" s="39" t="e" cm="1">
        <f t="array" ref="BG85">INDEX($DG$24:$EF$31,COLUMN(C80),$AP85)</f>
        <v>#N/A</v>
      </c>
      <c r="BH85" s="39" t="e" cm="1">
        <f t="array" ref="BH85">INDEX($DG$24:$EF$31,COLUMN(D80),$AP85)</f>
        <v>#N/A</v>
      </c>
      <c r="BI85" s="39" t="e" cm="1">
        <f t="array" ref="BI85">INDEX($DG$24:$EF$31,COLUMN(E80),$AP85)</f>
        <v>#N/A</v>
      </c>
      <c r="BJ85" s="39" t="e" cm="1">
        <f t="array" ref="BJ85">INDEX($DG$24:$EF$31,COLUMN(F80),$AP85)</f>
        <v>#N/A</v>
      </c>
      <c r="BK85" s="39" t="e" cm="1">
        <f t="array" ref="BK85">INDEX($DG$24:$EF$31,COLUMN(G80),$AP85)</f>
        <v>#N/A</v>
      </c>
      <c r="BL85" s="39" t="e" cm="1">
        <f t="array" ref="BL85">INDEX($DG$24:$EF$31,COLUMN(H80),$AP85)</f>
        <v>#N/A</v>
      </c>
      <c r="BM85" s="63" t="str" cm="1">
        <f t="array" aca="1" ref="BM85:BQ85" ca="1">IFERROR(ROUND(IF(IFERROR(AW85:BA85/AW85:BA85,0)=1,(IFERROR(AQ85:AU85*BG85,0)+IFERROR(AW85:BA85*BH85,0)+(SUM(BD85:BF85)-MIN(BD85:BF85))*BI85+BB85*BJ85+BC85*BK85)*BL85+BB85*(1-BJ85)+BC85*(1-BK85)+IF(AN85=1,BF85,0),""),2),"")</f>
        <v/>
      </c>
      <c r="BN85" s="52" t="str">
        <f ca="1"/>
        <v/>
      </c>
      <c r="BO85" s="52" t="str">
        <f ca="1"/>
        <v/>
      </c>
      <c r="BP85" s="52" t="str">
        <f ca="1"/>
        <v/>
      </c>
      <c r="BQ85" s="64" t="str">
        <f ca="1"/>
        <v/>
      </c>
      <c r="BR85" s="6"/>
      <c r="BS85" s="5"/>
      <c r="BT85" s="5"/>
      <c r="BU85" s="5"/>
      <c r="BV85" s="5"/>
      <c r="BW85" s="5"/>
      <c r="BX85" s="5"/>
      <c r="BY85" s="68">
        <v>3</v>
      </c>
      <c r="BZ85" s="68">
        <v>60</v>
      </c>
      <c r="CA85" s="68">
        <v>3</v>
      </c>
      <c r="CB85" s="5"/>
      <c r="CC85" s="68">
        <v>1</v>
      </c>
      <c r="CD85" s="68">
        <v>58</v>
      </c>
      <c r="CE85" s="68">
        <v>1</v>
      </c>
      <c r="CF85" s="5"/>
      <c r="CG85" s="5"/>
      <c r="CH85" s="5"/>
      <c r="CI85" s="5"/>
      <c r="CJ85" s="5"/>
      <c r="CK85" s="68">
        <v>1</v>
      </c>
      <c r="CL85" s="5"/>
      <c r="CM85" s="68">
        <v>1</v>
      </c>
      <c r="CN85" s="5"/>
      <c r="CO85" s="5"/>
      <c r="CP85" s="5"/>
      <c r="CQ85" s="5"/>
      <c r="CR85" s="5"/>
      <c r="CS85" s="5"/>
      <c r="CT85" s="5"/>
      <c r="CU85" s="5"/>
      <c r="CV85" s="5"/>
      <c r="CW85" s="5"/>
      <c r="CX85" s="5"/>
      <c r="CY85" s="5"/>
      <c r="CZ85" s="5"/>
      <c r="DA85" s="5"/>
      <c r="DB85" s="6">
        <v>22</v>
      </c>
      <c r="DC85" s="5">
        <v>48.52</v>
      </c>
      <c r="DD85" s="5" t="e">
        <f>VLOOKUP(DB85,변환표준점수!$BU$8:$CF$46,1+'표점 계산기'!$DM$4,FALSE)</f>
        <v>#N/A</v>
      </c>
      <c r="DE85" s="5"/>
      <c r="DF85" s="5"/>
      <c r="DG85" s="5"/>
      <c r="DH85" s="5"/>
      <c r="DI85" s="5"/>
      <c r="DJ85" s="5"/>
      <c r="DK85" s="5"/>
      <c r="DL85" s="6"/>
      <c r="DM85" s="6"/>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row>
    <row r="86" spans="1:153" x14ac:dyDescent="0.3">
      <c r="A86" s="5"/>
      <c r="B86" s="18" t="str">
        <f t="shared" si="27"/>
        <v/>
      </c>
      <c r="C86" s="24"/>
      <c r="D86" s="24"/>
      <c r="E86" s="24"/>
      <c r="F86" s="24"/>
      <c r="G86" s="24"/>
      <c r="H86" s="25"/>
      <c r="I86" s="25"/>
      <c r="J86" s="25"/>
      <c r="K86" s="25"/>
      <c r="L86" s="25"/>
      <c r="M86" s="25"/>
      <c r="N86" s="24"/>
      <c r="O86" s="25"/>
      <c r="P86" s="6"/>
      <c r="Q86" s="6"/>
      <c r="R86" s="6" t="e">
        <f t="shared" si="28"/>
        <v>#N/A</v>
      </c>
      <c r="S86" s="6" t="e">
        <f t="shared" si="29"/>
        <v>#N/A</v>
      </c>
      <c r="T86" s="6" t="e">
        <f t="shared" si="30"/>
        <v>#N/A</v>
      </c>
      <c r="U86" s="6" t="e">
        <f t="shared" si="31"/>
        <v>#N/A</v>
      </c>
      <c r="V86" s="8" cm="1">
        <f t="array" ref="V86">IF(M86=0,0,IF(OR($DM$4=3,$DM$4=4),0,IF($DM$4=1,INDEX($CZ$7:$CZ$15,SUM(IF(M86&lt;$CY$7:$CY$15=TRUE,1,0))+1),VLOOKUP(M86,$DB$7:$DC$107,2,FALSE))))</f>
        <v>0</v>
      </c>
      <c r="W86" s="6" t="e">
        <f t="shared" si="26"/>
        <v>#N/A</v>
      </c>
      <c r="X86" s="6" cm="1">
        <f t="array" aca="1" ref="X86" ca="1">SUM(IF((IF(E86=0,INDIRECT(_xlfn.CONCAT($CH$1,MATCH(F86,$CG$7:$CG$100,0)+6)):INDIRECT(_xlfn.CONCAT($CH$1,MATCH(F86,$CG$7:$CG$100,0)+6+SUM(IF((F86=$CG$7:$CG$59)=TRUE,1,0))-1)),INDIRECT(_xlfn.CONCAT($CD$1,MATCH(E86,$CC$7:$CC$100,0)+6)):INDIRECT(_xlfn.CONCAT($CD$1,MATCH(E86,$CC$7:$CC$100,0)+6+SUM(IF((E86=$CC$7:$CC$59)=TRUE,1,0))-1)))*$S$3)=0,0,1))</f>
        <v>2</v>
      </c>
      <c r="Y86" s="6" t="e" cm="1">
        <f t="array" aca="1" ref="Y86" ca="1">SUM(IF((TRANSPOSE(MMULT(MMULT(_xlfn.MUNIT(X86),IF(MMULT(IF(E86=0,INDIRECT(_xlfn.CONCAT($CH$1,MATCH(F86,$CG$7:$CG$100,0)+6)):INDIRECT(_xlfn.CONCAT($CH$1,MATCH(F86,$CG$7:$CG$100,0)+6+SUM(IF((F86=$CG$7:$CG$59)=TRUE,1,0))-1)),INDIRECT(_xlfn.CONCAT($CD$1,MATCH(E86,$CC$7:$CC$100,0)+6)):INDIRECT(_xlfn.CONCAT($CD$1,MATCH(E86,$CC$7:$CC$100,0)+6+SUM(IF((E86=$CC$7:$CC$59)=TRUE,1,0))-1)))*$S$3,1/TRANSPOSE(W86-INDIRECT(_xlfn.CONCAT($BZ$1,MATCH(D86,$BY$7:$BY$100,0)+6)):INDIRECT(_xlfn.CONCAT($BZ$1,MATCH(D86,$BY$7:$BY$100,0)+6+SUM(IF((D86=$BY$7:$BY$59)=TRUE,1,0))-1))*$R$3))=1,1,0)),W86-INDIRECT(_xlfn.CONCAT($BZ$1,MATCH(D86,$BY$7:$BY$100,0)+6)):INDIRECT(_xlfn.CONCAT($BZ$1,MATCH(D86,$BY$7:$BY$100,0)+6+SUM(IF((D86=$BY$7:$BY$59)=TRUE,1,0))-1))*$R$3)))=0,0,1))</f>
        <v>#N/A</v>
      </c>
      <c r="Z86" s="6"/>
      <c r="AA86" s="30" t="str">
        <f t="shared" ca="1" si="32"/>
        <v/>
      </c>
      <c r="AB86" s="31" t="str">
        <f t="shared" si="33"/>
        <v/>
      </c>
      <c r="AC86" s="31" t="str">
        <f t="shared" si="34"/>
        <v/>
      </c>
      <c r="AD86" s="31" t="str">
        <f t="shared" si="35"/>
        <v/>
      </c>
      <c r="AE86" s="32" t="str">
        <f t="shared" si="36"/>
        <v/>
      </c>
      <c r="AF86" s="33" t="str" cm="1">
        <f t="array" aca="1" ref="AF86" ca="1">IFERROR(IF(_xlfn._xlws.SORT(TRANSPOSE(MMULT(MMULT(_xlfn.MUNIT(X86),IF(ROUND(MMULT(IF(E86=0,IF(DN84=1,INDIRECT(_xlfn.CONCAT($CP$1,MATCH(F86,$CO$7:$CO$100,0)+6)):INDIRECT(_xlfn.CONCAT($CP$1,MATCH(F86,$CO$7:$CO$100,0)+6+SUM(IF((F86=$CO$7:$CO$59)=TRUE,1,0))-1)),INDIRECT(_xlfn.CONCAT($CH$1,MATCH(F86,$CG$7:$CG$100,0)+6)):INDIRECT(_xlfn.CONCAT($CH$1,MATCH(F86,$CG$7:$CG$100,0)+6+SUM(IF((F86=$CG$7:$CG$59)=TRUE,1,0))-1))),IF(OR(DN84=2,DN84=3),INDIRECT(_xlfn.CONCAT($CL$1,MATCH(E86,$CK$7:$CK$100,0)+6)):INDIRECT(_xlfn.CONCAT($CL$1,MATCH(E86,$CK$7:$CK$100,0)+6+SUM(IF((E86=$CK$7:$CK$59)=TRUE,1,0))-1)),INDIRECT(_xlfn.CONCAT($CD$1,MATCH(E86,$CC$7:$CC$100,0)+6)):INDIRECT(_xlfn.CONCAT($CD$1,MATCH(E86,$CC$7:$CC$100,0)+6+SUM(IF((E86=$CC$7:$CC$59)=TRUE,1,0))-1))))*$S$3*IF(AND(DM84=4,F86=0),1.1,1),1/TRANSPOSE(W86-INDIRECT(_xlfn.CONCAT($BZ$1,MATCH(D86,$BY$7:$BY$100,0)+6)):INDIRECT(_xlfn.CONCAT($BZ$1,MATCH(D86,$BY$7:$BY$100,0)+6+SUM(IF((D86=$BY$7:$BY$59)=TRUE,1,0))-1))*$R$3)),6)=1,1,0)),W86-INDIRECT(_xlfn.CONCAT($BZ$1,MATCH(D86,$BY$7:$BY$100,0)+6)):INDIRECT(_xlfn.CONCAT($BZ$1,MATCH(D86,$BY$7:$BY$100,0)+6+SUM(IF((D86=$BY$7:$BY$59)=TRUE,1,0))-1))*$R$3))/$S$3,1,-1,TRUE)=0,"",_xlfn._xlws.SORT(TRANSPOSE(MMULT(MMULT(_xlfn.MUNIT(X86),IF(ROUND(MMULT(IF(E86=0,IF(DN84=1,INDIRECT(_xlfn.CONCAT($CP$1,MATCH(F86,$CO$7:$CO$100,0)+6)):INDIRECT(_xlfn.CONCAT($CP$1,MATCH(F86,$CO$7:$CO$100,0)+6+SUM(IF((F86=$CO$7:$CO$59)=TRUE,1,0))-1)),INDIRECT(_xlfn.CONCAT($CH$1,MATCH(F86,$CG$7:$CG$100,0)+6)):INDIRECT(_xlfn.CONCAT($CH$1,MATCH(F86,$CG$7:$CG$100,0)+6+SUM(IF((F86=$CG$7:$CG$59)=TRUE,1,0))-1))),IF(OR(DN84=2,DN84=3),INDIRECT(_xlfn.CONCAT($CL$1,MATCH(E86,$CK$7:$CK$100,0)+6)):INDIRECT(_xlfn.CONCAT($CL$1,MATCH(E86,$CK$7:$CK$100,0)+6+SUM(IF((E86=$CK$7:$CK$59)=TRUE,1,0))-1)),INDIRECT(_xlfn.CONCAT($CD$1,MATCH(E86,$CC$7:$CC$100,0)+6)):INDIRECT(_xlfn.CONCAT($CD$1,MATCH(E86,$CC$7:$CC$100,0)+6+SUM(IF((E86=$CC$7:$CC$59)=TRUE,1,0))-1))))*$S$3*IF(AND(DM84=4,F86=0),1.1,1),1/TRANSPOSE(W86-INDIRECT(_xlfn.CONCAT($BZ$1,MATCH(D86,$BY$7:$BY$100,0)+6)):INDIRECT(_xlfn.CONCAT($BZ$1,MATCH(D86,$BY$7:$BY$100,0)+6+SUM(IF((D86=$BY$7:$BY$59)=TRUE,1,0))-1))*$R$3)),6)=1,1,0)),W86-INDIRECT(_xlfn.CONCAT($BZ$1,MATCH(D86,$BY$7:$BY$100,0)+6)):INDIRECT(_xlfn.CONCAT($BZ$1,MATCH(D86,$BY$7:$BY$100,0)+6+SUM(IF((D86=$BY$7:$BY$59)=TRUE,1,0))-1))*$R$3))/$S$3,1,-1,TRUE)),"")</f>
        <v/>
      </c>
      <c r="AG86" s="31"/>
      <c r="AH86" s="31"/>
      <c r="AI86" s="31"/>
      <c r="AJ86" s="32"/>
      <c r="AK86" s="6"/>
      <c r="AL86" s="21"/>
      <c r="AM86" s="21"/>
      <c r="AN86" s="48">
        <f t="shared" si="23"/>
        <v>12</v>
      </c>
      <c r="AO86" s="39" t="e">
        <f t="shared" si="24"/>
        <v>#N/A</v>
      </c>
      <c r="AP86" s="39" t="e" cm="1">
        <f t="array" ref="AP86">_xlfn.XMATCH(1,IF(IF((AL86=$DG$24:$EF$24)=TRUE,1,0)+IF((AM86=$DG$25:$EF$25)=TRUE,1,0)=2,1,0))</f>
        <v>#N/A</v>
      </c>
      <c r="AQ86" s="39" t="str" cm="1">
        <f t="array" aca="1" ref="AQ86:AU86" ca="1">AA86:AE86</f>
        <v/>
      </c>
      <c r="AR86" s="39" t="str">
        <f ca="1"/>
        <v/>
      </c>
      <c r="AS86" s="39" t="str">
        <f ca="1"/>
        <v/>
      </c>
      <c r="AT86" s="39" t="str">
        <f ca="1"/>
        <v/>
      </c>
      <c r="AU86" s="39" t="str">
        <f ca="1"/>
        <v/>
      </c>
      <c r="AV86" s="39">
        <f t="shared" si="25"/>
        <v>0</v>
      </c>
      <c r="AW86" s="39" t="e" cm="1">
        <f t="array" ref="AW86">IF(AND(AV86=1,AO86&lt;&gt;1),VLOOKUP(E86,변환표준점수!$H$8:$O$60,_xlfn.XMATCH('표점 계산기'!$AL86,변환표준점수!$I$6:$O$6)+1,FALSE),IF(AND($E86=0,$DN$4=1),INDEX($CH$7:$CH$73,SUM(IF(AF86=$CP$7:$CP$59,ROW($A$1:$A$50),0))),IF(AND($E86&lt;&gt;0,$DN$4&lt;&gt;1),INDEX($CD$7:$CD$73,SUM(IF(AF86=$CL$7:$CL$59,ROW($A$1:$A$50),0))),AF86:AJ86)))</f>
        <v>#N/A</v>
      </c>
      <c r="AX86" s="39"/>
      <c r="AY86" s="39"/>
      <c r="AZ86" s="39"/>
      <c r="BA86" s="39"/>
      <c r="BB86" s="39" t="e">
        <f>VLOOKUP(G86,변환표준점수!$X$8:$AM$16,_xlfn.XMATCH(AL86,변환표준점수!$Y$5:$AM$5)+IF(OR(AN86=6,AN86=7,AN86=10,AN86=11),IF(AO86=1,0,1),0)+1,FALSE)</f>
        <v>#N/A</v>
      </c>
      <c r="BC86" s="39" t="e">
        <f>VLOOKUP(H86,변환표준점수!$AO$8:$BE$16,_xlfn.XMATCH(AL86,변환표준점수!$AP$5:$BE$5)+IF(OR(AN86=3,AN86=6,AN86=8,AN86=9,AN86=10),IF(AO86=1,0,1),0)+1,FALSE)</f>
        <v>#N/A</v>
      </c>
      <c r="BD86" s="39" t="e">
        <f>IF(I86=0,VLOOKUP(K86,변환표준점수!$BU$8:$CF$62,'표점 계산기'!$AN86+1,FALSE),VLOOKUP(I86,변환표준점수!$BH$8:$BS$62,'표점 계산기'!$AN86+1,FALSE))</f>
        <v>#N/A</v>
      </c>
      <c r="BE86" s="39" t="e">
        <f>IF(J86=0,VLOOKUP(L86,변환표준점수!$BU$8:$CF$62,'표점 계산기'!$AN86+1,FALSE),VLOOKUP(J86,변환표준점수!$BH$8:$BS$62,'표점 계산기'!$AN86+1,FALSE))</f>
        <v>#N/A</v>
      </c>
      <c r="BF86" s="39" cm="1">
        <f t="array" ref="BF86">IF(M86=0,0,IF(OR(AN86=3,AN86=4),0,IF(AN86=1,INDEX($CZ$7:$CZ$15,SUM(IF(M86&lt;$CY$7:$CY$15=TRUE,1,0))+1),VLOOKUP(M86,변환표준점수!$BH$8:$BS$62,'표점 계산기'!AN86+1,FALSE))))</f>
        <v>0</v>
      </c>
      <c r="BG86" s="39" t="e" cm="1">
        <f t="array" ref="BG86">INDEX($DG$24:$EF$31,COLUMN(C81),$AP86)</f>
        <v>#N/A</v>
      </c>
      <c r="BH86" s="39" t="e" cm="1">
        <f t="array" ref="BH86">INDEX($DG$24:$EF$31,COLUMN(D81),$AP86)</f>
        <v>#N/A</v>
      </c>
      <c r="BI86" s="39" t="e" cm="1">
        <f t="array" ref="BI86">INDEX($DG$24:$EF$31,COLUMN(E81),$AP86)</f>
        <v>#N/A</v>
      </c>
      <c r="BJ86" s="39" t="e" cm="1">
        <f t="array" ref="BJ86">INDEX($DG$24:$EF$31,COLUMN(F81),$AP86)</f>
        <v>#N/A</v>
      </c>
      <c r="BK86" s="39" t="e" cm="1">
        <f t="array" ref="BK86">INDEX($DG$24:$EF$31,COLUMN(G81),$AP86)</f>
        <v>#N/A</v>
      </c>
      <c r="BL86" s="39" t="e" cm="1">
        <f t="array" ref="BL86">INDEX($DG$24:$EF$31,COLUMN(H81),$AP86)</f>
        <v>#N/A</v>
      </c>
      <c r="BM86" s="63" t="str" cm="1">
        <f t="array" aca="1" ref="BM86:BQ86" ca="1">IFERROR(ROUND(IF(IFERROR(AW86:BA86/AW86:BA86,0)=1,(IFERROR(AQ86:AU86*BG86,0)+IFERROR(AW86:BA86*BH86,0)+(SUM(BD86:BF86)-MIN(BD86:BF86))*BI86+BB86*BJ86+BC86*BK86)*BL86+BB86*(1-BJ86)+BC86*(1-BK86)+IF(AN86=1,BF86,0),""),2),"")</f>
        <v/>
      </c>
      <c r="BN86" s="52" t="str">
        <f ca="1"/>
        <v/>
      </c>
      <c r="BO86" s="52" t="str">
        <f ca="1"/>
        <v/>
      </c>
      <c r="BP86" s="52" t="str">
        <f ca="1"/>
        <v/>
      </c>
      <c r="BQ86" s="64" t="str">
        <f ca="1"/>
        <v/>
      </c>
      <c r="BR86" s="6"/>
      <c r="BS86" s="5"/>
      <c r="BT86" s="5"/>
      <c r="BU86" s="5"/>
      <c r="BV86" s="5"/>
      <c r="BW86" s="5"/>
      <c r="BX86" s="5"/>
      <c r="BY86" s="68">
        <v>2</v>
      </c>
      <c r="BZ86" s="68">
        <v>59</v>
      </c>
      <c r="CA86" s="68">
        <v>2</v>
      </c>
      <c r="CB86" s="5"/>
      <c r="CC86" s="68">
        <v>1</v>
      </c>
      <c r="CD86" s="68">
        <v>57</v>
      </c>
      <c r="CE86" s="68">
        <v>1</v>
      </c>
      <c r="CF86" s="5"/>
      <c r="CG86" s="5"/>
      <c r="CH86" s="5"/>
      <c r="CI86" s="5"/>
      <c r="CJ86" s="5"/>
      <c r="CK86" s="68">
        <v>1</v>
      </c>
      <c r="CL86" s="5"/>
      <c r="CM86" s="68">
        <v>1</v>
      </c>
      <c r="CN86" s="5"/>
      <c r="CO86" s="5"/>
      <c r="CP86" s="5"/>
      <c r="CQ86" s="5"/>
      <c r="CR86" s="5"/>
      <c r="CS86" s="5"/>
      <c r="CT86" s="5"/>
      <c r="CU86" s="5"/>
      <c r="CV86" s="5"/>
      <c r="CW86" s="5"/>
      <c r="CX86" s="5"/>
      <c r="CY86" s="5"/>
      <c r="CZ86" s="5"/>
      <c r="DA86" s="5"/>
      <c r="DB86" s="5">
        <v>21</v>
      </c>
      <c r="DC86" s="5">
        <v>48.52</v>
      </c>
      <c r="DD86" s="5" t="e">
        <f>VLOOKUP(DB86,변환표준점수!$BU$8:$CF$46,1+'표점 계산기'!$DM$4,FALSE)</f>
        <v>#N/A</v>
      </c>
      <c r="DE86" s="5"/>
      <c r="DF86" s="5"/>
      <c r="DG86" s="5"/>
      <c r="DH86" s="5"/>
      <c r="DI86" s="5"/>
      <c r="DJ86" s="5"/>
      <c r="DK86" s="5"/>
      <c r="DL86" s="6"/>
      <c r="DM86" s="6"/>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row>
    <row r="87" spans="1:153" x14ac:dyDescent="0.3">
      <c r="A87" s="5"/>
      <c r="B87" s="18" t="str">
        <f t="shared" si="27"/>
        <v/>
      </c>
      <c r="C87" s="24"/>
      <c r="D87" s="24"/>
      <c r="E87" s="24"/>
      <c r="F87" s="24"/>
      <c r="G87" s="24"/>
      <c r="H87" s="25"/>
      <c r="I87" s="25"/>
      <c r="J87" s="25"/>
      <c r="K87" s="25"/>
      <c r="L87" s="25"/>
      <c r="M87" s="25"/>
      <c r="N87" s="24"/>
      <c r="O87" s="25"/>
      <c r="P87" s="6"/>
      <c r="Q87" s="6"/>
      <c r="R87" s="6" t="e">
        <f t="shared" si="28"/>
        <v>#N/A</v>
      </c>
      <c r="S87" s="6" t="e">
        <f t="shared" si="29"/>
        <v>#N/A</v>
      </c>
      <c r="T87" s="6" t="e">
        <f t="shared" si="30"/>
        <v>#N/A</v>
      </c>
      <c r="U87" s="6" t="e">
        <f t="shared" si="31"/>
        <v>#N/A</v>
      </c>
      <c r="V87" s="8" cm="1">
        <f t="array" ref="V87">IF(M87=0,0,IF(OR($DM$4=3,$DM$4=4),0,IF($DM$4=1,INDEX($CZ$7:$CZ$15,SUM(IF(M87&lt;$CY$7:$CY$15=TRUE,1,0))+1),VLOOKUP(M87,$DB$7:$DC$107,2,FALSE))))</f>
        <v>0</v>
      </c>
      <c r="W87" s="6" t="e">
        <f t="shared" si="26"/>
        <v>#N/A</v>
      </c>
      <c r="X87" s="6" cm="1">
        <f t="array" aca="1" ref="X87" ca="1">SUM(IF((IF(E87=0,INDIRECT(_xlfn.CONCAT($CH$1,MATCH(F87,$CG$7:$CG$100,0)+6)):INDIRECT(_xlfn.CONCAT($CH$1,MATCH(F87,$CG$7:$CG$100,0)+6+SUM(IF((F87=$CG$7:$CG$59)=TRUE,1,0))-1)),INDIRECT(_xlfn.CONCAT($CD$1,MATCH(E87,$CC$7:$CC$100,0)+6)):INDIRECT(_xlfn.CONCAT($CD$1,MATCH(E87,$CC$7:$CC$100,0)+6+SUM(IF((E87=$CC$7:$CC$59)=TRUE,1,0))-1)))*$S$3)=0,0,1))</f>
        <v>2</v>
      </c>
      <c r="Y87" s="6" t="e" cm="1">
        <f t="array" aca="1" ref="Y87" ca="1">SUM(IF((TRANSPOSE(MMULT(MMULT(_xlfn.MUNIT(X87),IF(MMULT(IF(E87=0,INDIRECT(_xlfn.CONCAT($CH$1,MATCH(F87,$CG$7:$CG$100,0)+6)):INDIRECT(_xlfn.CONCAT($CH$1,MATCH(F87,$CG$7:$CG$100,0)+6+SUM(IF((F87=$CG$7:$CG$59)=TRUE,1,0))-1)),INDIRECT(_xlfn.CONCAT($CD$1,MATCH(E87,$CC$7:$CC$100,0)+6)):INDIRECT(_xlfn.CONCAT($CD$1,MATCH(E87,$CC$7:$CC$100,0)+6+SUM(IF((E87=$CC$7:$CC$59)=TRUE,1,0))-1)))*$S$3,1/TRANSPOSE(W87-INDIRECT(_xlfn.CONCAT($BZ$1,MATCH(D87,$BY$7:$BY$100,0)+6)):INDIRECT(_xlfn.CONCAT($BZ$1,MATCH(D87,$BY$7:$BY$100,0)+6+SUM(IF((D87=$BY$7:$BY$59)=TRUE,1,0))-1))*$R$3))=1,1,0)),W87-INDIRECT(_xlfn.CONCAT($BZ$1,MATCH(D87,$BY$7:$BY$100,0)+6)):INDIRECT(_xlfn.CONCAT($BZ$1,MATCH(D87,$BY$7:$BY$100,0)+6+SUM(IF((D87=$BY$7:$BY$59)=TRUE,1,0))-1))*$R$3)))=0,0,1))</f>
        <v>#N/A</v>
      </c>
      <c r="Z87" s="6"/>
      <c r="AA87" s="30" t="str">
        <f t="shared" ca="1" si="32"/>
        <v/>
      </c>
      <c r="AB87" s="31" t="str">
        <f t="shared" si="33"/>
        <v/>
      </c>
      <c r="AC87" s="31" t="str">
        <f t="shared" si="34"/>
        <v/>
      </c>
      <c r="AD87" s="31" t="str">
        <f t="shared" si="35"/>
        <v/>
      </c>
      <c r="AE87" s="32" t="str">
        <f t="shared" si="36"/>
        <v/>
      </c>
      <c r="AF87" s="33" t="str" cm="1">
        <f t="array" aca="1" ref="AF87" ca="1">IFERROR(IF(_xlfn._xlws.SORT(TRANSPOSE(MMULT(MMULT(_xlfn.MUNIT(X87),IF(ROUND(MMULT(IF(E87=0,IF(DN85=1,INDIRECT(_xlfn.CONCAT($CP$1,MATCH(F87,$CO$7:$CO$100,0)+6)):INDIRECT(_xlfn.CONCAT($CP$1,MATCH(F87,$CO$7:$CO$100,0)+6+SUM(IF((F87=$CO$7:$CO$59)=TRUE,1,0))-1)),INDIRECT(_xlfn.CONCAT($CH$1,MATCH(F87,$CG$7:$CG$100,0)+6)):INDIRECT(_xlfn.CONCAT($CH$1,MATCH(F87,$CG$7:$CG$100,0)+6+SUM(IF((F87=$CG$7:$CG$59)=TRUE,1,0))-1))),IF(OR(DN85=2,DN85=3),INDIRECT(_xlfn.CONCAT($CL$1,MATCH(E87,$CK$7:$CK$100,0)+6)):INDIRECT(_xlfn.CONCAT($CL$1,MATCH(E87,$CK$7:$CK$100,0)+6+SUM(IF((E87=$CK$7:$CK$59)=TRUE,1,0))-1)),INDIRECT(_xlfn.CONCAT($CD$1,MATCH(E87,$CC$7:$CC$100,0)+6)):INDIRECT(_xlfn.CONCAT($CD$1,MATCH(E87,$CC$7:$CC$100,0)+6+SUM(IF((E87=$CC$7:$CC$59)=TRUE,1,0))-1))))*$S$3*IF(AND(DM85=4,F87=0),1.1,1),1/TRANSPOSE(W87-INDIRECT(_xlfn.CONCAT($BZ$1,MATCH(D87,$BY$7:$BY$100,0)+6)):INDIRECT(_xlfn.CONCAT($BZ$1,MATCH(D87,$BY$7:$BY$100,0)+6+SUM(IF((D87=$BY$7:$BY$59)=TRUE,1,0))-1))*$R$3)),6)=1,1,0)),W87-INDIRECT(_xlfn.CONCAT($BZ$1,MATCH(D87,$BY$7:$BY$100,0)+6)):INDIRECT(_xlfn.CONCAT($BZ$1,MATCH(D87,$BY$7:$BY$100,0)+6+SUM(IF((D87=$BY$7:$BY$59)=TRUE,1,0))-1))*$R$3))/$S$3,1,-1,TRUE)=0,"",_xlfn._xlws.SORT(TRANSPOSE(MMULT(MMULT(_xlfn.MUNIT(X87),IF(ROUND(MMULT(IF(E87=0,IF(DN85=1,INDIRECT(_xlfn.CONCAT($CP$1,MATCH(F87,$CO$7:$CO$100,0)+6)):INDIRECT(_xlfn.CONCAT($CP$1,MATCH(F87,$CO$7:$CO$100,0)+6+SUM(IF((F87=$CO$7:$CO$59)=TRUE,1,0))-1)),INDIRECT(_xlfn.CONCAT($CH$1,MATCH(F87,$CG$7:$CG$100,0)+6)):INDIRECT(_xlfn.CONCAT($CH$1,MATCH(F87,$CG$7:$CG$100,0)+6+SUM(IF((F87=$CG$7:$CG$59)=TRUE,1,0))-1))),IF(OR(DN85=2,DN85=3),INDIRECT(_xlfn.CONCAT($CL$1,MATCH(E87,$CK$7:$CK$100,0)+6)):INDIRECT(_xlfn.CONCAT($CL$1,MATCH(E87,$CK$7:$CK$100,0)+6+SUM(IF((E87=$CK$7:$CK$59)=TRUE,1,0))-1)),INDIRECT(_xlfn.CONCAT($CD$1,MATCH(E87,$CC$7:$CC$100,0)+6)):INDIRECT(_xlfn.CONCAT($CD$1,MATCH(E87,$CC$7:$CC$100,0)+6+SUM(IF((E87=$CC$7:$CC$59)=TRUE,1,0))-1))))*$S$3*IF(AND(DM85=4,F87=0),1.1,1),1/TRANSPOSE(W87-INDIRECT(_xlfn.CONCAT($BZ$1,MATCH(D87,$BY$7:$BY$100,0)+6)):INDIRECT(_xlfn.CONCAT($BZ$1,MATCH(D87,$BY$7:$BY$100,0)+6+SUM(IF((D87=$BY$7:$BY$59)=TRUE,1,0))-1))*$R$3)),6)=1,1,0)),W87-INDIRECT(_xlfn.CONCAT($BZ$1,MATCH(D87,$BY$7:$BY$100,0)+6)):INDIRECT(_xlfn.CONCAT($BZ$1,MATCH(D87,$BY$7:$BY$100,0)+6+SUM(IF((D87=$BY$7:$BY$59)=TRUE,1,0))-1))*$R$3))/$S$3,1,-1,TRUE)),"")</f>
        <v/>
      </c>
      <c r="AG87" s="31"/>
      <c r="AH87" s="31"/>
      <c r="AI87" s="31"/>
      <c r="AJ87" s="32"/>
      <c r="AK87" s="6"/>
      <c r="AL87" s="21"/>
      <c r="AM87" s="21"/>
      <c r="AN87" s="48">
        <f t="shared" si="23"/>
        <v>12</v>
      </c>
      <c r="AO87" s="39" t="e">
        <f t="shared" si="24"/>
        <v>#N/A</v>
      </c>
      <c r="AP87" s="39" t="e" cm="1">
        <f t="array" ref="AP87">_xlfn.XMATCH(1,IF(IF((AL87=$DG$24:$EF$24)=TRUE,1,0)+IF((AM87=$DG$25:$EF$25)=TRUE,1,0)=2,1,0))</f>
        <v>#N/A</v>
      </c>
      <c r="AQ87" s="39" t="str" cm="1">
        <f t="array" aca="1" ref="AQ87:AU87" ca="1">AA87:AE87</f>
        <v/>
      </c>
      <c r="AR87" s="39" t="str">
        <f ca="1"/>
        <v/>
      </c>
      <c r="AS87" s="39" t="str">
        <f ca="1"/>
        <v/>
      </c>
      <c r="AT87" s="39" t="str">
        <f ca="1"/>
        <v/>
      </c>
      <c r="AU87" s="39" t="str">
        <f ca="1"/>
        <v/>
      </c>
      <c r="AV87" s="39">
        <f t="shared" si="25"/>
        <v>0</v>
      </c>
      <c r="AW87" s="39" t="e" cm="1">
        <f t="array" ref="AW87">IF(AND(AV87=1,AO87&lt;&gt;1),VLOOKUP(E87,변환표준점수!$H$8:$O$60,_xlfn.XMATCH('표점 계산기'!$AL87,변환표준점수!$I$6:$O$6)+1,FALSE),IF(AND($E87=0,$DN$4=1),INDEX($CH$7:$CH$73,SUM(IF(AF87=$CP$7:$CP$59,ROW($A$1:$A$50),0))),IF(AND($E87&lt;&gt;0,$DN$4&lt;&gt;1),INDEX($CD$7:$CD$73,SUM(IF(AF87=$CL$7:$CL$59,ROW($A$1:$A$50),0))),AF87:AJ87)))</f>
        <v>#N/A</v>
      </c>
      <c r="AX87" s="39"/>
      <c r="AY87" s="39"/>
      <c r="AZ87" s="39"/>
      <c r="BA87" s="39"/>
      <c r="BB87" s="39" t="e">
        <f>VLOOKUP(G87,변환표준점수!$X$8:$AM$16,_xlfn.XMATCH(AL87,변환표준점수!$Y$5:$AM$5)+IF(OR(AN87=6,AN87=7,AN87=10,AN87=11),IF(AO87=1,0,1),0)+1,FALSE)</f>
        <v>#N/A</v>
      </c>
      <c r="BC87" s="39" t="e">
        <f>VLOOKUP(H87,변환표준점수!$AO$8:$BE$16,_xlfn.XMATCH(AL87,변환표준점수!$AP$5:$BE$5)+IF(OR(AN87=3,AN87=6,AN87=8,AN87=9,AN87=10),IF(AO87=1,0,1),0)+1,FALSE)</f>
        <v>#N/A</v>
      </c>
      <c r="BD87" s="39" t="e">
        <f>IF(I87=0,VLOOKUP(K87,변환표준점수!$BU$8:$CF$62,'표점 계산기'!$AN87+1,FALSE),VLOOKUP(I87,변환표준점수!$BH$8:$BS$62,'표점 계산기'!$AN87+1,FALSE))</f>
        <v>#N/A</v>
      </c>
      <c r="BE87" s="39" t="e">
        <f>IF(J87=0,VLOOKUP(L87,변환표준점수!$BU$8:$CF$62,'표점 계산기'!$AN87+1,FALSE),VLOOKUP(J87,변환표준점수!$BH$8:$BS$62,'표점 계산기'!$AN87+1,FALSE))</f>
        <v>#N/A</v>
      </c>
      <c r="BF87" s="39" cm="1">
        <f t="array" ref="BF87">IF(M87=0,0,IF(OR(AN87=3,AN87=4),0,IF(AN87=1,INDEX($CZ$7:$CZ$15,SUM(IF(M87&lt;$CY$7:$CY$15=TRUE,1,0))+1),VLOOKUP(M87,변환표준점수!$BH$8:$BS$62,'표점 계산기'!AN87+1,FALSE))))</f>
        <v>0</v>
      </c>
      <c r="BG87" s="39" t="e" cm="1">
        <f t="array" ref="BG87">INDEX($DG$24:$EF$31,COLUMN(C82),$AP87)</f>
        <v>#N/A</v>
      </c>
      <c r="BH87" s="39" t="e" cm="1">
        <f t="array" ref="BH87">INDEX($DG$24:$EF$31,COLUMN(D82),$AP87)</f>
        <v>#N/A</v>
      </c>
      <c r="BI87" s="39" t="e" cm="1">
        <f t="array" ref="BI87">INDEX($DG$24:$EF$31,COLUMN(E82),$AP87)</f>
        <v>#N/A</v>
      </c>
      <c r="BJ87" s="39" t="e" cm="1">
        <f t="array" ref="BJ87">INDEX($DG$24:$EF$31,COLUMN(F82),$AP87)</f>
        <v>#N/A</v>
      </c>
      <c r="BK87" s="39" t="e" cm="1">
        <f t="array" ref="BK87">INDEX($DG$24:$EF$31,COLUMN(G82),$AP87)</f>
        <v>#N/A</v>
      </c>
      <c r="BL87" s="39" t="e" cm="1">
        <f t="array" ref="BL87">INDEX($DG$24:$EF$31,COLUMN(H82),$AP87)</f>
        <v>#N/A</v>
      </c>
      <c r="BM87" s="63" t="str" cm="1">
        <f t="array" aca="1" ref="BM87:BQ87" ca="1">IFERROR(ROUND(IF(IFERROR(AW87:BA87/AW87:BA87,0)=1,(IFERROR(AQ87:AU87*BG87,0)+IFERROR(AW87:BA87*BH87,0)+(SUM(BD87:BF87)-MIN(BD87:BF87))*BI87+BB87*BJ87+BC87*BK87)*BL87+BB87*(1-BJ87)+BC87*(1-BK87)+IF(AN87=1,BF87,0),""),2),"")</f>
        <v/>
      </c>
      <c r="BN87" s="52" t="str">
        <f ca="1"/>
        <v/>
      </c>
      <c r="BO87" s="52" t="str">
        <f ca="1"/>
        <v/>
      </c>
      <c r="BP87" s="52" t="str">
        <f ca="1"/>
        <v/>
      </c>
      <c r="BQ87" s="64" t="str">
        <f ca="1"/>
        <v/>
      </c>
      <c r="BR87" s="6"/>
      <c r="BS87" s="5"/>
      <c r="BT87" s="5"/>
      <c r="BU87" s="5"/>
      <c r="BV87" s="5"/>
      <c r="BW87" s="5"/>
      <c r="BX87" s="5"/>
      <c r="BY87" s="68">
        <v>2</v>
      </c>
      <c r="BZ87" s="68">
        <v>58</v>
      </c>
      <c r="CA87" s="68">
        <v>2</v>
      </c>
      <c r="CB87" s="5"/>
      <c r="CC87" s="68">
        <v>1</v>
      </c>
      <c r="CD87" s="68">
        <v>56</v>
      </c>
      <c r="CE87" s="68">
        <v>1</v>
      </c>
      <c r="CF87" s="5"/>
      <c r="CG87" s="5"/>
      <c r="CH87" s="5"/>
      <c r="CI87" s="5"/>
      <c r="CJ87" s="5"/>
      <c r="CK87" s="68">
        <v>1</v>
      </c>
      <c r="CL87" s="5"/>
      <c r="CM87" s="68">
        <v>1</v>
      </c>
      <c r="CN87" s="5"/>
      <c r="CO87" s="5"/>
      <c r="CP87" s="5"/>
      <c r="CQ87" s="5"/>
      <c r="CR87" s="5"/>
      <c r="CS87" s="5"/>
      <c r="CT87" s="5"/>
      <c r="CU87" s="5"/>
      <c r="CV87" s="5"/>
      <c r="CW87" s="5"/>
      <c r="CX87" s="5"/>
      <c r="CY87" s="5"/>
      <c r="CZ87" s="5"/>
      <c r="DA87" s="5"/>
      <c r="DB87" s="6">
        <v>20</v>
      </c>
      <c r="DC87" s="5">
        <v>48.52</v>
      </c>
      <c r="DD87" s="5" t="e">
        <f>VLOOKUP(DB87,변환표준점수!$BU$8:$CF$46,1+'표점 계산기'!$DM$4,FALSE)</f>
        <v>#N/A</v>
      </c>
      <c r="DE87" s="5"/>
      <c r="DF87" s="5"/>
      <c r="DG87" s="5"/>
      <c r="DH87" s="5"/>
      <c r="DI87" s="5"/>
      <c r="DJ87" s="5"/>
      <c r="DK87" s="5"/>
      <c r="DL87" s="6"/>
      <c r="DM87" s="6"/>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row>
    <row r="88" spans="1:153" x14ac:dyDescent="0.3">
      <c r="A88" s="5"/>
      <c r="B88" s="18" t="str">
        <f t="shared" si="27"/>
        <v/>
      </c>
      <c r="C88" s="24"/>
      <c r="D88" s="24"/>
      <c r="E88" s="24"/>
      <c r="F88" s="24"/>
      <c r="G88" s="24"/>
      <c r="H88" s="25"/>
      <c r="I88" s="25"/>
      <c r="J88" s="25"/>
      <c r="K88" s="25"/>
      <c r="L88" s="25"/>
      <c r="M88" s="25"/>
      <c r="N88" s="24"/>
      <c r="O88" s="25"/>
      <c r="P88" s="6"/>
      <c r="Q88" s="6"/>
      <c r="R88" s="6" t="e">
        <f t="shared" si="28"/>
        <v>#N/A</v>
      </c>
      <c r="S88" s="6" t="e">
        <f t="shared" si="29"/>
        <v>#N/A</v>
      </c>
      <c r="T88" s="6" t="e">
        <f t="shared" si="30"/>
        <v>#N/A</v>
      </c>
      <c r="U88" s="6" t="e">
        <f t="shared" si="31"/>
        <v>#N/A</v>
      </c>
      <c r="V88" s="8" cm="1">
        <f t="array" ref="V88">IF(M88=0,0,IF(OR($DM$4=3,$DM$4=4),0,IF($DM$4=1,INDEX($CZ$7:$CZ$15,SUM(IF(M88&lt;$CY$7:$CY$15=TRUE,1,0))+1),VLOOKUP(M88,$DB$7:$DC$107,2,FALSE))))</f>
        <v>0</v>
      </c>
      <c r="W88" s="6" t="e">
        <f t="shared" si="26"/>
        <v>#N/A</v>
      </c>
      <c r="X88" s="6" cm="1">
        <f t="array" aca="1" ref="X88" ca="1">SUM(IF((IF(E88=0,INDIRECT(_xlfn.CONCAT($CH$1,MATCH(F88,$CG$7:$CG$100,0)+6)):INDIRECT(_xlfn.CONCAT($CH$1,MATCH(F88,$CG$7:$CG$100,0)+6+SUM(IF((F88=$CG$7:$CG$59)=TRUE,1,0))-1)),INDIRECT(_xlfn.CONCAT($CD$1,MATCH(E88,$CC$7:$CC$100,0)+6)):INDIRECT(_xlfn.CONCAT($CD$1,MATCH(E88,$CC$7:$CC$100,0)+6+SUM(IF((E88=$CC$7:$CC$59)=TRUE,1,0))-1)))*$S$3)=0,0,1))</f>
        <v>2</v>
      </c>
      <c r="Y88" s="6" t="e" cm="1">
        <f t="array" aca="1" ref="Y88" ca="1">SUM(IF((TRANSPOSE(MMULT(MMULT(_xlfn.MUNIT(X88),IF(MMULT(IF(E88=0,INDIRECT(_xlfn.CONCAT($CH$1,MATCH(F88,$CG$7:$CG$100,0)+6)):INDIRECT(_xlfn.CONCAT($CH$1,MATCH(F88,$CG$7:$CG$100,0)+6+SUM(IF((F88=$CG$7:$CG$59)=TRUE,1,0))-1)),INDIRECT(_xlfn.CONCAT($CD$1,MATCH(E88,$CC$7:$CC$100,0)+6)):INDIRECT(_xlfn.CONCAT($CD$1,MATCH(E88,$CC$7:$CC$100,0)+6+SUM(IF((E88=$CC$7:$CC$59)=TRUE,1,0))-1)))*$S$3,1/TRANSPOSE(W88-INDIRECT(_xlfn.CONCAT($BZ$1,MATCH(D88,$BY$7:$BY$100,0)+6)):INDIRECT(_xlfn.CONCAT($BZ$1,MATCH(D88,$BY$7:$BY$100,0)+6+SUM(IF((D88=$BY$7:$BY$59)=TRUE,1,0))-1))*$R$3))=1,1,0)),W88-INDIRECT(_xlfn.CONCAT($BZ$1,MATCH(D88,$BY$7:$BY$100,0)+6)):INDIRECT(_xlfn.CONCAT($BZ$1,MATCH(D88,$BY$7:$BY$100,0)+6+SUM(IF((D88=$BY$7:$BY$59)=TRUE,1,0))-1))*$R$3)))=0,0,1))</f>
        <v>#N/A</v>
      </c>
      <c r="Z88" s="6"/>
      <c r="AA88" s="30" t="str">
        <f t="shared" ca="1" si="32"/>
        <v/>
      </c>
      <c r="AB88" s="31" t="str">
        <f t="shared" si="33"/>
        <v/>
      </c>
      <c r="AC88" s="31" t="str">
        <f t="shared" si="34"/>
        <v/>
      </c>
      <c r="AD88" s="31" t="str">
        <f t="shared" si="35"/>
        <v/>
      </c>
      <c r="AE88" s="32" t="str">
        <f t="shared" si="36"/>
        <v/>
      </c>
      <c r="AF88" s="33" t="str" cm="1">
        <f t="array" aca="1" ref="AF88" ca="1">IFERROR(IF(_xlfn._xlws.SORT(TRANSPOSE(MMULT(MMULT(_xlfn.MUNIT(X88),IF(ROUND(MMULT(IF(E88=0,IF(DN86=1,INDIRECT(_xlfn.CONCAT($CP$1,MATCH(F88,$CO$7:$CO$100,0)+6)):INDIRECT(_xlfn.CONCAT($CP$1,MATCH(F88,$CO$7:$CO$100,0)+6+SUM(IF((F88=$CO$7:$CO$59)=TRUE,1,0))-1)),INDIRECT(_xlfn.CONCAT($CH$1,MATCH(F88,$CG$7:$CG$100,0)+6)):INDIRECT(_xlfn.CONCAT($CH$1,MATCH(F88,$CG$7:$CG$100,0)+6+SUM(IF((F88=$CG$7:$CG$59)=TRUE,1,0))-1))),IF(OR(DN86=2,DN86=3),INDIRECT(_xlfn.CONCAT($CL$1,MATCH(E88,$CK$7:$CK$100,0)+6)):INDIRECT(_xlfn.CONCAT($CL$1,MATCH(E88,$CK$7:$CK$100,0)+6+SUM(IF((E88=$CK$7:$CK$59)=TRUE,1,0))-1)),INDIRECT(_xlfn.CONCAT($CD$1,MATCH(E88,$CC$7:$CC$100,0)+6)):INDIRECT(_xlfn.CONCAT($CD$1,MATCH(E88,$CC$7:$CC$100,0)+6+SUM(IF((E88=$CC$7:$CC$59)=TRUE,1,0))-1))))*$S$3*IF(AND(DM86=4,F88=0),1.1,1),1/TRANSPOSE(W88-INDIRECT(_xlfn.CONCAT($BZ$1,MATCH(D88,$BY$7:$BY$100,0)+6)):INDIRECT(_xlfn.CONCAT($BZ$1,MATCH(D88,$BY$7:$BY$100,0)+6+SUM(IF((D88=$BY$7:$BY$59)=TRUE,1,0))-1))*$R$3)),6)=1,1,0)),W88-INDIRECT(_xlfn.CONCAT($BZ$1,MATCH(D88,$BY$7:$BY$100,0)+6)):INDIRECT(_xlfn.CONCAT($BZ$1,MATCH(D88,$BY$7:$BY$100,0)+6+SUM(IF((D88=$BY$7:$BY$59)=TRUE,1,0))-1))*$R$3))/$S$3,1,-1,TRUE)=0,"",_xlfn._xlws.SORT(TRANSPOSE(MMULT(MMULT(_xlfn.MUNIT(X88),IF(ROUND(MMULT(IF(E88=0,IF(DN86=1,INDIRECT(_xlfn.CONCAT($CP$1,MATCH(F88,$CO$7:$CO$100,0)+6)):INDIRECT(_xlfn.CONCAT($CP$1,MATCH(F88,$CO$7:$CO$100,0)+6+SUM(IF((F88=$CO$7:$CO$59)=TRUE,1,0))-1)),INDIRECT(_xlfn.CONCAT($CH$1,MATCH(F88,$CG$7:$CG$100,0)+6)):INDIRECT(_xlfn.CONCAT($CH$1,MATCH(F88,$CG$7:$CG$100,0)+6+SUM(IF((F88=$CG$7:$CG$59)=TRUE,1,0))-1))),IF(OR(DN86=2,DN86=3),INDIRECT(_xlfn.CONCAT($CL$1,MATCH(E88,$CK$7:$CK$100,0)+6)):INDIRECT(_xlfn.CONCAT($CL$1,MATCH(E88,$CK$7:$CK$100,0)+6+SUM(IF((E88=$CK$7:$CK$59)=TRUE,1,0))-1)),INDIRECT(_xlfn.CONCAT($CD$1,MATCH(E88,$CC$7:$CC$100,0)+6)):INDIRECT(_xlfn.CONCAT($CD$1,MATCH(E88,$CC$7:$CC$100,0)+6+SUM(IF((E88=$CC$7:$CC$59)=TRUE,1,0))-1))))*$S$3*IF(AND(DM86=4,F88=0),1.1,1),1/TRANSPOSE(W88-INDIRECT(_xlfn.CONCAT($BZ$1,MATCH(D88,$BY$7:$BY$100,0)+6)):INDIRECT(_xlfn.CONCAT($BZ$1,MATCH(D88,$BY$7:$BY$100,0)+6+SUM(IF((D88=$BY$7:$BY$59)=TRUE,1,0))-1))*$R$3)),6)=1,1,0)),W88-INDIRECT(_xlfn.CONCAT($BZ$1,MATCH(D88,$BY$7:$BY$100,0)+6)):INDIRECT(_xlfn.CONCAT($BZ$1,MATCH(D88,$BY$7:$BY$100,0)+6+SUM(IF((D88=$BY$7:$BY$59)=TRUE,1,0))-1))*$R$3))/$S$3,1,-1,TRUE)),"")</f>
        <v/>
      </c>
      <c r="AG88" s="31"/>
      <c r="AH88" s="31"/>
      <c r="AI88" s="31"/>
      <c r="AJ88" s="32"/>
      <c r="AK88" s="6"/>
      <c r="AL88" s="21"/>
      <c r="AM88" s="21"/>
      <c r="AN88" s="48">
        <f t="shared" si="23"/>
        <v>12</v>
      </c>
      <c r="AO88" s="39" t="e">
        <f t="shared" si="24"/>
        <v>#N/A</v>
      </c>
      <c r="AP88" s="39" t="e" cm="1">
        <f t="array" ref="AP88">_xlfn.XMATCH(1,IF(IF((AL88=$DG$24:$EF$24)=TRUE,1,0)+IF((AM88=$DG$25:$EF$25)=TRUE,1,0)=2,1,0))</f>
        <v>#N/A</v>
      </c>
      <c r="AQ88" s="39" t="str" cm="1">
        <f t="array" aca="1" ref="AQ88:AU88" ca="1">AA88:AE88</f>
        <v/>
      </c>
      <c r="AR88" s="39" t="str">
        <f ca="1"/>
        <v/>
      </c>
      <c r="AS88" s="39" t="str">
        <f ca="1"/>
        <v/>
      </c>
      <c r="AT88" s="39" t="str">
        <f ca="1"/>
        <v/>
      </c>
      <c r="AU88" s="39" t="str">
        <f ca="1"/>
        <v/>
      </c>
      <c r="AV88" s="39">
        <f t="shared" si="25"/>
        <v>0</v>
      </c>
      <c r="AW88" s="39" t="e" cm="1">
        <f t="array" ref="AW88">IF(AND(AV88=1,AO88&lt;&gt;1),VLOOKUP(E88,변환표준점수!$H$8:$O$60,_xlfn.XMATCH('표점 계산기'!$AL88,변환표준점수!$I$6:$O$6)+1,FALSE),IF(AND($E88=0,$DN$4=1),INDEX($CH$7:$CH$73,SUM(IF(AF88=$CP$7:$CP$59,ROW($A$1:$A$50),0))),IF(AND($E88&lt;&gt;0,$DN$4&lt;&gt;1),INDEX($CD$7:$CD$73,SUM(IF(AF88=$CL$7:$CL$59,ROW($A$1:$A$50),0))),AF88:AJ88)))</f>
        <v>#N/A</v>
      </c>
      <c r="AX88" s="39"/>
      <c r="AY88" s="39"/>
      <c r="AZ88" s="39"/>
      <c r="BA88" s="39"/>
      <c r="BB88" s="39" t="e">
        <f>VLOOKUP(G88,변환표준점수!$X$8:$AM$16,_xlfn.XMATCH(AL88,변환표준점수!$Y$5:$AM$5)+IF(OR(AN88=6,AN88=7,AN88=10,AN88=11),IF(AO88=1,0,1),0)+1,FALSE)</f>
        <v>#N/A</v>
      </c>
      <c r="BC88" s="39" t="e">
        <f>VLOOKUP(H88,변환표준점수!$AO$8:$BE$16,_xlfn.XMATCH(AL88,변환표준점수!$AP$5:$BE$5)+IF(OR(AN88=3,AN88=6,AN88=8,AN88=9,AN88=10),IF(AO88=1,0,1),0)+1,FALSE)</f>
        <v>#N/A</v>
      </c>
      <c r="BD88" s="39" t="e">
        <f>IF(I88=0,VLOOKUP(K88,변환표준점수!$BU$8:$CF$62,'표점 계산기'!$AN88+1,FALSE),VLOOKUP(I88,변환표준점수!$BH$8:$BS$62,'표점 계산기'!$AN88+1,FALSE))</f>
        <v>#N/A</v>
      </c>
      <c r="BE88" s="39" t="e">
        <f>IF(J88=0,VLOOKUP(L88,변환표준점수!$BU$8:$CF$62,'표점 계산기'!$AN88+1,FALSE),VLOOKUP(J88,변환표준점수!$BH$8:$BS$62,'표점 계산기'!$AN88+1,FALSE))</f>
        <v>#N/A</v>
      </c>
      <c r="BF88" s="39" cm="1">
        <f t="array" ref="BF88">IF(M88=0,0,IF(OR(AN88=3,AN88=4),0,IF(AN88=1,INDEX($CZ$7:$CZ$15,SUM(IF(M88&lt;$CY$7:$CY$15=TRUE,1,0))+1),VLOOKUP(M88,변환표준점수!$BH$8:$BS$62,'표점 계산기'!AN88+1,FALSE))))</f>
        <v>0</v>
      </c>
      <c r="BG88" s="39" t="e" cm="1">
        <f t="array" ref="BG88">INDEX($DG$24:$EF$31,COLUMN(C83),$AP88)</f>
        <v>#N/A</v>
      </c>
      <c r="BH88" s="39" t="e" cm="1">
        <f t="array" ref="BH88">INDEX($DG$24:$EF$31,COLUMN(D83),$AP88)</f>
        <v>#N/A</v>
      </c>
      <c r="BI88" s="39" t="e" cm="1">
        <f t="array" ref="BI88">INDEX($DG$24:$EF$31,COLUMN(E83),$AP88)</f>
        <v>#N/A</v>
      </c>
      <c r="BJ88" s="39" t="e" cm="1">
        <f t="array" ref="BJ88">INDEX($DG$24:$EF$31,COLUMN(F83),$AP88)</f>
        <v>#N/A</v>
      </c>
      <c r="BK88" s="39" t="e" cm="1">
        <f t="array" ref="BK88">INDEX($DG$24:$EF$31,COLUMN(G83),$AP88)</f>
        <v>#N/A</v>
      </c>
      <c r="BL88" s="39" t="e" cm="1">
        <f t="array" ref="BL88">INDEX($DG$24:$EF$31,COLUMN(H83),$AP88)</f>
        <v>#N/A</v>
      </c>
      <c r="BM88" s="63" t="str" cm="1">
        <f t="array" aca="1" ref="BM88:BQ88" ca="1">IFERROR(ROUND(IF(IFERROR(AW88:BA88/AW88:BA88,0)=1,(IFERROR(AQ88:AU88*BG88,0)+IFERROR(AW88:BA88*BH88,0)+(SUM(BD88:BF88)-MIN(BD88:BF88))*BI88+BB88*BJ88+BC88*BK88)*BL88+BB88*(1-BJ88)+BC88*(1-BK88)+IF(AN88=1,BF88,0),""),2),"")</f>
        <v/>
      </c>
      <c r="BN88" s="52" t="str">
        <f ca="1"/>
        <v/>
      </c>
      <c r="BO88" s="52" t="str">
        <f ca="1"/>
        <v/>
      </c>
      <c r="BP88" s="52" t="str">
        <f ca="1"/>
        <v/>
      </c>
      <c r="BQ88" s="64" t="str">
        <f ca="1"/>
        <v/>
      </c>
      <c r="BR88" s="6"/>
      <c r="BS88" s="5"/>
      <c r="BT88" s="5"/>
      <c r="BU88" s="5"/>
      <c r="BV88" s="5"/>
      <c r="BW88" s="5"/>
      <c r="BX88" s="5"/>
      <c r="BY88" s="68">
        <v>2</v>
      </c>
      <c r="BZ88" s="68">
        <v>57</v>
      </c>
      <c r="CA88" s="68">
        <v>2</v>
      </c>
      <c r="CB88" s="5"/>
      <c r="CC88" s="68">
        <v>0</v>
      </c>
      <c r="CD88" s="68">
        <v>55</v>
      </c>
      <c r="CE88" s="68">
        <v>0</v>
      </c>
      <c r="CF88" s="5"/>
      <c r="CG88" s="5"/>
      <c r="CH88" s="5"/>
      <c r="CI88" s="5"/>
      <c r="CJ88" s="5"/>
      <c r="CK88" s="68">
        <v>0</v>
      </c>
      <c r="CL88" s="5"/>
      <c r="CM88" s="68">
        <v>0</v>
      </c>
      <c r="CN88" s="5"/>
      <c r="CO88" s="5"/>
      <c r="CP88" s="5"/>
      <c r="CQ88" s="5"/>
      <c r="CR88" s="5"/>
      <c r="CS88" s="5"/>
      <c r="CT88" s="5"/>
      <c r="CU88" s="5"/>
      <c r="CV88" s="5"/>
      <c r="CW88" s="5"/>
      <c r="CX88" s="5"/>
      <c r="CY88" s="5"/>
      <c r="CZ88" s="5"/>
      <c r="DA88" s="5"/>
      <c r="DB88" s="6">
        <v>19</v>
      </c>
      <c r="DC88" s="5">
        <v>48.52</v>
      </c>
      <c r="DD88" s="5" t="e">
        <f>VLOOKUP(DB88,변환표준점수!$BU$8:$CF$46,1+'표점 계산기'!$DM$4,FALSE)</f>
        <v>#N/A</v>
      </c>
      <c r="DE88" s="5"/>
      <c r="DF88" s="5"/>
      <c r="DG88" s="5"/>
      <c r="DH88" s="5"/>
      <c r="DI88" s="5"/>
      <c r="DJ88" s="5"/>
      <c r="DK88" s="5"/>
      <c r="DL88" s="6"/>
      <c r="DM88" s="6"/>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row>
    <row r="89" spans="1:153" x14ac:dyDescent="0.3">
      <c r="A89" s="5"/>
      <c r="B89" s="18" t="str">
        <f t="shared" si="27"/>
        <v/>
      </c>
      <c r="C89" s="24"/>
      <c r="D89" s="24"/>
      <c r="E89" s="24"/>
      <c r="F89" s="24"/>
      <c r="G89" s="24"/>
      <c r="H89" s="25"/>
      <c r="I89" s="25"/>
      <c r="J89" s="25"/>
      <c r="K89" s="25"/>
      <c r="L89" s="25"/>
      <c r="M89" s="25"/>
      <c r="N89" s="24"/>
      <c r="O89" s="25"/>
      <c r="P89" s="6"/>
      <c r="Q89" s="6"/>
      <c r="R89" s="6" t="e">
        <f t="shared" si="28"/>
        <v>#N/A</v>
      </c>
      <c r="S89" s="6" t="e">
        <f t="shared" si="29"/>
        <v>#N/A</v>
      </c>
      <c r="T89" s="6" t="e">
        <f t="shared" si="30"/>
        <v>#N/A</v>
      </c>
      <c r="U89" s="6" t="e">
        <f t="shared" si="31"/>
        <v>#N/A</v>
      </c>
      <c r="V89" s="8" cm="1">
        <f t="array" ref="V89">IF(M89=0,0,IF(OR($DM$4=3,$DM$4=4),0,IF($DM$4=1,INDEX($CZ$7:$CZ$15,SUM(IF(M89&lt;$CY$7:$CY$15=TRUE,1,0))+1),VLOOKUP(M89,$DB$7:$DC$107,2,FALSE))))</f>
        <v>0</v>
      </c>
      <c r="W89" s="6" t="e">
        <f t="shared" si="26"/>
        <v>#N/A</v>
      </c>
      <c r="X89" s="6" cm="1">
        <f t="array" aca="1" ref="X89" ca="1">SUM(IF((IF(E89=0,INDIRECT(_xlfn.CONCAT($CH$1,MATCH(F89,$CG$7:$CG$100,0)+6)):INDIRECT(_xlfn.CONCAT($CH$1,MATCH(F89,$CG$7:$CG$100,0)+6+SUM(IF((F89=$CG$7:$CG$59)=TRUE,1,0))-1)),INDIRECT(_xlfn.CONCAT($CD$1,MATCH(E89,$CC$7:$CC$100,0)+6)):INDIRECT(_xlfn.CONCAT($CD$1,MATCH(E89,$CC$7:$CC$100,0)+6+SUM(IF((E89=$CC$7:$CC$59)=TRUE,1,0))-1)))*$S$3)=0,0,1))</f>
        <v>2</v>
      </c>
      <c r="Y89" s="6" t="e" cm="1">
        <f t="array" aca="1" ref="Y89" ca="1">SUM(IF((TRANSPOSE(MMULT(MMULT(_xlfn.MUNIT(X89),IF(MMULT(IF(E89=0,INDIRECT(_xlfn.CONCAT($CH$1,MATCH(F89,$CG$7:$CG$100,0)+6)):INDIRECT(_xlfn.CONCAT($CH$1,MATCH(F89,$CG$7:$CG$100,0)+6+SUM(IF((F89=$CG$7:$CG$59)=TRUE,1,0))-1)),INDIRECT(_xlfn.CONCAT($CD$1,MATCH(E89,$CC$7:$CC$100,0)+6)):INDIRECT(_xlfn.CONCAT($CD$1,MATCH(E89,$CC$7:$CC$100,0)+6+SUM(IF((E89=$CC$7:$CC$59)=TRUE,1,0))-1)))*$S$3,1/TRANSPOSE(W89-INDIRECT(_xlfn.CONCAT($BZ$1,MATCH(D89,$BY$7:$BY$100,0)+6)):INDIRECT(_xlfn.CONCAT($BZ$1,MATCH(D89,$BY$7:$BY$100,0)+6+SUM(IF((D89=$BY$7:$BY$59)=TRUE,1,0))-1))*$R$3))=1,1,0)),W89-INDIRECT(_xlfn.CONCAT($BZ$1,MATCH(D89,$BY$7:$BY$100,0)+6)):INDIRECT(_xlfn.CONCAT($BZ$1,MATCH(D89,$BY$7:$BY$100,0)+6+SUM(IF((D89=$BY$7:$BY$59)=TRUE,1,0))-1))*$R$3)))=0,0,1))</f>
        <v>#N/A</v>
      </c>
      <c r="Z89" s="6"/>
      <c r="AA89" s="30" t="str">
        <f t="shared" ca="1" si="32"/>
        <v/>
      </c>
      <c r="AB89" s="31" t="str">
        <f t="shared" si="33"/>
        <v/>
      </c>
      <c r="AC89" s="31" t="str">
        <f t="shared" si="34"/>
        <v/>
      </c>
      <c r="AD89" s="31" t="str">
        <f t="shared" si="35"/>
        <v/>
      </c>
      <c r="AE89" s="32" t="str">
        <f t="shared" si="36"/>
        <v/>
      </c>
      <c r="AF89" s="33" t="str" cm="1">
        <f t="array" aca="1" ref="AF89" ca="1">IFERROR(IF(_xlfn._xlws.SORT(TRANSPOSE(MMULT(MMULT(_xlfn.MUNIT(X89),IF(ROUND(MMULT(IF(E89=0,IF(DN87=1,INDIRECT(_xlfn.CONCAT($CP$1,MATCH(F89,$CO$7:$CO$100,0)+6)):INDIRECT(_xlfn.CONCAT($CP$1,MATCH(F89,$CO$7:$CO$100,0)+6+SUM(IF((F89=$CO$7:$CO$59)=TRUE,1,0))-1)),INDIRECT(_xlfn.CONCAT($CH$1,MATCH(F89,$CG$7:$CG$100,0)+6)):INDIRECT(_xlfn.CONCAT($CH$1,MATCH(F89,$CG$7:$CG$100,0)+6+SUM(IF((F89=$CG$7:$CG$59)=TRUE,1,0))-1))),IF(OR(DN87=2,DN87=3),INDIRECT(_xlfn.CONCAT($CL$1,MATCH(E89,$CK$7:$CK$100,0)+6)):INDIRECT(_xlfn.CONCAT($CL$1,MATCH(E89,$CK$7:$CK$100,0)+6+SUM(IF((E89=$CK$7:$CK$59)=TRUE,1,0))-1)),INDIRECT(_xlfn.CONCAT($CD$1,MATCH(E89,$CC$7:$CC$100,0)+6)):INDIRECT(_xlfn.CONCAT($CD$1,MATCH(E89,$CC$7:$CC$100,0)+6+SUM(IF((E89=$CC$7:$CC$59)=TRUE,1,0))-1))))*$S$3*IF(AND(DM87=4,F89=0),1.1,1),1/TRANSPOSE(W89-INDIRECT(_xlfn.CONCAT($BZ$1,MATCH(D89,$BY$7:$BY$100,0)+6)):INDIRECT(_xlfn.CONCAT($BZ$1,MATCH(D89,$BY$7:$BY$100,0)+6+SUM(IF((D89=$BY$7:$BY$59)=TRUE,1,0))-1))*$R$3)),6)=1,1,0)),W89-INDIRECT(_xlfn.CONCAT($BZ$1,MATCH(D89,$BY$7:$BY$100,0)+6)):INDIRECT(_xlfn.CONCAT($BZ$1,MATCH(D89,$BY$7:$BY$100,0)+6+SUM(IF((D89=$BY$7:$BY$59)=TRUE,1,0))-1))*$R$3))/$S$3,1,-1,TRUE)=0,"",_xlfn._xlws.SORT(TRANSPOSE(MMULT(MMULT(_xlfn.MUNIT(X89),IF(ROUND(MMULT(IF(E89=0,IF(DN87=1,INDIRECT(_xlfn.CONCAT($CP$1,MATCH(F89,$CO$7:$CO$100,0)+6)):INDIRECT(_xlfn.CONCAT($CP$1,MATCH(F89,$CO$7:$CO$100,0)+6+SUM(IF((F89=$CO$7:$CO$59)=TRUE,1,0))-1)),INDIRECT(_xlfn.CONCAT($CH$1,MATCH(F89,$CG$7:$CG$100,0)+6)):INDIRECT(_xlfn.CONCAT($CH$1,MATCH(F89,$CG$7:$CG$100,0)+6+SUM(IF((F89=$CG$7:$CG$59)=TRUE,1,0))-1))),IF(OR(DN87=2,DN87=3),INDIRECT(_xlfn.CONCAT($CL$1,MATCH(E89,$CK$7:$CK$100,0)+6)):INDIRECT(_xlfn.CONCAT($CL$1,MATCH(E89,$CK$7:$CK$100,0)+6+SUM(IF((E89=$CK$7:$CK$59)=TRUE,1,0))-1)),INDIRECT(_xlfn.CONCAT($CD$1,MATCH(E89,$CC$7:$CC$100,0)+6)):INDIRECT(_xlfn.CONCAT($CD$1,MATCH(E89,$CC$7:$CC$100,0)+6+SUM(IF((E89=$CC$7:$CC$59)=TRUE,1,0))-1))))*$S$3*IF(AND(DM87=4,F89=0),1.1,1),1/TRANSPOSE(W89-INDIRECT(_xlfn.CONCAT($BZ$1,MATCH(D89,$BY$7:$BY$100,0)+6)):INDIRECT(_xlfn.CONCAT($BZ$1,MATCH(D89,$BY$7:$BY$100,0)+6+SUM(IF((D89=$BY$7:$BY$59)=TRUE,1,0))-1))*$R$3)),6)=1,1,0)),W89-INDIRECT(_xlfn.CONCAT($BZ$1,MATCH(D89,$BY$7:$BY$100,0)+6)):INDIRECT(_xlfn.CONCAT($BZ$1,MATCH(D89,$BY$7:$BY$100,0)+6+SUM(IF((D89=$BY$7:$BY$59)=TRUE,1,0))-1))*$R$3))/$S$3,1,-1,TRUE)),"")</f>
        <v/>
      </c>
      <c r="AG89" s="31"/>
      <c r="AH89" s="31"/>
      <c r="AI89" s="31"/>
      <c r="AJ89" s="32"/>
      <c r="AK89" s="6"/>
      <c r="AL89" s="21"/>
      <c r="AM89" s="21"/>
      <c r="AN89" s="48">
        <f t="shared" si="23"/>
        <v>12</v>
      </c>
      <c r="AO89" s="39" t="e">
        <f t="shared" si="24"/>
        <v>#N/A</v>
      </c>
      <c r="AP89" s="39" t="e" cm="1">
        <f t="array" ref="AP89">_xlfn.XMATCH(1,IF(IF((AL89=$DG$24:$EF$24)=TRUE,1,0)+IF((AM89=$DG$25:$EF$25)=TRUE,1,0)=2,1,0))</f>
        <v>#N/A</v>
      </c>
      <c r="AQ89" s="39" t="str" cm="1">
        <f t="array" aca="1" ref="AQ89:AU89" ca="1">AA89:AE89</f>
        <v/>
      </c>
      <c r="AR89" s="39" t="str">
        <f ca="1"/>
        <v/>
      </c>
      <c r="AS89" s="39" t="str">
        <f ca="1"/>
        <v/>
      </c>
      <c r="AT89" s="39" t="str">
        <f ca="1"/>
        <v/>
      </c>
      <c r="AU89" s="39" t="str">
        <f ca="1"/>
        <v/>
      </c>
      <c r="AV89" s="39">
        <f t="shared" si="25"/>
        <v>0</v>
      </c>
      <c r="AW89" s="39" t="e" cm="1">
        <f t="array" ref="AW89">IF(AND(AV89=1,AO89&lt;&gt;1),VLOOKUP(E89,변환표준점수!$H$8:$O$60,_xlfn.XMATCH('표점 계산기'!$AL89,변환표준점수!$I$6:$O$6)+1,FALSE),IF(AND($E89=0,$DN$4=1),INDEX($CH$7:$CH$73,SUM(IF(AF89=$CP$7:$CP$59,ROW($A$1:$A$50),0))),IF(AND($E89&lt;&gt;0,$DN$4&lt;&gt;1),INDEX($CD$7:$CD$73,SUM(IF(AF89=$CL$7:$CL$59,ROW($A$1:$A$50),0))),AF89:AJ89)))</f>
        <v>#N/A</v>
      </c>
      <c r="AX89" s="39"/>
      <c r="AY89" s="39"/>
      <c r="AZ89" s="39"/>
      <c r="BA89" s="39"/>
      <c r="BB89" s="39" t="e">
        <f>VLOOKUP(G89,변환표준점수!$X$8:$AM$16,_xlfn.XMATCH(AL89,변환표준점수!$Y$5:$AM$5)+IF(OR(AN89=6,AN89=7,AN89=10,AN89=11),IF(AO89=1,0,1),0)+1,FALSE)</f>
        <v>#N/A</v>
      </c>
      <c r="BC89" s="39" t="e">
        <f>VLOOKUP(H89,변환표준점수!$AO$8:$BE$16,_xlfn.XMATCH(AL89,변환표준점수!$AP$5:$BE$5)+IF(OR(AN89=3,AN89=6,AN89=8,AN89=9,AN89=10),IF(AO89=1,0,1),0)+1,FALSE)</f>
        <v>#N/A</v>
      </c>
      <c r="BD89" s="39" t="e">
        <f>IF(I89=0,VLOOKUP(K89,변환표준점수!$BU$8:$CF$62,'표점 계산기'!$AN89+1,FALSE),VLOOKUP(I89,변환표준점수!$BH$8:$BS$62,'표점 계산기'!$AN89+1,FALSE))</f>
        <v>#N/A</v>
      </c>
      <c r="BE89" s="39" t="e">
        <f>IF(J89=0,VLOOKUP(L89,변환표준점수!$BU$8:$CF$62,'표점 계산기'!$AN89+1,FALSE),VLOOKUP(J89,변환표준점수!$BH$8:$BS$62,'표점 계산기'!$AN89+1,FALSE))</f>
        <v>#N/A</v>
      </c>
      <c r="BF89" s="39" cm="1">
        <f t="array" ref="BF89">IF(M89=0,0,IF(OR(AN89=3,AN89=4),0,IF(AN89=1,INDEX($CZ$7:$CZ$15,SUM(IF(M89&lt;$CY$7:$CY$15=TRUE,1,0))+1),VLOOKUP(M89,변환표준점수!$BH$8:$BS$62,'표점 계산기'!AN89+1,FALSE))))</f>
        <v>0</v>
      </c>
      <c r="BG89" s="39" t="e" cm="1">
        <f t="array" ref="BG89">INDEX($DG$24:$EF$31,COLUMN(C84),$AP89)</f>
        <v>#N/A</v>
      </c>
      <c r="BH89" s="39" t="e" cm="1">
        <f t="array" ref="BH89">INDEX($DG$24:$EF$31,COLUMN(D84),$AP89)</f>
        <v>#N/A</v>
      </c>
      <c r="BI89" s="39" t="e" cm="1">
        <f t="array" ref="BI89">INDEX($DG$24:$EF$31,COLUMN(E84),$AP89)</f>
        <v>#N/A</v>
      </c>
      <c r="BJ89" s="39" t="e" cm="1">
        <f t="array" ref="BJ89">INDEX($DG$24:$EF$31,COLUMN(F84),$AP89)</f>
        <v>#N/A</v>
      </c>
      <c r="BK89" s="39" t="e" cm="1">
        <f t="array" ref="BK89">INDEX($DG$24:$EF$31,COLUMN(G84),$AP89)</f>
        <v>#N/A</v>
      </c>
      <c r="BL89" s="39" t="e" cm="1">
        <f t="array" ref="BL89">INDEX($DG$24:$EF$31,COLUMN(H84),$AP89)</f>
        <v>#N/A</v>
      </c>
      <c r="BM89" s="63" t="str" cm="1">
        <f t="array" aca="1" ref="BM89:BQ89" ca="1">IFERROR(ROUND(IF(IFERROR(AW89:BA89/AW89:BA89,0)=1,(IFERROR(AQ89:AU89*BG89,0)+IFERROR(AW89:BA89*BH89,0)+(SUM(BD89:BF89)-MIN(BD89:BF89))*BI89+BB89*BJ89+BC89*BK89)*BL89+BB89*(1-BJ89)+BC89*(1-BK89)+IF(AN89=1,BF89,0),""),2),"")</f>
        <v/>
      </c>
      <c r="BN89" s="52" t="str">
        <f ca="1"/>
        <v/>
      </c>
      <c r="BO89" s="52" t="str">
        <f ca="1"/>
        <v/>
      </c>
      <c r="BP89" s="52" t="str">
        <f ca="1"/>
        <v/>
      </c>
      <c r="BQ89" s="64" t="str">
        <f ca="1"/>
        <v/>
      </c>
      <c r="BR89" s="6"/>
      <c r="BS89" s="5"/>
      <c r="BT89" s="5"/>
      <c r="BU89" s="5"/>
      <c r="BV89" s="5"/>
      <c r="BW89" s="5"/>
      <c r="BX89" s="5"/>
      <c r="BY89" s="68">
        <v>1</v>
      </c>
      <c r="BZ89" s="68">
        <v>56</v>
      </c>
      <c r="CA89" s="68">
        <v>1</v>
      </c>
      <c r="CB89" s="5"/>
      <c r="CC89" s="68">
        <v>0</v>
      </c>
      <c r="CD89" s="68">
        <v>54</v>
      </c>
      <c r="CE89" s="68">
        <v>0</v>
      </c>
      <c r="CF89" s="5"/>
      <c r="CG89" s="5"/>
      <c r="CH89" s="5"/>
      <c r="CI89" s="5"/>
      <c r="CJ89" s="5"/>
      <c r="CK89" s="68">
        <v>0</v>
      </c>
      <c r="CL89" s="5"/>
      <c r="CM89" s="68">
        <v>0</v>
      </c>
      <c r="CN89" s="5"/>
      <c r="CO89" s="5"/>
      <c r="CP89" s="5"/>
      <c r="CQ89" s="5"/>
      <c r="CR89" s="5"/>
      <c r="CS89" s="5"/>
      <c r="CT89" s="5"/>
      <c r="CU89" s="5"/>
      <c r="CV89" s="5"/>
      <c r="CW89" s="5"/>
      <c r="CX89" s="5"/>
      <c r="CY89" s="5"/>
      <c r="CZ89" s="5"/>
      <c r="DA89" s="5"/>
      <c r="DB89" s="6">
        <v>18</v>
      </c>
      <c r="DC89" s="5">
        <v>48.52</v>
      </c>
      <c r="DD89" s="5" t="e">
        <f>VLOOKUP(DB89,변환표준점수!$BU$8:$CF$46,1+'표점 계산기'!$DM$4,FALSE)</f>
        <v>#N/A</v>
      </c>
      <c r="DE89" s="5"/>
      <c r="DF89" s="5"/>
      <c r="DG89" s="5"/>
      <c r="DH89" s="5"/>
      <c r="DI89" s="5"/>
      <c r="DJ89" s="5"/>
      <c r="DK89" s="5"/>
      <c r="DL89" s="6"/>
      <c r="DM89" s="6"/>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row>
    <row r="90" spans="1:153" x14ac:dyDescent="0.3">
      <c r="A90" s="5"/>
      <c r="B90" s="18" t="str">
        <f t="shared" si="27"/>
        <v/>
      </c>
      <c r="C90" s="24"/>
      <c r="D90" s="24"/>
      <c r="E90" s="24"/>
      <c r="F90" s="24"/>
      <c r="G90" s="24"/>
      <c r="H90" s="25"/>
      <c r="I90" s="25"/>
      <c r="J90" s="25"/>
      <c r="K90" s="25"/>
      <c r="L90" s="25"/>
      <c r="M90" s="25"/>
      <c r="N90" s="24"/>
      <c r="O90" s="25"/>
      <c r="P90" s="6"/>
      <c r="Q90" s="6"/>
      <c r="R90" s="6" t="e">
        <f t="shared" si="28"/>
        <v>#N/A</v>
      </c>
      <c r="S90" s="6" t="e">
        <f t="shared" si="29"/>
        <v>#N/A</v>
      </c>
      <c r="T90" s="6" t="e">
        <f t="shared" si="30"/>
        <v>#N/A</v>
      </c>
      <c r="U90" s="6" t="e">
        <f t="shared" si="31"/>
        <v>#N/A</v>
      </c>
      <c r="V90" s="8" cm="1">
        <f t="array" ref="V90">IF(M90=0,0,IF(OR($DM$4=3,$DM$4=4),0,IF($DM$4=1,INDEX($CZ$7:$CZ$15,SUM(IF(M90&lt;$CY$7:$CY$15=TRUE,1,0))+1),VLOOKUP(M90,$DB$7:$DC$107,2,FALSE))))</f>
        <v>0</v>
      </c>
      <c r="W90" s="6" t="e">
        <f t="shared" si="26"/>
        <v>#N/A</v>
      </c>
      <c r="X90" s="6" cm="1">
        <f t="array" aca="1" ref="X90" ca="1">SUM(IF((IF(E90=0,INDIRECT(_xlfn.CONCAT($CH$1,MATCH(F90,$CG$7:$CG$100,0)+6)):INDIRECT(_xlfn.CONCAT($CH$1,MATCH(F90,$CG$7:$CG$100,0)+6+SUM(IF((F90=$CG$7:$CG$59)=TRUE,1,0))-1)),INDIRECT(_xlfn.CONCAT($CD$1,MATCH(E90,$CC$7:$CC$100,0)+6)):INDIRECT(_xlfn.CONCAT($CD$1,MATCH(E90,$CC$7:$CC$100,0)+6+SUM(IF((E90=$CC$7:$CC$59)=TRUE,1,0))-1)))*$S$3)=0,0,1))</f>
        <v>2</v>
      </c>
      <c r="Y90" s="6" t="e" cm="1">
        <f t="array" aca="1" ref="Y90" ca="1">SUM(IF((TRANSPOSE(MMULT(MMULT(_xlfn.MUNIT(X90),IF(MMULT(IF(E90=0,INDIRECT(_xlfn.CONCAT($CH$1,MATCH(F90,$CG$7:$CG$100,0)+6)):INDIRECT(_xlfn.CONCAT($CH$1,MATCH(F90,$CG$7:$CG$100,0)+6+SUM(IF((F90=$CG$7:$CG$59)=TRUE,1,0))-1)),INDIRECT(_xlfn.CONCAT($CD$1,MATCH(E90,$CC$7:$CC$100,0)+6)):INDIRECT(_xlfn.CONCAT($CD$1,MATCH(E90,$CC$7:$CC$100,0)+6+SUM(IF((E90=$CC$7:$CC$59)=TRUE,1,0))-1)))*$S$3,1/TRANSPOSE(W90-INDIRECT(_xlfn.CONCAT($BZ$1,MATCH(D90,$BY$7:$BY$100,0)+6)):INDIRECT(_xlfn.CONCAT($BZ$1,MATCH(D90,$BY$7:$BY$100,0)+6+SUM(IF((D90=$BY$7:$BY$59)=TRUE,1,0))-1))*$R$3))=1,1,0)),W90-INDIRECT(_xlfn.CONCAT($BZ$1,MATCH(D90,$BY$7:$BY$100,0)+6)):INDIRECT(_xlfn.CONCAT($BZ$1,MATCH(D90,$BY$7:$BY$100,0)+6+SUM(IF((D90=$BY$7:$BY$59)=TRUE,1,0))-1))*$R$3)))=0,0,1))</f>
        <v>#N/A</v>
      </c>
      <c r="Z90" s="6"/>
      <c r="AA90" s="30" t="str">
        <f t="shared" ca="1" si="32"/>
        <v/>
      </c>
      <c r="AB90" s="31" t="str">
        <f t="shared" si="33"/>
        <v/>
      </c>
      <c r="AC90" s="31" t="str">
        <f t="shared" si="34"/>
        <v/>
      </c>
      <c r="AD90" s="31" t="str">
        <f t="shared" si="35"/>
        <v/>
      </c>
      <c r="AE90" s="32" t="str">
        <f t="shared" si="36"/>
        <v/>
      </c>
      <c r="AF90" s="33" t="str" cm="1">
        <f t="array" aca="1" ref="AF90" ca="1">IFERROR(IF(_xlfn._xlws.SORT(TRANSPOSE(MMULT(MMULT(_xlfn.MUNIT(X90),IF(ROUND(MMULT(IF(E90=0,IF(DN88=1,INDIRECT(_xlfn.CONCAT($CP$1,MATCH(F90,$CO$7:$CO$100,0)+6)):INDIRECT(_xlfn.CONCAT($CP$1,MATCH(F90,$CO$7:$CO$100,0)+6+SUM(IF((F90=$CO$7:$CO$59)=TRUE,1,0))-1)),INDIRECT(_xlfn.CONCAT($CH$1,MATCH(F90,$CG$7:$CG$100,0)+6)):INDIRECT(_xlfn.CONCAT($CH$1,MATCH(F90,$CG$7:$CG$100,0)+6+SUM(IF((F90=$CG$7:$CG$59)=TRUE,1,0))-1))),IF(OR(DN88=2,DN88=3),INDIRECT(_xlfn.CONCAT($CL$1,MATCH(E90,$CK$7:$CK$100,0)+6)):INDIRECT(_xlfn.CONCAT($CL$1,MATCH(E90,$CK$7:$CK$100,0)+6+SUM(IF((E90=$CK$7:$CK$59)=TRUE,1,0))-1)),INDIRECT(_xlfn.CONCAT($CD$1,MATCH(E90,$CC$7:$CC$100,0)+6)):INDIRECT(_xlfn.CONCAT($CD$1,MATCH(E90,$CC$7:$CC$100,0)+6+SUM(IF((E90=$CC$7:$CC$59)=TRUE,1,0))-1))))*$S$3*IF(AND(DM88=4,F90=0),1.1,1),1/TRANSPOSE(W90-INDIRECT(_xlfn.CONCAT($BZ$1,MATCH(D90,$BY$7:$BY$100,0)+6)):INDIRECT(_xlfn.CONCAT($BZ$1,MATCH(D90,$BY$7:$BY$100,0)+6+SUM(IF((D90=$BY$7:$BY$59)=TRUE,1,0))-1))*$R$3)),6)=1,1,0)),W90-INDIRECT(_xlfn.CONCAT($BZ$1,MATCH(D90,$BY$7:$BY$100,0)+6)):INDIRECT(_xlfn.CONCAT($BZ$1,MATCH(D90,$BY$7:$BY$100,0)+6+SUM(IF((D90=$BY$7:$BY$59)=TRUE,1,0))-1))*$R$3))/$S$3,1,-1,TRUE)=0,"",_xlfn._xlws.SORT(TRANSPOSE(MMULT(MMULT(_xlfn.MUNIT(X90),IF(ROUND(MMULT(IF(E90=0,IF(DN88=1,INDIRECT(_xlfn.CONCAT($CP$1,MATCH(F90,$CO$7:$CO$100,0)+6)):INDIRECT(_xlfn.CONCAT($CP$1,MATCH(F90,$CO$7:$CO$100,0)+6+SUM(IF((F90=$CO$7:$CO$59)=TRUE,1,0))-1)),INDIRECT(_xlfn.CONCAT($CH$1,MATCH(F90,$CG$7:$CG$100,0)+6)):INDIRECT(_xlfn.CONCAT($CH$1,MATCH(F90,$CG$7:$CG$100,0)+6+SUM(IF((F90=$CG$7:$CG$59)=TRUE,1,0))-1))),IF(OR(DN88=2,DN88=3),INDIRECT(_xlfn.CONCAT($CL$1,MATCH(E90,$CK$7:$CK$100,0)+6)):INDIRECT(_xlfn.CONCAT($CL$1,MATCH(E90,$CK$7:$CK$100,0)+6+SUM(IF((E90=$CK$7:$CK$59)=TRUE,1,0))-1)),INDIRECT(_xlfn.CONCAT($CD$1,MATCH(E90,$CC$7:$CC$100,0)+6)):INDIRECT(_xlfn.CONCAT($CD$1,MATCH(E90,$CC$7:$CC$100,0)+6+SUM(IF((E90=$CC$7:$CC$59)=TRUE,1,0))-1))))*$S$3*IF(AND(DM88=4,F90=0),1.1,1),1/TRANSPOSE(W90-INDIRECT(_xlfn.CONCAT($BZ$1,MATCH(D90,$BY$7:$BY$100,0)+6)):INDIRECT(_xlfn.CONCAT($BZ$1,MATCH(D90,$BY$7:$BY$100,0)+6+SUM(IF((D90=$BY$7:$BY$59)=TRUE,1,0))-1))*$R$3)),6)=1,1,0)),W90-INDIRECT(_xlfn.CONCAT($BZ$1,MATCH(D90,$BY$7:$BY$100,0)+6)):INDIRECT(_xlfn.CONCAT($BZ$1,MATCH(D90,$BY$7:$BY$100,0)+6+SUM(IF((D90=$BY$7:$BY$59)=TRUE,1,0))-1))*$R$3))/$S$3,1,-1,TRUE)),"")</f>
        <v/>
      </c>
      <c r="AG90" s="31"/>
      <c r="AH90" s="31"/>
      <c r="AI90" s="31"/>
      <c r="AJ90" s="32"/>
      <c r="AK90" s="6"/>
      <c r="AL90" s="21"/>
      <c r="AM90" s="21"/>
      <c r="AN90" s="48">
        <f t="shared" si="23"/>
        <v>12</v>
      </c>
      <c r="AO90" s="39" t="e">
        <f t="shared" si="24"/>
        <v>#N/A</v>
      </c>
      <c r="AP90" s="39" t="e" cm="1">
        <f t="array" ref="AP90">_xlfn.XMATCH(1,IF(IF((AL90=$DG$24:$EF$24)=TRUE,1,0)+IF((AM90=$DG$25:$EF$25)=TRUE,1,0)=2,1,0))</f>
        <v>#N/A</v>
      </c>
      <c r="AQ90" s="39" t="str" cm="1">
        <f t="array" aca="1" ref="AQ90:AU90" ca="1">AA90:AE90</f>
        <v/>
      </c>
      <c r="AR90" s="39" t="str">
        <f ca="1"/>
        <v/>
      </c>
      <c r="AS90" s="39" t="str">
        <f ca="1"/>
        <v/>
      </c>
      <c r="AT90" s="39" t="str">
        <f ca="1"/>
        <v/>
      </c>
      <c r="AU90" s="39" t="str">
        <f ca="1"/>
        <v/>
      </c>
      <c r="AV90" s="39">
        <f t="shared" si="25"/>
        <v>0</v>
      </c>
      <c r="AW90" s="39" t="e" cm="1">
        <f t="array" ref="AW90">IF(AND(AV90=1,AO90&lt;&gt;1),VLOOKUP(E90,변환표준점수!$H$8:$O$60,_xlfn.XMATCH('표점 계산기'!$AL90,변환표준점수!$I$6:$O$6)+1,FALSE),IF(AND($E90=0,$DN$4=1),INDEX($CH$7:$CH$73,SUM(IF(AF90=$CP$7:$CP$59,ROW($A$1:$A$50),0))),IF(AND($E90&lt;&gt;0,$DN$4&lt;&gt;1),INDEX($CD$7:$CD$73,SUM(IF(AF90=$CL$7:$CL$59,ROW($A$1:$A$50),0))),AF90:AJ90)))</f>
        <v>#N/A</v>
      </c>
      <c r="AX90" s="39"/>
      <c r="AY90" s="39"/>
      <c r="AZ90" s="39"/>
      <c r="BA90" s="39"/>
      <c r="BB90" s="39" t="e">
        <f>VLOOKUP(G90,변환표준점수!$X$8:$AM$16,_xlfn.XMATCH(AL90,변환표준점수!$Y$5:$AM$5)+IF(OR(AN90=6,AN90=7,AN90=10,AN90=11),IF(AO90=1,0,1),0)+1,FALSE)</f>
        <v>#N/A</v>
      </c>
      <c r="BC90" s="39" t="e">
        <f>VLOOKUP(H90,변환표준점수!$AO$8:$BE$16,_xlfn.XMATCH(AL90,변환표준점수!$AP$5:$BE$5)+IF(OR(AN90=3,AN90=6,AN90=8,AN90=9,AN90=10),IF(AO90=1,0,1),0)+1,FALSE)</f>
        <v>#N/A</v>
      </c>
      <c r="BD90" s="39" t="e">
        <f>IF(I90=0,VLOOKUP(K90,변환표준점수!$BU$8:$CF$62,'표점 계산기'!$AN90+1,FALSE),VLOOKUP(I90,변환표준점수!$BH$8:$BS$62,'표점 계산기'!$AN90+1,FALSE))</f>
        <v>#N/A</v>
      </c>
      <c r="BE90" s="39" t="e">
        <f>IF(J90=0,VLOOKUP(L90,변환표준점수!$BU$8:$CF$62,'표점 계산기'!$AN90+1,FALSE),VLOOKUP(J90,변환표준점수!$BH$8:$BS$62,'표점 계산기'!$AN90+1,FALSE))</f>
        <v>#N/A</v>
      </c>
      <c r="BF90" s="39" cm="1">
        <f t="array" ref="BF90">IF(M90=0,0,IF(OR(AN90=3,AN90=4),0,IF(AN90=1,INDEX($CZ$7:$CZ$15,SUM(IF(M90&lt;$CY$7:$CY$15=TRUE,1,0))+1),VLOOKUP(M90,변환표준점수!$BH$8:$BS$62,'표점 계산기'!AN90+1,FALSE))))</f>
        <v>0</v>
      </c>
      <c r="BG90" s="39" t="e" cm="1">
        <f t="array" ref="BG90">INDEX($DG$24:$EF$31,COLUMN(C85),$AP90)</f>
        <v>#N/A</v>
      </c>
      <c r="BH90" s="39" t="e" cm="1">
        <f t="array" ref="BH90">INDEX($DG$24:$EF$31,COLUMN(D85),$AP90)</f>
        <v>#N/A</v>
      </c>
      <c r="BI90" s="39" t="e" cm="1">
        <f t="array" ref="BI90">INDEX($DG$24:$EF$31,COLUMN(E85),$AP90)</f>
        <v>#N/A</v>
      </c>
      <c r="BJ90" s="39" t="e" cm="1">
        <f t="array" ref="BJ90">INDEX($DG$24:$EF$31,COLUMN(F85),$AP90)</f>
        <v>#N/A</v>
      </c>
      <c r="BK90" s="39" t="e" cm="1">
        <f t="array" ref="BK90">INDEX($DG$24:$EF$31,COLUMN(G85),$AP90)</f>
        <v>#N/A</v>
      </c>
      <c r="BL90" s="39" t="e" cm="1">
        <f t="array" ref="BL90">INDEX($DG$24:$EF$31,COLUMN(H85),$AP90)</f>
        <v>#N/A</v>
      </c>
      <c r="BM90" s="63" t="str" cm="1">
        <f t="array" aca="1" ref="BM90:BQ90" ca="1">IFERROR(ROUND(IF(IFERROR(AW90:BA90/AW90:BA90,0)=1,(IFERROR(AQ90:AU90*BG90,0)+IFERROR(AW90:BA90*BH90,0)+(SUM(BD90:BF90)-MIN(BD90:BF90))*BI90+BB90*BJ90+BC90*BK90)*BL90+BB90*(1-BJ90)+BC90*(1-BK90)+IF(AN90=1,BF90,0),""),2),"")</f>
        <v/>
      </c>
      <c r="BN90" s="52" t="str">
        <f ca="1"/>
        <v/>
      </c>
      <c r="BO90" s="52" t="str">
        <f ca="1"/>
        <v/>
      </c>
      <c r="BP90" s="52" t="str">
        <f ca="1"/>
        <v/>
      </c>
      <c r="BQ90" s="64" t="str">
        <f ca="1"/>
        <v/>
      </c>
      <c r="BR90" s="6"/>
      <c r="BS90" s="5"/>
      <c r="BT90" s="5"/>
      <c r="BU90" s="5"/>
      <c r="BV90" s="5"/>
      <c r="BW90" s="5"/>
      <c r="BX90" s="5"/>
      <c r="BY90" s="68">
        <v>1</v>
      </c>
      <c r="BZ90" s="68">
        <v>55</v>
      </c>
      <c r="CA90" s="68">
        <v>1</v>
      </c>
      <c r="CB90" s="5"/>
      <c r="CC90" s="68">
        <v>0</v>
      </c>
      <c r="CD90" s="68">
        <v>53</v>
      </c>
      <c r="CE90" s="68">
        <v>0</v>
      </c>
      <c r="CF90" s="5"/>
      <c r="CG90" s="5"/>
      <c r="CH90" s="5"/>
      <c r="CI90" s="5"/>
      <c r="CJ90" s="5"/>
      <c r="CK90" s="68">
        <v>0</v>
      </c>
      <c r="CL90" s="5"/>
      <c r="CM90" s="68">
        <v>0</v>
      </c>
      <c r="CN90" s="5"/>
      <c r="CO90" s="5"/>
      <c r="CP90" s="5"/>
      <c r="CQ90" s="5"/>
      <c r="CR90" s="5"/>
      <c r="CS90" s="5"/>
      <c r="CT90" s="5"/>
      <c r="CU90" s="5"/>
      <c r="CV90" s="5"/>
      <c r="CW90" s="5"/>
      <c r="CX90" s="5"/>
      <c r="CY90" s="5"/>
      <c r="CZ90" s="5"/>
      <c r="DA90" s="5"/>
      <c r="DB90" s="5">
        <v>17</v>
      </c>
      <c r="DC90" s="5">
        <v>48.52</v>
      </c>
      <c r="DD90" s="5" t="e">
        <f>VLOOKUP(DB90,변환표준점수!$BU$8:$CF$46,1+'표점 계산기'!$DM$4,FALSE)</f>
        <v>#N/A</v>
      </c>
      <c r="DE90" s="5"/>
      <c r="DF90" s="5"/>
      <c r="DG90" s="5"/>
      <c r="DH90" s="5"/>
      <c r="DI90" s="5"/>
      <c r="DJ90" s="5"/>
      <c r="DK90" s="5"/>
      <c r="DL90" s="6"/>
      <c r="DM90" s="6"/>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row>
    <row r="91" spans="1:153" x14ac:dyDescent="0.3">
      <c r="A91" s="5"/>
      <c r="B91" s="18" t="str">
        <f t="shared" si="27"/>
        <v/>
      </c>
      <c r="C91" s="24"/>
      <c r="D91" s="24"/>
      <c r="E91" s="24"/>
      <c r="F91" s="24"/>
      <c r="G91" s="24"/>
      <c r="H91" s="25"/>
      <c r="I91" s="25"/>
      <c r="J91" s="25"/>
      <c r="K91" s="25"/>
      <c r="L91" s="25"/>
      <c r="M91" s="25"/>
      <c r="N91" s="24"/>
      <c r="O91" s="25"/>
      <c r="P91" s="6"/>
      <c r="Q91" s="6"/>
      <c r="R91" s="6" t="e">
        <f t="shared" si="28"/>
        <v>#N/A</v>
      </c>
      <c r="S91" s="6" t="e">
        <f t="shared" si="29"/>
        <v>#N/A</v>
      </c>
      <c r="T91" s="6" t="e">
        <f t="shared" si="30"/>
        <v>#N/A</v>
      </c>
      <c r="U91" s="6" t="e">
        <f t="shared" si="31"/>
        <v>#N/A</v>
      </c>
      <c r="V91" s="8" cm="1">
        <f t="array" ref="V91">IF(M91=0,0,IF(OR($DM$4=3,$DM$4=4),0,IF($DM$4=1,INDEX($CZ$7:$CZ$15,SUM(IF(M91&lt;$CY$7:$CY$15=TRUE,1,0))+1),VLOOKUP(M91,$DB$7:$DC$107,2,FALSE))))</f>
        <v>0</v>
      </c>
      <c r="W91" s="6" t="e">
        <f t="shared" si="26"/>
        <v>#N/A</v>
      </c>
      <c r="X91" s="6" cm="1">
        <f t="array" aca="1" ref="X91" ca="1">SUM(IF((IF(E91=0,INDIRECT(_xlfn.CONCAT($CH$1,MATCH(F91,$CG$7:$CG$100,0)+6)):INDIRECT(_xlfn.CONCAT($CH$1,MATCH(F91,$CG$7:$CG$100,0)+6+SUM(IF((F91=$CG$7:$CG$59)=TRUE,1,0))-1)),INDIRECT(_xlfn.CONCAT($CD$1,MATCH(E91,$CC$7:$CC$100,0)+6)):INDIRECT(_xlfn.CONCAT($CD$1,MATCH(E91,$CC$7:$CC$100,0)+6+SUM(IF((E91=$CC$7:$CC$59)=TRUE,1,0))-1)))*$S$3)=0,0,1))</f>
        <v>2</v>
      </c>
      <c r="Y91" s="6" t="e" cm="1">
        <f t="array" aca="1" ref="Y91" ca="1">SUM(IF((TRANSPOSE(MMULT(MMULT(_xlfn.MUNIT(X91),IF(MMULT(IF(E91=0,INDIRECT(_xlfn.CONCAT($CH$1,MATCH(F91,$CG$7:$CG$100,0)+6)):INDIRECT(_xlfn.CONCAT($CH$1,MATCH(F91,$CG$7:$CG$100,0)+6+SUM(IF((F91=$CG$7:$CG$59)=TRUE,1,0))-1)),INDIRECT(_xlfn.CONCAT($CD$1,MATCH(E91,$CC$7:$CC$100,0)+6)):INDIRECT(_xlfn.CONCAT($CD$1,MATCH(E91,$CC$7:$CC$100,0)+6+SUM(IF((E91=$CC$7:$CC$59)=TRUE,1,0))-1)))*$S$3,1/TRANSPOSE(W91-INDIRECT(_xlfn.CONCAT($BZ$1,MATCH(D91,$BY$7:$BY$100,0)+6)):INDIRECT(_xlfn.CONCAT($BZ$1,MATCH(D91,$BY$7:$BY$100,0)+6+SUM(IF((D91=$BY$7:$BY$59)=TRUE,1,0))-1))*$R$3))=1,1,0)),W91-INDIRECT(_xlfn.CONCAT($BZ$1,MATCH(D91,$BY$7:$BY$100,0)+6)):INDIRECT(_xlfn.CONCAT($BZ$1,MATCH(D91,$BY$7:$BY$100,0)+6+SUM(IF((D91=$BY$7:$BY$59)=TRUE,1,0))-1))*$R$3)))=0,0,1))</f>
        <v>#N/A</v>
      </c>
      <c r="Z91" s="6"/>
      <c r="AA91" s="30" t="str">
        <f t="shared" ca="1" si="32"/>
        <v/>
      </c>
      <c r="AB91" s="31" t="str">
        <f t="shared" si="33"/>
        <v/>
      </c>
      <c r="AC91" s="31" t="str">
        <f t="shared" si="34"/>
        <v/>
      </c>
      <c r="AD91" s="31" t="str">
        <f t="shared" si="35"/>
        <v/>
      </c>
      <c r="AE91" s="32" t="str">
        <f t="shared" si="36"/>
        <v/>
      </c>
      <c r="AF91" s="33" t="str" cm="1">
        <f t="array" aca="1" ref="AF91" ca="1">IFERROR(IF(_xlfn._xlws.SORT(TRANSPOSE(MMULT(MMULT(_xlfn.MUNIT(X91),IF(ROUND(MMULT(IF(E91=0,IF(DN89=1,INDIRECT(_xlfn.CONCAT($CP$1,MATCH(F91,$CO$7:$CO$100,0)+6)):INDIRECT(_xlfn.CONCAT($CP$1,MATCH(F91,$CO$7:$CO$100,0)+6+SUM(IF((F91=$CO$7:$CO$59)=TRUE,1,0))-1)),INDIRECT(_xlfn.CONCAT($CH$1,MATCH(F91,$CG$7:$CG$100,0)+6)):INDIRECT(_xlfn.CONCAT($CH$1,MATCH(F91,$CG$7:$CG$100,0)+6+SUM(IF((F91=$CG$7:$CG$59)=TRUE,1,0))-1))),IF(OR(DN89=2,DN89=3),INDIRECT(_xlfn.CONCAT($CL$1,MATCH(E91,$CK$7:$CK$100,0)+6)):INDIRECT(_xlfn.CONCAT($CL$1,MATCH(E91,$CK$7:$CK$100,0)+6+SUM(IF((E91=$CK$7:$CK$59)=TRUE,1,0))-1)),INDIRECT(_xlfn.CONCAT($CD$1,MATCH(E91,$CC$7:$CC$100,0)+6)):INDIRECT(_xlfn.CONCAT($CD$1,MATCH(E91,$CC$7:$CC$100,0)+6+SUM(IF((E91=$CC$7:$CC$59)=TRUE,1,0))-1))))*$S$3*IF(AND(DM89=4,F91=0),1.1,1),1/TRANSPOSE(W91-INDIRECT(_xlfn.CONCAT($BZ$1,MATCH(D91,$BY$7:$BY$100,0)+6)):INDIRECT(_xlfn.CONCAT($BZ$1,MATCH(D91,$BY$7:$BY$100,0)+6+SUM(IF((D91=$BY$7:$BY$59)=TRUE,1,0))-1))*$R$3)),6)=1,1,0)),W91-INDIRECT(_xlfn.CONCAT($BZ$1,MATCH(D91,$BY$7:$BY$100,0)+6)):INDIRECT(_xlfn.CONCAT($BZ$1,MATCH(D91,$BY$7:$BY$100,0)+6+SUM(IF((D91=$BY$7:$BY$59)=TRUE,1,0))-1))*$R$3))/$S$3,1,-1,TRUE)=0,"",_xlfn._xlws.SORT(TRANSPOSE(MMULT(MMULT(_xlfn.MUNIT(X91),IF(ROUND(MMULT(IF(E91=0,IF(DN89=1,INDIRECT(_xlfn.CONCAT($CP$1,MATCH(F91,$CO$7:$CO$100,0)+6)):INDIRECT(_xlfn.CONCAT($CP$1,MATCH(F91,$CO$7:$CO$100,0)+6+SUM(IF((F91=$CO$7:$CO$59)=TRUE,1,0))-1)),INDIRECT(_xlfn.CONCAT($CH$1,MATCH(F91,$CG$7:$CG$100,0)+6)):INDIRECT(_xlfn.CONCAT($CH$1,MATCH(F91,$CG$7:$CG$100,0)+6+SUM(IF((F91=$CG$7:$CG$59)=TRUE,1,0))-1))),IF(OR(DN89=2,DN89=3),INDIRECT(_xlfn.CONCAT($CL$1,MATCH(E91,$CK$7:$CK$100,0)+6)):INDIRECT(_xlfn.CONCAT($CL$1,MATCH(E91,$CK$7:$CK$100,0)+6+SUM(IF((E91=$CK$7:$CK$59)=TRUE,1,0))-1)),INDIRECT(_xlfn.CONCAT($CD$1,MATCH(E91,$CC$7:$CC$100,0)+6)):INDIRECT(_xlfn.CONCAT($CD$1,MATCH(E91,$CC$7:$CC$100,0)+6+SUM(IF((E91=$CC$7:$CC$59)=TRUE,1,0))-1))))*$S$3*IF(AND(DM89=4,F91=0),1.1,1),1/TRANSPOSE(W91-INDIRECT(_xlfn.CONCAT($BZ$1,MATCH(D91,$BY$7:$BY$100,0)+6)):INDIRECT(_xlfn.CONCAT($BZ$1,MATCH(D91,$BY$7:$BY$100,0)+6+SUM(IF((D91=$BY$7:$BY$59)=TRUE,1,0))-1))*$R$3)),6)=1,1,0)),W91-INDIRECT(_xlfn.CONCAT($BZ$1,MATCH(D91,$BY$7:$BY$100,0)+6)):INDIRECT(_xlfn.CONCAT($BZ$1,MATCH(D91,$BY$7:$BY$100,0)+6+SUM(IF((D91=$BY$7:$BY$59)=TRUE,1,0))-1))*$R$3))/$S$3,1,-1,TRUE)),"")</f>
        <v/>
      </c>
      <c r="AG91" s="31"/>
      <c r="AH91" s="31"/>
      <c r="AI91" s="31"/>
      <c r="AJ91" s="32"/>
      <c r="AK91" s="6"/>
      <c r="AL91" s="21"/>
      <c r="AM91" s="21"/>
      <c r="AN91" s="48">
        <f t="shared" ref="AN91:AN154" si="37">IFERROR(VLOOKUP(AL91,$DL$5:$DM$15,2,FALSE),12)</f>
        <v>12</v>
      </c>
      <c r="AO91" s="39" t="e">
        <f t="shared" ref="AO91:AO154" si="38">VLOOKUP(AM91,$DO$11:$DP$19,2,FALSE)</f>
        <v>#N/A</v>
      </c>
      <c r="AP91" s="39" t="e" cm="1">
        <f t="array" ref="AP91">_xlfn.XMATCH(1,IF(IF((AL91=$DG$24:$EF$24)=TRUE,1,0)+IF((AM91=$DG$25:$EF$25)=TRUE,1,0)=2,1,0))</f>
        <v>#N/A</v>
      </c>
      <c r="AQ91" s="39" t="str" cm="1">
        <f t="array" aca="1" ref="AQ91:AU91" ca="1">AA91:AE91</f>
        <v/>
      </c>
      <c r="AR91" s="39" t="str">
        <f ca="1"/>
        <v/>
      </c>
      <c r="AS91" s="39" t="str">
        <f ca="1"/>
        <v/>
      </c>
      <c r="AT91" s="39" t="str">
        <f ca="1"/>
        <v/>
      </c>
      <c r="AU91" s="39" t="str">
        <f ca="1"/>
        <v/>
      </c>
      <c r="AV91" s="39">
        <f t="shared" ref="AV91:AV154" si="39">IF(E91=0,0,1)</f>
        <v>0</v>
      </c>
      <c r="AW91" s="39" t="e" cm="1">
        <f t="array" ref="AW91">IF(AND(AV91=1,AO91&lt;&gt;1),VLOOKUP(E91,변환표준점수!$H$8:$O$60,_xlfn.XMATCH('표점 계산기'!$AL91,변환표준점수!$I$6:$O$6)+1,FALSE),IF(AND($E91=0,$DN$4=1),INDEX($CH$7:$CH$73,SUM(IF(AF91=$CP$7:$CP$59,ROW($A$1:$A$50),0))),IF(AND($E91&lt;&gt;0,$DN$4&lt;&gt;1),INDEX($CD$7:$CD$73,SUM(IF(AF91=$CL$7:$CL$59,ROW($A$1:$A$50),0))),AF91:AJ91)))</f>
        <v>#N/A</v>
      </c>
      <c r="AX91" s="39"/>
      <c r="AY91" s="39"/>
      <c r="AZ91" s="39"/>
      <c r="BA91" s="39"/>
      <c r="BB91" s="39" t="e">
        <f>VLOOKUP(G91,변환표준점수!$X$8:$AM$16,_xlfn.XMATCH(AL91,변환표준점수!$Y$5:$AM$5)+IF(OR(AN91=6,AN91=7,AN91=10,AN91=11),IF(AO91=1,0,1),0)+1,FALSE)</f>
        <v>#N/A</v>
      </c>
      <c r="BC91" s="39" t="e">
        <f>VLOOKUP(H91,변환표준점수!$AO$8:$BE$16,_xlfn.XMATCH(AL91,변환표준점수!$AP$5:$BE$5)+IF(OR(AN91=3,AN91=6,AN91=8,AN91=9,AN91=10),IF(AO91=1,0,1),0)+1,FALSE)</f>
        <v>#N/A</v>
      </c>
      <c r="BD91" s="39" t="e">
        <f>IF(I91=0,VLOOKUP(K91,변환표준점수!$BU$8:$CF$62,'표점 계산기'!$AN91+1,FALSE),VLOOKUP(I91,변환표준점수!$BH$8:$BS$62,'표점 계산기'!$AN91+1,FALSE))</f>
        <v>#N/A</v>
      </c>
      <c r="BE91" s="39" t="e">
        <f>IF(J91=0,VLOOKUP(L91,변환표준점수!$BU$8:$CF$62,'표점 계산기'!$AN91+1,FALSE),VLOOKUP(J91,변환표준점수!$BH$8:$BS$62,'표점 계산기'!$AN91+1,FALSE))</f>
        <v>#N/A</v>
      </c>
      <c r="BF91" s="39" cm="1">
        <f t="array" ref="BF91">IF(M91=0,0,IF(OR(AN91=3,AN91=4),0,IF(AN91=1,INDEX($CZ$7:$CZ$15,SUM(IF(M91&lt;$CY$7:$CY$15=TRUE,1,0))+1),VLOOKUP(M91,변환표준점수!$BH$8:$BS$62,'표점 계산기'!AN91+1,FALSE))))</f>
        <v>0</v>
      </c>
      <c r="BG91" s="39" t="e" cm="1">
        <f t="array" ref="BG91">INDEX($DG$24:$EF$31,COLUMN(C86),$AP91)</f>
        <v>#N/A</v>
      </c>
      <c r="BH91" s="39" t="e" cm="1">
        <f t="array" ref="BH91">INDEX($DG$24:$EF$31,COLUMN(D86),$AP91)</f>
        <v>#N/A</v>
      </c>
      <c r="BI91" s="39" t="e" cm="1">
        <f t="array" ref="BI91">INDEX($DG$24:$EF$31,COLUMN(E86),$AP91)</f>
        <v>#N/A</v>
      </c>
      <c r="BJ91" s="39" t="e" cm="1">
        <f t="array" ref="BJ91">INDEX($DG$24:$EF$31,COLUMN(F86),$AP91)</f>
        <v>#N/A</v>
      </c>
      <c r="BK91" s="39" t="e" cm="1">
        <f t="array" ref="BK91">INDEX($DG$24:$EF$31,COLUMN(G86),$AP91)</f>
        <v>#N/A</v>
      </c>
      <c r="BL91" s="39" t="e" cm="1">
        <f t="array" ref="BL91">INDEX($DG$24:$EF$31,COLUMN(H86),$AP91)</f>
        <v>#N/A</v>
      </c>
      <c r="BM91" s="63" t="str" cm="1">
        <f t="array" aca="1" ref="BM91:BQ91" ca="1">IFERROR(ROUND(IF(IFERROR(AW91:BA91/AW91:BA91,0)=1,(IFERROR(AQ91:AU91*BG91,0)+IFERROR(AW91:BA91*BH91,0)+(SUM(BD91:BF91)-MIN(BD91:BF91))*BI91+BB91*BJ91+BC91*BK91)*BL91+BB91*(1-BJ91)+BC91*(1-BK91)+IF(AN91=1,BF91,0),""),2),"")</f>
        <v/>
      </c>
      <c r="BN91" s="52" t="str">
        <f ca="1"/>
        <v/>
      </c>
      <c r="BO91" s="52" t="str">
        <f ca="1"/>
        <v/>
      </c>
      <c r="BP91" s="52" t="str">
        <f ca="1"/>
        <v/>
      </c>
      <c r="BQ91" s="64" t="str">
        <f ca="1"/>
        <v/>
      </c>
      <c r="BR91" s="6"/>
      <c r="BS91" s="5"/>
      <c r="BT91" s="5"/>
      <c r="BU91" s="5"/>
      <c r="BV91" s="5"/>
      <c r="BW91" s="5"/>
      <c r="BX91" s="5"/>
      <c r="BY91" s="68">
        <v>1</v>
      </c>
      <c r="BZ91" s="68">
        <v>54</v>
      </c>
      <c r="CA91" s="68">
        <v>1</v>
      </c>
      <c r="CB91" s="5"/>
      <c r="CC91" s="68">
        <v>0</v>
      </c>
      <c r="CD91" s="68">
        <v>52</v>
      </c>
      <c r="CE91" s="68">
        <v>0</v>
      </c>
      <c r="CF91" s="5"/>
      <c r="CG91" s="5"/>
      <c r="CH91" s="5"/>
      <c r="CI91" s="5"/>
      <c r="CJ91" s="5"/>
      <c r="CK91" s="68">
        <v>0</v>
      </c>
      <c r="CL91" s="5"/>
      <c r="CM91" s="68">
        <v>0</v>
      </c>
      <c r="CN91" s="5"/>
      <c r="CO91" s="5"/>
      <c r="CP91" s="5"/>
      <c r="CQ91" s="5"/>
      <c r="CR91" s="5"/>
      <c r="CS91" s="5"/>
      <c r="CT91" s="5"/>
      <c r="CU91" s="5"/>
      <c r="CV91" s="5"/>
      <c r="CW91" s="5"/>
      <c r="CX91" s="5"/>
      <c r="CY91" s="5"/>
      <c r="CZ91" s="5"/>
      <c r="DA91" s="5"/>
      <c r="DB91" s="6">
        <v>16</v>
      </c>
      <c r="DC91" s="5">
        <v>48.52</v>
      </c>
      <c r="DD91" s="5" t="e">
        <f>VLOOKUP(DB91,변환표준점수!$BU$8:$CF$46,1+'표점 계산기'!$DM$4,FALSE)</f>
        <v>#N/A</v>
      </c>
      <c r="DE91" s="5"/>
      <c r="DF91" s="5"/>
      <c r="DG91" s="5"/>
      <c r="DH91" s="5"/>
      <c r="DI91" s="5"/>
      <c r="DJ91" s="5"/>
      <c r="DK91" s="5"/>
      <c r="DL91" s="6"/>
      <c r="DM91" s="6"/>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row>
    <row r="92" spans="1:153" x14ac:dyDescent="0.3">
      <c r="A92" s="5"/>
      <c r="B92" s="18" t="str">
        <f t="shared" si="27"/>
        <v/>
      </c>
      <c r="C92" s="24"/>
      <c r="D92" s="24"/>
      <c r="E92" s="24"/>
      <c r="F92" s="24"/>
      <c r="G92" s="24"/>
      <c r="H92" s="25"/>
      <c r="I92" s="25"/>
      <c r="J92" s="25"/>
      <c r="K92" s="25"/>
      <c r="L92" s="25"/>
      <c r="M92" s="25"/>
      <c r="N92" s="24"/>
      <c r="O92" s="25"/>
      <c r="P92" s="6"/>
      <c r="Q92" s="6"/>
      <c r="R92" s="6" t="e">
        <f t="shared" si="28"/>
        <v>#N/A</v>
      </c>
      <c r="S92" s="6" t="e">
        <f t="shared" si="29"/>
        <v>#N/A</v>
      </c>
      <c r="T92" s="6" t="e">
        <f t="shared" si="30"/>
        <v>#N/A</v>
      </c>
      <c r="U92" s="6" t="e">
        <f t="shared" si="31"/>
        <v>#N/A</v>
      </c>
      <c r="V92" s="8" cm="1">
        <f t="array" ref="V92">IF(M92=0,0,IF(OR($DM$4=3,$DM$4=4),0,IF($DM$4=1,INDEX($CZ$7:$CZ$15,SUM(IF(M92&lt;$CY$7:$CY$15=TRUE,1,0))+1),VLOOKUP(M92,$DB$7:$DC$107,2,FALSE))))</f>
        <v>0</v>
      </c>
      <c r="W92" s="6" t="e">
        <f t="shared" si="26"/>
        <v>#N/A</v>
      </c>
      <c r="X92" s="6" cm="1">
        <f t="array" aca="1" ref="X92" ca="1">SUM(IF((IF(E92=0,INDIRECT(_xlfn.CONCAT($CH$1,MATCH(F92,$CG$7:$CG$100,0)+6)):INDIRECT(_xlfn.CONCAT($CH$1,MATCH(F92,$CG$7:$CG$100,0)+6+SUM(IF((F92=$CG$7:$CG$59)=TRUE,1,0))-1)),INDIRECT(_xlfn.CONCAT($CD$1,MATCH(E92,$CC$7:$CC$100,0)+6)):INDIRECT(_xlfn.CONCAT($CD$1,MATCH(E92,$CC$7:$CC$100,0)+6+SUM(IF((E92=$CC$7:$CC$59)=TRUE,1,0))-1)))*$S$3)=0,0,1))</f>
        <v>2</v>
      </c>
      <c r="Y92" s="6" t="e" cm="1">
        <f t="array" aca="1" ref="Y92" ca="1">SUM(IF((TRANSPOSE(MMULT(MMULT(_xlfn.MUNIT(X92),IF(MMULT(IF(E92=0,INDIRECT(_xlfn.CONCAT($CH$1,MATCH(F92,$CG$7:$CG$100,0)+6)):INDIRECT(_xlfn.CONCAT($CH$1,MATCH(F92,$CG$7:$CG$100,0)+6+SUM(IF((F92=$CG$7:$CG$59)=TRUE,1,0))-1)),INDIRECT(_xlfn.CONCAT($CD$1,MATCH(E92,$CC$7:$CC$100,0)+6)):INDIRECT(_xlfn.CONCAT($CD$1,MATCH(E92,$CC$7:$CC$100,0)+6+SUM(IF((E92=$CC$7:$CC$59)=TRUE,1,0))-1)))*$S$3,1/TRANSPOSE(W92-INDIRECT(_xlfn.CONCAT($BZ$1,MATCH(D92,$BY$7:$BY$100,0)+6)):INDIRECT(_xlfn.CONCAT($BZ$1,MATCH(D92,$BY$7:$BY$100,0)+6+SUM(IF((D92=$BY$7:$BY$59)=TRUE,1,0))-1))*$R$3))=1,1,0)),W92-INDIRECT(_xlfn.CONCAT($BZ$1,MATCH(D92,$BY$7:$BY$100,0)+6)):INDIRECT(_xlfn.CONCAT($BZ$1,MATCH(D92,$BY$7:$BY$100,0)+6+SUM(IF((D92=$BY$7:$BY$59)=TRUE,1,0))-1))*$R$3)))=0,0,1))</f>
        <v>#N/A</v>
      </c>
      <c r="Z92" s="6"/>
      <c r="AA92" s="30" t="str">
        <f t="shared" ca="1" si="32"/>
        <v/>
      </c>
      <c r="AB92" s="31" t="str">
        <f t="shared" si="33"/>
        <v/>
      </c>
      <c r="AC92" s="31" t="str">
        <f t="shared" si="34"/>
        <v/>
      </c>
      <c r="AD92" s="31" t="str">
        <f t="shared" si="35"/>
        <v/>
      </c>
      <c r="AE92" s="32" t="str">
        <f t="shared" si="36"/>
        <v/>
      </c>
      <c r="AF92" s="33" t="str" cm="1">
        <f t="array" aca="1" ref="AF92" ca="1">IFERROR(IF(_xlfn._xlws.SORT(TRANSPOSE(MMULT(MMULT(_xlfn.MUNIT(X92),IF(ROUND(MMULT(IF(E92=0,IF(DN90=1,INDIRECT(_xlfn.CONCAT($CP$1,MATCH(F92,$CO$7:$CO$100,0)+6)):INDIRECT(_xlfn.CONCAT($CP$1,MATCH(F92,$CO$7:$CO$100,0)+6+SUM(IF((F92=$CO$7:$CO$59)=TRUE,1,0))-1)),INDIRECT(_xlfn.CONCAT($CH$1,MATCH(F92,$CG$7:$CG$100,0)+6)):INDIRECT(_xlfn.CONCAT($CH$1,MATCH(F92,$CG$7:$CG$100,0)+6+SUM(IF((F92=$CG$7:$CG$59)=TRUE,1,0))-1))),IF(OR(DN90=2,DN90=3),INDIRECT(_xlfn.CONCAT($CL$1,MATCH(E92,$CK$7:$CK$100,0)+6)):INDIRECT(_xlfn.CONCAT($CL$1,MATCH(E92,$CK$7:$CK$100,0)+6+SUM(IF((E92=$CK$7:$CK$59)=TRUE,1,0))-1)),INDIRECT(_xlfn.CONCAT($CD$1,MATCH(E92,$CC$7:$CC$100,0)+6)):INDIRECT(_xlfn.CONCAT($CD$1,MATCH(E92,$CC$7:$CC$100,0)+6+SUM(IF((E92=$CC$7:$CC$59)=TRUE,1,0))-1))))*$S$3*IF(AND(DM90=4,F92=0),1.1,1),1/TRANSPOSE(W92-INDIRECT(_xlfn.CONCAT($BZ$1,MATCH(D92,$BY$7:$BY$100,0)+6)):INDIRECT(_xlfn.CONCAT($BZ$1,MATCH(D92,$BY$7:$BY$100,0)+6+SUM(IF((D92=$BY$7:$BY$59)=TRUE,1,0))-1))*$R$3)),6)=1,1,0)),W92-INDIRECT(_xlfn.CONCAT($BZ$1,MATCH(D92,$BY$7:$BY$100,0)+6)):INDIRECT(_xlfn.CONCAT($BZ$1,MATCH(D92,$BY$7:$BY$100,0)+6+SUM(IF((D92=$BY$7:$BY$59)=TRUE,1,0))-1))*$R$3))/$S$3,1,-1,TRUE)=0,"",_xlfn._xlws.SORT(TRANSPOSE(MMULT(MMULT(_xlfn.MUNIT(X92),IF(ROUND(MMULT(IF(E92=0,IF(DN90=1,INDIRECT(_xlfn.CONCAT($CP$1,MATCH(F92,$CO$7:$CO$100,0)+6)):INDIRECT(_xlfn.CONCAT($CP$1,MATCH(F92,$CO$7:$CO$100,0)+6+SUM(IF((F92=$CO$7:$CO$59)=TRUE,1,0))-1)),INDIRECT(_xlfn.CONCAT($CH$1,MATCH(F92,$CG$7:$CG$100,0)+6)):INDIRECT(_xlfn.CONCAT($CH$1,MATCH(F92,$CG$7:$CG$100,0)+6+SUM(IF((F92=$CG$7:$CG$59)=TRUE,1,0))-1))),IF(OR(DN90=2,DN90=3),INDIRECT(_xlfn.CONCAT($CL$1,MATCH(E92,$CK$7:$CK$100,0)+6)):INDIRECT(_xlfn.CONCAT($CL$1,MATCH(E92,$CK$7:$CK$100,0)+6+SUM(IF((E92=$CK$7:$CK$59)=TRUE,1,0))-1)),INDIRECT(_xlfn.CONCAT($CD$1,MATCH(E92,$CC$7:$CC$100,0)+6)):INDIRECT(_xlfn.CONCAT($CD$1,MATCH(E92,$CC$7:$CC$100,0)+6+SUM(IF((E92=$CC$7:$CC$59)=TRUE,1,0))-1))))*$S$3*IF(AND(DM90=4,F92=0),1.1,1),1/TRANSPOSE(W92-INDIRECT(_xlfn.CONCAT($BZ$1,MATCH(D92,$BY$7:$BY$100,0)+6)):INDIRECT(_xlfn.CONCAT($BZ$1,MATCH(D92,$BY$7:$BY$100,0)+6+SUM(IF((D92=$BY$7:$BY$59)=TRUE,1,0))-1))*$R$3)),6)=1,1,0)),W92-INDIRECT(_xlfn.CONCAT($BZ$1,MATCH(D92,$BY$7:$BY$100,0)+6)):INDIRECT(_xlfn.CONCAT($BZ$1,MATCH(D92,$BY$7:$BY$100,0)+6+SUM(IF((D92=$BY$7:$BY$59)=TRUE,1,0))-1))*$R$3))/$S$3,1,-1,TRUE)),"")</f>
        <v/>
      </c>
      <c r="AG92" s="31"/>
      <c r="AH92" s="31"/>
      <c r="AI92" s="31"/>
      <c r="AJ92" s="32"/>
      <c r="AK92" s="6"/>
      <c r="AL92" s="21"/>
      <c r="AM92" s="21"/>
      <c r="AN92" s="48">
        <f t="shared" si="37"/>
        <v>12</v>
      </c>
      <c r="AO92" s="39" t="e">
        <f t="shared" si="38"/>
        <v>#N/A</v>
      </c>
      <c r="AP92" s="39" t="e" cm="1">
        <f t="array" ref="AP92">_xlfn.XMATCH(1,IF(IF((AL92=$DG$24:$EF$24)=TRUE,1,0)+IF((AM92=$DG$25:$EF$25)=TRUE,1,0)=2,1,0))</f>
        <v>#N/A</v>
      </c>
      <c r="AQ92" s="39" t="str" cm="1">
        <f t="array" aca="1" ref="AQ92:AU92" ca="1">AA92:AE92</f>
        <v/>
      </c>
      <c r="AR92" s="39" t="str">
        <f ca="1"/>
        <v/>
      </c>
      <c r="AS92" s="39" t="str">
        <f ca="1"/>
        <v/>
      </c>
      <c r="AT92" s="39" t="str">
        <f ca="1"/>
        <v/>
      </c>
      <c r="AU92" s="39" t="str">
        <f ca="1"/>
        <v/>
      </c>
      <c r="AV92" s="39">
        <f t="shared" si="39"/>
        <v>0</v>
      </c>
      <c r="AW92" s="39" t="e" cm="1">
        <f t="array" ref="AW92">IF(AND(AV92=1,AO92&lt;&gt;1),VLOOKUP(E92,변환표준점수!$H$8:$O$60,_xlfn.XMATCH('표점 계산기'!$AL92,변환표준점수!$I$6:$O$6)+1,FALSE),IF(AND($E92=0,$DN$4=1),INDEX($CH$7:$CH$73,SUM(IF(AF92=$CP$7:$CP$59,ROW($A$1:$A$50),0))),IF(AND($E92&lt;&gt;0,$DN$4&lt;&gt;1),INDEX($CD$7:$CD$73,SUM(IF(AF92=$CL$7:$CL$59,ROW($A$1:$A$50),0))),AF92:AJ92)))</f>
        <v>#N/A</v>
      </c>
      <c r="AX92" s="39"/>
      <c r="AY92" s="39"/>
      <c r="AZ92" s="39"/>
      <c r="BA92" s="39"/>
      <c r="BB92" s="39" t="e">
        <f>VLOOKUP(G92,변환표준점수!$X$8:$AM$16,_xlfn.XMATCH(AL92,변환표준점수!$Y$5:$AM$5)+IF(OR(AN92=6,AN92=7,AN92=10,AN92=11),IF(AO92=1,0,1),0)+1,FALSE)</f>
        <v>#N/A</v>
      </c>
      <c r="BC92" s="39" t="e">
        <f>VLOOKUP(H92,변환표준점수!$AO$8:$BE$16,_xlfn.XMATCH(AL92,변환표준점수!$AP$5:$BE$5)+IF(OR(AN92=3,AN92=6,AN92=8,AN92=9,AN92=10),IF(AO92=1,0,1),0)+1,FALSE)</f>
        <v>#N/A</v>
      </c>
      <c r="BD92" s="39" t="e">
        <f>IF(I92=0,VLOOKUP(K92,변환표준점수!$BU$8:$CF$62,'표점 계산기'!$AN92+1,FALSE),VLOOKUP(I92,변환표준점수!$BH$8:$BS$62,'표점 계산기'!$AN92+1,FALSE))</f>
        <v>#N/A</v>
      </c>
      <c r="BE92" s="39" t="e">
        <f>IF(J92=0,VLOOKUP(L92,변환표준점수!$BU$8:$CF$62,'표점 계산기'!$AN92+1,FALSE),VLOOKUP(J92,변환표준점수!$BH$8:$BS$62,'표점 계산기'!$AN92+1,FALSE))</f>
        <v>#N/A</v>
      </c>
      <c r="BF92" s="39" cm="1">
        <f t="array" ref="BF92">IF(M92=0,0,IF(OR(AN92=3,AN92=4),0,IF(AN92=1,INDEX($CZ$7:$CZ$15,SUM(IF(M92&lt;$CY$7:$CY$15=TRUE,1,0))+1),VLOOKUP(M92,변환표준점수!$BH$8:$BS$62,'표점 계산기'!AN92+1,FALSE))))</f>
        <v>0</v>
      </c>
      <c r="BG92" s="39" t="e" cm="1">
        <f t="array" ref="BG92">INDEX($DG$24:$EF$31,COLUMN(C87),$AP92)</f>
        <v>#N/A</v>
      </c>
      <c r="BH92" s="39" t="e" cm="1">
        <f t="array" ref="BH92">INDEX($DG$24:$EF$31,COLUMN(D87),$AP92)</f>
        <v>#N/A</v>
      </c>
      <c r="BI92" s="39" t="e" cm="1">
        <f t="array" ref="BI92">INDEX($DG$24:$EF$31,COLUMN(E87),$AP92)</f>
        <v>#N/A</v>
      </c>
      <c r="BJ92" s="39" t="e" cm="1">
        <f t="array" ref="BJ92">INDEX($DG$24:$EF$31,COLUMN(F87),$AP92)</f>
        <v>#N/A</v>
      </c>
      <c r="BK92" s="39" t="e" cm="1">
        <f t="array" ref="BK92">INDEX($DG$24:$EF$31,COLUMN(G87),$AP92)</f>
        <v>#N/A</v>
      </c>
      <c r="BL92" s="39" t="e" cm="1">
        <f t="array" ref="BL92">INDEX($DG$24:$EF$31,COLUMN(H87),$AP92)</f>
        <v>#N/A</v>
      </c>
      <c r="BM92" s="63" t="str" cm="1">
        <f t="array" aca="1" ref="BM92:BQ92" ca="1">IFERROR(ROUND(IF(IFERROR(AW92:BA92/AW92:BA92,0)=1,(IFERROR(AQ92:AU92*BG92,0)+IFERROR(AW92:BA92*BH92,0)+(SUM(BD92:BF92)-MIN(BD92:BF92))*BI92+BB92*BJ92+BC92*BK92)*BL92+BB92*(1-BJ92)+BC92*(1-BK92)+IF(AN92=1,BF92,0),""),2),"")</f>
        <v/>
      </c>
      <c r="BN92" s="52" t="str">
        <f ca="1"/>
        <v/>
      </c>
      <c r="BO92" s="52" t="str">
        <f ca="1"/>
        <v/>
      </c>
      <c r="BP92" s="52" t="str">
        <f ca="1"/>
        <v/>
      </c>
      <c r="BQ92" s="64" t="str">
        <f ca="1"/>
        <v/>
      </c>
      <c r="BR92" s="6"/>
      <c r="BS92" s="5"/>
      <c r="BT92" s="5"/>
      <c r="BU92" s="5"/>
      <c r="BV92" s="5"/>
      <c r="BW92" s="5"/>
      <c r="BX92" s="5"/>
      <c r="BY92" s="68">
        <v>1</v>
      </c>
      <c r="BZ92" s="68">
        <v>53</v>
      </c>
      <c r="CA92" s="68">
        <v>1</v>
      </c>
      <c r="CB92" s="5"/>
      <c r="CC92" s="68">
        <v>0</v>
      </c>
      <c r="CD92" s="68">
        <v>50</v>
      </c>
      <c r="CE92" s="68">
        <v>0</v>
      </c>
      <c r="CF92" s="5"/>
      <c r="CG92" s="5"/>
      <c r="CH92" s="5"/>
      <c r="CI92" s="5"/>
      <c r="CJ92" s="5"/>
      <c r="CK92" s="68">
        <v>0</v>
      </c>
      <c r="CL92" s="5"/>
      <c r="CM92" s="68">
        <v>0</v>
      </c>
      <c r="CN92" s="5"/>
      <c r="CO92" s="5"/>
      <c r="CP92" s="5"/>
      <c r="CQ92" s="5"/>
      <c r="CR92" s="5"/>
      <c r="CS92" s="5"/>
      <c r="CT92" s="5"/>
      <c r="CU92" s="5"/>
      <c r="CV92" s="5"/>
      <c r="CW92" s="5"/>
      <c r="CX92" s="5"/>
      <c r="CY92" s="5"/>
      <c r="CZ92" s="5"/>
      <c r="DA92" s="5"/>
      <c r="DB92" s="6">
        <v>15</v>
      </c>
      <c r="DC92" s="5">
        <v>48.52</v>
      </c>
      <c r="DD92" s="5" t="e">
        <f>VLOOKUP(DB92,변환표준점수!$BU$8:$CF$46,1+'표점 계산기'!$DM$4,FALSE)</f>
        <v>#N/A</v>
      </c>
      <c r="DE92" s="5"/>
      <c r="DF92" s="5"/>
      <c r="DG92" s="5"/>
      <c r="DH92" s="5"/>
      <c r="DI92" s="5"/>
      <c r="DJ92" s="5"/>
      <c r="DK92" s="5"/>
      <c r="DL92" s="6"/>
      <c r="DM92" s="6"/>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row>
    <row r="93" spans="1:153" x14ac:dyDescent="0.3">
      <c r="A93" s="5"/>
      <c r="B93" s="18" t="str">
        <f t="shared" si="27"/>
        <v/>
      </c>
      <c r="C93" s="24"/>
      <c r="D93" s="24"/>
      <c r="E93" s="24"/>
      <c r="F93" s="24"/>
      <c r="G93" s="24"/>
      <c r="H93" s="25"/>
      <c r="I93" s="25"/>
      <c r="J93" s="25"/>
      <c r="K93" s="25"/>
      <c r="L93" s="25"/>
      <c r="M93" s="25"/>
      <c r="N93" s="24"/>
      <c r="O93" s="25"/>
      <c r="P93" s="6"/>
      <c r="Q93" s="6"/>
      <c r="R93" s="6" t="e">
        <f t="shared" si="28"/>
        <v>#N/A</v>
      </c>
      <c r="S93" s="6" t="e">
        <f t="shared" si="29"/>
        <v>#N/A</v>
      </c>
      <c r="T93" s="6" t="e">
        <f t="shared" si="30"/>
        <v>#N/A</v>
      </c>
      <c r="U93" s="6" t="e">
        <f t="shared" si="31"/>
        <v>#N/A</v>
      </c>
      <c r="V93" s="8" cm="1">
        <f t="array" ref="V93">IF(M93=0,0,IF(OR($DM$4=3,$DM$4=4),0,IF($DM$4=1,INDEX($CZ$7:$CZ$15,SUM(IF(M93&lt;$CY$7:$CY$15=TRUE,1,0))+1),VLOOKUP(M93,$DB$7:$DC$107,2,FALSE))))</f>
        <v>0</v>
      </c>
      <c r="W93" s="6" t="e">
        <f t="shared" si="26"/>
        <v>#N/A</v>
      </c>
      <c r="X93" s="6" cm="1">
        <f t="array" aca="1" ref="X93" ca="1">SUM(IF((IF(E93=0,INDIRECT(_xlfn.CONCAT($CH$1,MATCH(F93,$CG$7:$CG$100,0)+6)):INDIRECT(_xlfn.CONCAT($CH$1,MATCH(F93,$CG$7:$CG$100,0)+6+SUM(IF((F93=$CG$7:$CG$59)=TRUE,1,0))-1)),INDIRECT(_xlfn.CONCAT($CD$1,MATCH(E93,$CC$7:$CC$100,0)+6)):INDIRECT(_xlfn.CONCAT($CD$1,MATCH(E93,$CC$7:$CC$100,0)+6+SUM(IF((E93=$CC$7:$CC$59)=TRUE,1,0))-1)))*$S$3)=0,0,1))</f>
        <v>2</v>
      </c>
      <c r="Y93" s="6" t="e" cm="1">
        <f t="array" aca="1" ref="Y93" ca="1">SUM(IF((TRANSPOSE(MMULT(MMULT(_xlfn.MUNIT(X93),IF(MMULT(IF(E93=0,INDIRECT(_xlfn.CONCAT($CH$1,MATCH(F93,$CG$7:$CG$100,0)+6)):INDIRECT(_xlfn.CONCAT($CH$1,MATCH(F93,$CG$7:$CG$100,0)+6+SUM(IF((F93=$CG$7:$CG$59)=TRUE,1,0))-1)),INDIRECT(_xlfn.CONCAT($CD$1,MATCH(E93,$CC$7:$CC$100,0)+6)):INDIRECT(_xlfn.CONCAT($CD$1,MATCH(E93,$CC$7:$CC$100,0)+6+SUM(IF((E93=$CC$7:$CC$59)=TRUE,1,0))-1)))*$S$3,1/TRANSPOSE(W93-INDIRECT(_xlfn.CONCAT($BZ$1,MATCH(D93,$BY$7:$BY$100,0)+6)):INDIRECT(_xlfn.CONCAT($BZ$1,MATCH(D93,$BY$7:$BY$100,0)+6+SUM(IF((D93=$BY$7:$BY$59)=TRUE,1,0))-1))*$R$3))=1,1,0)),W93-INDIRECT(_xlfn.CONCAT($BZ$1,MATCH(D93,$BY$7:$BY$100,0)+6)):INDIRECT(_xlfn.CONCAT($BZ$1,MATCH(D93,$BY$7:$BY$100,0)+6+SUM(IF((D93=$BY$7:$BY$59)=TRUE,1,0))-1))*$R$3)))=0,0,1))</f>
        <v>#N/A</v>
      </c>
      <c r="Z93" s="6"/>
      <c r="AA93" s="30" t="str">
        <f t="shared" ca="1" si="32"/>
        <v/>
      </c>
      <c r="AB93" s="31" t="str">
        <f t="shared" si="33"/>
        <v/>
      </c>
      <c r="AC93" s="31" t="str">
        <f t="shared" si="34"/>
        <v/>
      </c>
      <c r="AD93" s="31" t="str">
        <f t="shared" si="35"/>
        <v/>
      </c>
      <c r="AE93" s="32" t="str">
        <f t="shared" si="36"/>
        <v/>
      </c>
      <c r="AF93" s="33" t="str" cm="1">
        <f t="array" aca="1" ref="AF93" ca="1">IFERROR(IF(_xlfn._xlws.SORT(TRANSPOSE(MMULT(MMULT(_xlfn.MUNIT(X93),IF(ROUND(MMULT(IF(E93=0,IF(DN91=1,INDIRECT(_xlfn.CONCAT($CP$1,MATCH(F93,$CO$7:$CO$100,0)+6)):INDIRECT(_xlfn.CONCAT($CP$1,MATCH(F93,$CO$7:$CO$100,0)+6+SUM(IF((F93=$CO$7:$CO$59)=TRUE,1,0))-1)),INDIRECT(_xlfn.CONCAT($CH$1,MATCH(F93,$CG$7:$CG$100,0)+6)):INDIRECT(_xlfn.CONCAT($CH$1,MATCH(F93,$CG$7:$CG$100,0)+6+SUM(IF((F93=$CG$7:$CG$59)=TRUE,1,0))-1))),IF(OR(DN91=2,DN91=3),INDIRECT(_xlfn.CONCAT($CL$1,MATCH(E93,$CK$7:$CK$100,0)+6)):INDIRECT(_xlfn.CONCAT($CL$1,MATCH(E93,$CK$7:$CK$100,0)+6+SUM(IF((E93=$CK$7:$CK$59)=TRUE,1,0))-1)),INDIRECT(_xlfn.CONCAT($CD$1,MATCH(E93,$CC$7:$CC$100,0)+6)):INDIRECT(_xlfn.CONCAT($CD$1,MATCH(E93,$CC$7:$CC$100,0)+6+SUM(IF((E93=$CC$7:$CC$59)=TRUE,1,0))-1))))*$S$3*IF(AND(DM91=4,F93=0),1.1,1),1/TRANSPOSE(W93-INDIRECT(_xlfn.CONCAT($BZ$1,MATCH(D93,$BY$7:$BY$100,0)+6)):INDIRECT(_xlfn.CONCAT($BZ$1,MATCH(D93,$BY$7:$BY$100,0)+6+SUM(IF((D93=$BY$7:$BY$59)=TRUE,1,0))-1))*$R$3)),6)=1,1,0)),W93-INDIRECT(_xlfn.CONCAT($BZ$1,MATCH(D93,$BY$7:$BY$100,0)+6)):INDIRECT(_xlfn.CONCAT($BZ$1,MATCH(D93,$BY$7:$BY$100,0)+6+SUM(IF((D93=$BY$7:$BY$59)=TRUE,1,0))-1))*$R$3))/$S$3,1,-1,TRUE)=0,"",_xlfn._xlws.SORT(TRANSPOSE(MMULT(MMULT(_xlfn.MUNIT(X93),IF(ROUND(MMULT(IF(E93=0,IF(DN91=1,INDIRECT(_xlfn.CONCAT($CP$1,MATCH(F93,$CO$7:$CO$100,0)+6)):INDIRECT(_xlfn.CONCAT($CP$1,MATCH(F93,$CO$7:$CO$100,0)+6+SUM(IF((F93=$CO$7:$CO$59)=TRUE,1,0))-1)),INDIRECT(_xlfn.CONCAT($CH$1,MATCH(F93,$CG$7:$CG$100,0)+6)):INDIRECT(_xlfn.CONCAT($CH$1,MATCH(F93,$CG$7:$CG$100,0)+6+SUM(IF((F93=$CG$7:$CG$59)=TRUE,1,0))-1))),IF(OR(DN91=2,DN91=3),INDIRECT(_xlfn.CONCAT($CL$1,MATCH(E93,$CK$7:$CK$100,0)+6)):INDIRECT(_xlfn.CONCAT($CL$1,MATCH(E93,$CK$7:$CK$100,0)+6+SUM(IF((E93=$CK$7:$CK$59)=TRUE,1,0))-1)),INDIRECT(_xlfn.CONCAT($CD$1,MATCH(E93,$CC$7:$CC$100,0)+6)):INDIRECT(_xlfn.CONCAT($CD$1,MATCH(E93,$CC$7:$CC$100,0)+6+SUM(IF((E93=$CC$7:$CC$59)=TRUE,1,0))-1))))*$S$3*IF(AND(DM91=4,F93=0),1.1,1),1/TRANSPOSE(W93-INDIRECT(_xlfn.CONCAT($BZ$1,MATCH(D93,$BY$7:$BY$100,0)+6)):INDIRECT(_xlfn.CONCAT($BZ$1,MATCH(D93,$BY$7:$BY$100,0)+6+SUM(IF((D93=$BY$7:$BY$59)=TRUE,1,0))-1))*$R$3)),6)=1,1,0)),W93-INDIRECT(_xlfn.CONCAT($BZ$1,MATCH(D93,$BY$7:$BY$100,0)+6)):INDIRECT(_xlfn.CONCAT($BZ$1,MATCH(D93,$BY$7:$BY$100,0)+6+SUM(IF((D93=$BY$7:$BY$59)=TRUE,1,0))-1))*$R$3))/$S$3,1,-1,TRUE)),"")</f>
        <v/>
      </c>
      <c r="AG93" s="31"/>
      <c r="AH93" s="31"/>
      <c r="AI93" s="31"/>
      <c r="AJ93" s="32"/>
      <c r="AK93" s="6"/>
      <c r="AL93" s="21"/>
      <c r="AM93" s="21"/>
      <c r="AN93" s="48">
        <f t="shared" si="37"/>
        <v>12</v>
      </c>
      <c r="AO93" s="39" t="e">
        <f t="shared" si="38"/>
        <v>#N/A</v>
      </c>
      <c r="AP93" s="39" t="e" cm="1">
        <f t="array" ref="AP93">_xlfn.XMATCH(1,IF(IF((AL93=$DG$24:$EF$24)=TRUE,1,0)+IF((AM93=$DG$25:$EF$25)=TRUE,1,0)=2,1,0))</f>
        <v>#N/A</v>
      </c>
      <c r="AQ93" s="39" t="str" cm="1">
        <f t="array" aca="1" ref="AQ93:AU93" ca="1">AA93:AE93</f>
        <v/>
      </c>
      <c r="AR93" s="39" t="str">
        <f ca="1"/>
        <v/>
      </c>
      <c r="AS93" s="39" t="str">
        <f ca="1"/>
        <v/>
      </c>
      <c r="AT93" s="39" t="str">
        <f ca="1"/>
        <v/>
      </c>
      <c r="AU93" s="39" t="str">
        <f ca="1"/>
        <v/>
      </c>
      <c r="AV93" s="39">
        <f t="shared" si="39"/>
        <v>0</v>
      </c>
      <c r="AW93" s="39" t="e" cm="1">
        <f t="array" ref="AW93">IF(AND(AV93=1,AO93&lt;&gt;1),VLOOKUP(E93,변환표준점수!$H$8:$O$60,_xlfn.XMATCH('표점 계산기'!$AL93,변환표준점수!$I$6:$O$6)+1,FALSE),IF(AND($E93=0,$DN$4=1),INDEX($CH$7:$CH$73,SUM(IF(AF93=$CP$7:$CP$59,ROW($A$1:$A$50),0))),IF(AND($E93&lt;&gt;0,$DN$4&lt;&gt;1),INDEX($CD$7:$CD$73,SUM(IF(AF93=$CL$7:$CL$59,ROW($A$1:$A$50),0))),AF93:AJ93)))</f>
        <v>#N/A</v>
      </c>
      <c r="AX93" s="39"/>
      <c r="AY93" s="39"/>
      <c r="AZ93" s="39"/>
      <c r="BA93" s="39"/>
      <c r="BB93" s="39" t="e">
        <f>VLOOKUP(G93,변환표준점수!$X$8:$AM$16,_xlfn.XMATCH(AL93,변환표준점수!$Y$5:$AM$5)+IF(OR(AN93=6,AN93=7,AN93=10,AN93=11),IF(AO93=1,0,1),0)+1,FALSE)</f>
        <v>#N/A</v>
      </c>
      <c r="BC93" s="39" t="e">
        <f>VLOOKUP(H93,변환표준점수!$AO$8:$BE$16,_xlfn.XMATCH(AL93,변환표준점수!$AP$5:$BE$5)+IF(OR(AN93=3,AN93=6,AN93=8,AN93=9,AN93=10),IF(AO93=1,0,1),0)+1,FALSE)</f>
        <v>#N/A</v>
      </c>
      <c r="BD93" s="39" t="e">
        <f>IF(I93=0,VLOOKUP(K93,변환표준점수!$BU$8:$CF$62,'표점 계산기'!$AN93+1,FALSE),VLOOKUP(I93,변환표준점수!$BH$8:$BS$62,'표점 계산기'!$AN93+1,FALSE))</f>
        <v>#N/A</v>
      </c>
      <c r="BE93" s="39" t="e">
        <f>IF(J93=0,VLOOKUP(L93,변환표준점수!$BU$8:$CF$62,'표점 계산기'!$AN93+1,FALSE),VLOOKUP(J93,변환표준점수!$BH$8:$BS$62,'표점 계산기'!$AN93+1,FALSE))</f>
        <v>#N/A</v>
      </c>
      <c r="BF93" s="39" cm="1">
        <f t="array" ref="BF93">IF(M93=0,0,IF(OR(AN93=3,AN93=4),0,IF(AN93=1,INDEX($CZ$7:$CZ$15,SUM(IF(M93&lt;$CY$7:$CY$15=TRUE,1,0))+1),VLOOKUP(M93,변환표준점수!$BH$8:$BS$62,'표점 계산기'!AN93+1,FALSE))))</f>
        <v>0</v>
      </c>
      <c r="BG93" s="39" t="e" cm="1">
        <f t="array" ref="BG93">INDEX($DG$24:$EF$31,COLUMN(C88),$AP93)</f>
        <v>#N/A</v>
      </c>
      <c r="BH93" s="39" t="e" cm="1">
        <f t="array" ref="BH93">INDEX($DG$24:$EF$31,COLUMN(D88),$AP93)</f>
        <v>#N/A</v>
      </c>
      <c r="BI93" s="39" t="e" cm="1">
        <f t="array" ref="BI93">INDEX($DG$24:$EF$31,COLUMN(E88),$AP93)</f>
        <v>#N/A</v>
      </c>
      <c r="BJ93" s="39" t="e" cm="1">
        <f t="array" ref="BJ93">INDEX($DG$24:$EF$31,COLUMN(F88),$AP93)</f>
        <v>#N/A</v>
      </c>
      <c r="BK93" s="39" t="e" cm="1">
        <f t="array" ref="BK93">INDEX($DG$24:$EF$31,COLUMN(G88),$AP93)</f>
        <v>#N/A</v>
      </c>
      <c r="BL93" s="39" t="e" cm="1">
        <f t="array" ref="BL93">INDEX($DG$24:$EF$31,COLUMN(H88),$AP93)</f>
        <v>#N/A</v>
      </c>
      <c r="BM93" s="63" t="str" cm="1">
        <f t="array" aca="1" ref="BM93:BQ93" ca="1">IFERROR(ROUND(IF(IFERROR(AW93:BA93/AW93:BA93,0)=1,(IFERROR(AQ93:AU93*BG93,0)+IFERROR(AW93:BA93*BH93,0)+(SUM(BD93:BF93)-MIN(BD93:BF93))*BI93+BB93*BJ93+BC93*BK93)*BL93+BB93*(1-BJ93)+BC93*(1-BK93)+IF(AN93=1,BF93,0),""),2),"")</f>
        <v/>
      </c>
      <c r="BN93" s="52" t="str">
        <f ca="1"/>
        <v/>
      </c>
      <c r="BO93" s="52" t="str">
        <f ca="1"/>
        <v/>
      </c>
      <c r="BP93" s="52" t="str">
        <f ca="1"/>
        <v/>
      </c>
      <c r="BQ93" s="64" t="str">
        <f ca="1"/>
        <v/>
      </c>
      <c r="BR93" s="6"/>
      <c r="BS93" s="5"/>
      <c r="BT93" s="5"/>
      <c r="BU93" s="5"/>
      <c r="BV93" s="5"/>
      <c r="BW93" s="5"/>
      <c r="BX93" s="5"/>
      <c r="BY93" s="68">
        <v>0</v>
      </c>
      <c r="BZ93" s="68">
        <v>52</v>
      </c>
      <c r="CA93" s="68">
        <v>0</v>
      </c>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6">
        <v>14</v>
      </c>
      <c r="DC93" s="5">
        <v>48.52</v>
      </c>
      <c r="DD93" s="5" t="e">
        <f>VLOOKUP(DB93,변환표준점수!$BU$8:$CF$46,1+'표점 계산기'!$DM$4,FALSE)</f>
        <v>#N/A</v>
      </c>
      <c r="DE93" s="5"/>
      <c r="DF93" s="5"/>
      <c r="DG93" s="5"/>
      <c r="DH93" s="5"/>
      <c r="DI93" s="5"/>
      <c r="DJ93" s="5"/>
      <c r="DK93" s="5"/>
      <c r="DL93" s="6"/>
      <c r="DM93" s="6"/>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row>
    <row r="94" spans="1:153" x14ac:dyDescent="0.3">
      <c r="A94" s="5"/>
      <c r="B94" s="18" t="str">
        <f t="shared" si="27"/>
        <v/>
      </c>
      <c r="C94" s="24"/>
      <c r="D94" s="24"/>
      <c r="E94" s="24"/>
      <c r="F94" s="24"/>
      <c r="G94" s="24"/>
      <c r="H94" s="25"/>
      <c r="I94" s="25"/>
      <c r="J94" s="25"/>
      <c r="K94" s="25"/>
      <c r="L94" s="25"/>
      <c r="M94" s="25"/>
      <c r="N94" s="24"/>
      <c r="O94" s="25"/>
      <c r="P94" s="6"/>
      <c r="Q94" s="6"/>
      <c r="R94" s="6" t="e">
        <f t="shared" si="28"/>
        <v>#N/A</v>
      </c>
      <c r="S94" s="6" t="e">
        <f t="shared" si="29"/>
        <v>#N/A</v>
      </c>
      <c r="T94" s="6" t="e">
        <f t="shared" si="30"/>
        <v>#N/A</v>
      </c>
      <c r="U94" s="6" t="e">
        <f t="shared" si="31"/>
        <v>#N/A</v>
      </c>
      <c r="V94" s="8" cm="1">
        <f t="array" ref="V94">IF(M94=0,0,IF(OR($DM$4=3,$DM$4=4),0,IF($DM$4=1,INDEX($CZ$7:$CZ$15,SUM(IF(M94&lt;$CY$7:$CY$15=TRUE,1,0))+1),VLOOKUP(M94,$DB$7:$DC$107,2,FALSE))))</f>
        <v>0</v>
      </c>
      <c r="W94" s="6" t="e">
        <f t="shared" si="26"/>
        <v>#N/A</v>
      </c>
      <c r="X94" s="6" cm="1">
        <f t="array" aca="1" ref="X94" ca="1">SUM(IF((IF(E94=0,INDIRECT(_xlfn.CONCAT($CH$1,MATCH(F94,$CG$7:$CG$100,0)+6)):INDIRECT(_xlfn.CONCAT($CH$1,MATCH(F94,$CG$7:$CG$100,0)+6+SUM(IF((F94=$CG$7:$CG$59)=TRUE,1,0))-1)),INDIRECT(_xlfn.CONCAT($CD$1,MATCH(E94,$CC$7:$CC$100,0)+6)):INDIRECT(_xlfn.CONCAT($CD$1,MATCH(E94,$CC$7:$CC$100,0)+6+SUM(IF((E94=$CC$7:$CC$59)=TRUE,1,0))-1)))*$S$3)=0,0,1))</f>
        <v>2</v>
      </c>
      <c r="Y94" s="6" t="e" cm="1">
        <f t="array" aca="1" ref="Y94" ca="1">SUM(IF((TRANSPOSE(MMULT(MMULT(_xlfn.MUNIT(X94),IF(MMULT(IF(E94=0,INDIRECT(_xlfn.CONCAT($CH$1,MATCH(F94,$CG$7:$CG$100,0)+6)):INDIRECT(_xlfn.CONCAT($CH$1,MATCH(F94,$CG$7:$CG$100,0)+6+SUM(IF((F94=$CG$7:$CG$59)=TRUE,1,0))-1)),INDIRECT(_xlfn.CONCAT($CD$1,MATCH(E94,$CC$7:$CC$100,0)+6)):INDIRECT(_xlfn.CONCAT($CD$1,MATCH(E94,$CC$7:$CC$100,0)+6+SUM(IF((E94=$CC$7:$CC$59)=TRUE,1,0))-1)))*$S$3,1/TRANSPOSE(W94-INDIRECT(_xlfn.CONCAT($BZ$1,MATCH(D94,$BY$7:$BY$100,0)+6)):INDIRECT(_xlfn.CONCAT($BZ$1,MATCH(D94,$BY$7:$BY$100,0)+6+SUM(IF((D94=$BY$7:$BY$59)=TRUE,1,0))-1))*$R$3))=1,1,0)),W94-INDIRECT(_xlfn.CONCAT($BZ$1,MATCH(D94,$BY$7:$BY$100,0)+6)):INDIRECT(_xlfn.CONCAT($BZ$1,MATCH(D94,$BY$7:$BY$100,0)+6+SUM(IF((D94=$BY$7:$BY$59)=TRUE,1,0))-1))*$R$3)))=0,0,1))</f>
        <v>#N/A</v>
      </c>
      <c r="Z94" s="6"/>
      <c r="AA94" s="30" t="str">
        <f t="shared" ca="1" si="32"/>
        <v/>
      </c>
      <c r="AB94" s="31" t="str">
        <f t="shared" si="33"/>
        <v/>
      </c>
      <c r="AC94" s="31" t="str">
        <f t="shared" si="34"/>
        <v/>
      </c>
      <c r="AD94" s="31" t="str">
        <f t="shared" si="35"/>
        <v/>
      </c>
      <c r="AE94" s="32" t="str">
        <f t="shared" si="36"/>
        <v/>
      </c>
      <c r="AF94" s="33" t="str" cm="1">
        <f t="array" aca="1" ref="AF94" ca="1">IFERROR(IF(_xlfn._xlws.SORT(TRANSPOSE(MMULT(MMULT(_xlfn.MUNIT(X94),IF(ROUND(MMULT(IF(E94=0,IF(DN92=1,INDIRECT(_xlfn.CONCAT($CP$1,MATCH(F94,$CO$7:$CO$100,0)+6)):INDIRECT(_xlfn.CONCAT($CP$1,MATCH(F94,$CO$7:$CO$100,0)+6+SUM(IF((F94=$CO$7:$CO$59)=TRUE,1,0))-1)),INDIRECT(_xlfn.CONCAT($CH$1,MATCH(F94,$CG$7:$CG$100,0)+6)):INDIRECT(_xlfn.CONCAT($CH$1,MATCH(F94,$CG$7:$CG$100,0)+6+SUM(IF((F94=$CG$7:$CG$59)=TRUE,1,0))-1))),IF(OR(DN92=2,DN92=3),INDIRECT(_xlfn.CONCAT($CL$1,MATCH(E94,$CK$7:$CK$100,0)+6)):INDIRECT(_xlfn.CONCAT($CL$1,MATCH(E94,$CK$7:$CK$100,0)+6+SUM(IF((E94=$CK$7:$CK$59)=TRUE,1,0))-1)),INDIRECT(_xlfn.CONCAT($CD$1,MATCH(E94,$CC$7:$CC$100,0)+6)):INDIRECT(_xlfn.CONCAT($CD$1,MATCH(E94,$CC$7:$CC$100,0)+6+SUM(IF((E94=$CC$7:$CC$59)=TRUE,1,0))-1))))*$S$3*IF(AND(DM92=4,F94=0),1.1,1),1/TRANSPOSE(W94-INDIRECT(_xlfn.CONCAT($BZ$1,MATCH(D94,$BY$7:$BY$100,0)+6)):INDIRECT(_xlfn.CONCAT($BZ$1,MATCH(D94,$BY$7:$BY$100,0)+6+SUM(IF((D94=$BY$7:$BY$59)=TRUE,1,0))-1))*$R$3)),6)=1,1,0)),W94-INDIRECT(_xlfn.CONCAT($BZ$1,MATCH(D94,$BY$7:$BY$100,0)+6)):INDIRECT(_xlfn.CONCAT($BZ$1,MATCH(D94,$BY$7:$BY$100,0)+6+SUM(IF((D94=$BY$7:$BY$59)=TRUE,1,0))-1))*$R$3))/$S$3,1,-1,TRUE)=0,"",_xlfn._xlws.SORT(TRANSPOSE(MMULT(MMULT(_xlfn.MUNIT(X94),IF(ROUND(MMULT(IF(E94=0,IF(DN92=1,INDIRECT(_xlfn.CONCAT($CP$1,MATCH(F94,$CO$7:$CO$100,0)+6)):INDIRECT(_xlfn.CONCAT($CP$1,MATCH(F94,$CO$7:$CO$100,0)+6+SUM(IF((F94=$CO$7:$CO$59)=TRUE,1,0))-1)),INDIRECT(_xlfn.CONCAT($CH$1,MATCH(F94,$CG$7:$CG$100,0)+6)):INDIRECT(_xlfn.CONCAT($CH$1,MATCH(F94,$CG$7:$CG$100,0)+6+SUM(IF((F94=$CG$7:$CG$59)=TRUE,1,0))-1))),IF(OR(DN92=2,DN92=3),INDIRECT(_xlfn.CONCAT($CL$1,MATCH(E94,$CK$7:$CK$100,0)+6)):INDIRECT(_xlfn.CONCAT($CL$1,MATCH(E94,$CK$7:$CK$100,0)+6+SUM(IF((E94=$CK$7:$CK$59)=TRUE,1,0))-1)),INDIRECT(_xlfn.CONCAT($CD$1,MATCH(E94,$CC$7:$CC$100,0)+6)):INDIRECT(_xlfn.CONCAT($CD$1,MATCH(E94,$CC$7:$CC$100,0)+6+SUM(IF((E94=$CC$7:$CC$59)=TRUE,1,0))-1))))*$S$3*IF(AND(DM92=4,F94=0),1.1,1),1/TRANSPOSE(W94-INDIRECT(_xlfn.CONCAT($BZ$1,MATCH(D94,$BY$7:$BY$100,0)+6)):INDIRECT(_xlfn.CONCAT($BZ$1,MATCH(D94,$BY$7:$BY$100,0)+6+SUM(IF((D94=$BY$7:$BY$59)=TRUE,1,0))-1))*$R$3)),6)=1,1,0)),W94-INDIRECT(_xlfn.CONCAT($BZ$1,MATCH(D94,$BY$7:$BY$100,0)+6)):INDIRECT(_xlfn.CONCAT($BZ$1,MATCH(D94,$BY$7:$BY$100,0)+6+SUM(IF((D94=$BY$7:$BY$59)=TRUE,1,0))-1))*$R$3))/$S$3,1,-1,TRUE)),"")</f>
        <v/>
      </c>
      <c r="AG94" s="31"/>
      <c r="AH94" s="31"/>
      <c r="AI94" s="31"/>
      <c r="AJ94" s="32"/>
      <c r="AK94" s="6"/>
      <c r="AL94" s="21"/>
      <c r="AM94" s="21"/>
      <c r="AN94" s="48">
        <f t="shared" si="37"/>
        <v>12</v>
      </c>
      <c r="AO94" s="39" t="e">
        <f t="shared" si="38"/>
        <v>#N/A</v>
      </c>
      <c r="AP94" s="39" t="e" cm="1">
        <f t="array" ref="AP94">_xlfn.XMATCH(1,IF(IF((AL94=$DG$24:$EF$24)=TRUE,1,0)+IF((AM94=$DG$25:$EF$25)=TRUE,1,0)=2,1,0))</f>
        <v>#N/A</v>
      </c>
      <c r="AQ94" s="39" t="str" cm="1">
        <f t="array" aca="1" ref="AQ94:AU94" ca="1">AA94:AE94</f>
        <v/>
      </c>
      <c r="AR94" s="39" t="str">
        <f ca="1"/>
        <v/>
      </c>
      <c r="AS94" s="39" t="str">
        <f ca="1"/>
        <v/>
      </c>
      <c r="AT94" s="39" t="str">
        <f ca="1"/>
        <v/>
      </c>
      <c r="AU94" s="39" t="str">
        <f ca="1"/>
        <v/>
      </c>
      <c r="AV94" s="39">
        <f t="shared" si="39"/>
        <v>0</v>
      </c>
      <c r="AW94" s="39" t="e" cm="1">
        <f t="array" ref="AW94">IF(AND(AV94=1,AO94&lt;&gt;1),VLOOKUP(E94,변환표준점수!$H$8:$O$60,_xlfn.XMATCH('표점 계산기'!$AL94,변환표준점수!$I$6:$O$6)+1,FALSE),IF(AND($E94=0,$DN$4=1),INDEX($CH$7:$CH$73,SUM(IF(AF94=$CP$7:$CP$59,ROW($A$1:$A$50),0))),IF(AND($E94&lt;&gt;0,$DN$4&lt;&gt;1),INDEX($CD$7:$CD$73,SUM(IF(AF94=$CL$7:$CL$59,ROW($A$1:$A$50),0))),AF94:AJ94)))</f>
        <v>#N/A</v>
      </c>
      <c r="AX94" s="39"/>
      <c r="AY94" s="39"/>
      <c r="AZ94" s="39"/>
      <c r="BA94" s="39"/>
      <c r="BB94" s="39" t="e">
        <f>VLOOKUP(G94,변환표준점수!$X$8:$AM$16,_xlfn.XMATCH(AL94,변환표준점수!$Y$5:$AM$5)+IF(OR(AN94=6,AN94=7,AN94=10,AN94=11),IF(AO94=1,0,1),0)+1,FALSE)</f>
        <v>#N/A</v>
      </c>
      <c r="BC94" s="39" t="e">
        <f>VLOOKUP(H94,변환표준점수!$AO$8:$BE$16,_xlfn.XMATCH(AL94,변환표준점수!$AP$5:$BE$5)+IF(OR(AN94=3,AN94=6,AN94=8,AN94=9,AN94=10),IF(AO94=1,0,1),0)+1,FALSE)</f>
        <v>#N/A</v>
      </c>
      <c r="BD94" s="39" t="e">
        <f>IF(I94=0,VLOOKUP(K94,변환표준점수!$BU$8:$CF$62,'표점 계산기'!$AN94+1,FALSE),VLOOKUP(I94,변환표준점수!$BH$8:$BS$62,'표점 계산기'!$AN94+1,FALSE))</f>
        <v>#N/A</v>
      </c>
      <c r="BE94" s="39" t="e">
        <f>IF(J94=0,VLOOKUP(L94,변환표준점수!$BU$8:$CF$62,'표점 계산기'!$AN94+1,FALSE),VLOOKUP(J94,변환표준점수!$BH$8:$BS$62,'표점 계산기'!$AN94+1,FALSE))</f>
        <v>#N/A</v>
      </c>
      <c r="BF94" s="39" cm="1">
        <f t="array" ref="BF94">IF(M94=0,0,IF(OR(AN94=3,AN94=4),0,IF(AN94=1,INDEX($CZ$7:$CZ$15,SUM(IF(M94&lt;$CY$7:$CY$15=TRUE,1,0))+1),VLOOKUP(M94,변환표준점수!$BH$8:$BS$62,'표점 계산기'!AN94+1,FALSE))))</f>
        <v>0</v>
      </c>
      <c r="BG94" s="39" t="e" cm="1">
        <f t="array" ref="BG94">INDEX($DG$24:$EF$31,COLUMN(C89),$AP94)</f>
        <v>#N/A</v>
      </c>
      <c r="BH94" s="39" t="e" cm="1">
        <f t="array" ref="BH94">INDEX($DG$24:$EF$31,COLUMN(D89),$AP94)</f>
        <v>#N/A</v>
      </c>
      <c r="BI94" s="39" t="e" cm="1">
        <f t="array" ref="BI94">INDEX($DG$24:$EF$31,COLUMN(E89),$AP94)</f>
        <v>#N/A</v>
      </c>
      <c r="BJ94" s="39" t="e" cm="1">
        <f t="array" ref="BJ94">INDEX($DG$24:$EF$31,COLUMN(F89),$AP94)</f>
        <v>#N/A</v>
      </c>
      <c r="BK94" s="39" t="e" cm="1">
        <f t="array" ref="BK94">INDEX($DG$24:$EF$31,COLUMN(G89),$AP94)</f>
        <v>#N/A</v>
      </c>
      <c r="BL94" s="39" t="e" cm="1">
        <f t="array" ref="BL94">INDEX($DG$24:$EF$31,COLUMN(H89),$AP94)</f>
        <v>#N/A</v>
      </c>
      <c r="BM94" s="63" t="str" cm="1">
        <f t="array" aca="1" ref="BM94:BQ94" ca="1">IFERROR(ROUND(IF(IFERROR(AW94:BA94/AW94:BA94,0)=1,(IFERROR(AQ94:AU94*BG94,0)+IFERROR(AW94:BA94*BH94,0)+(SUM(BD94:BF94)-MIN(BD94:BF94))*BI94+BB94*BJ94+BC94*BK94)*BL94+BB94*(1-BJ94)+BC94*(1-BK94)+IF(AN94=1,BF94,0),""),2),"")</f>
        <v/>
      </c>
      <c r="BN94" s="52" t="str">
        <f ca="1"/>
        <v/>
      </c>
      <c r="BO94" s="52" t="str">
        <f ca="1"/>
        <v/>
      </c>
      <c r="BP94" s="52" t="str">
        <f ca="1"/>
        <v/>
      </c>
      <c r="BQ94" s="64" t="str">
        <f ca="1"/>
        <v/>
      </c>
      <c r="BR94" s="6"/>
      <c r="BS94" s="5"/>
      <c r="BT94" s="5"/>
      <c r="BU94" s="5"/>
      <c r="BV94" s="5"/>
      <c r="BW94" s="5"/>
      <c r="BX94" s="5"/>
      <c r="BY94" s="68">
        <v>0</v>
      </c>
      <c r="BZ94" s="68">
        <v>50</v>
      </c>
      <c r="CA94" s="68">
        <v>0</v>
      </c>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v>13</v>
      </c>
      <c r="DC94" s="5">
        <v>48.52</v>
      </c>
      <c r="DD94" s="5" t="e">
        <f>VLOOKUP(DB94,변환표준점수!$BU$8:$CF$46,1+'표점 계산기'!$DM$4,FALSE)</f>
        <v>#N/A</v>
      </c>
      <c r="DE94" s="5"/>
      <c r="DF94" s="5"/>
      <c r="DG94" s="5"/>
      <c r="DH94" s="5"/>
      <c r="DI94" s="5"/>
      <c r="DJ94" s="5"/>
      <c r="DK94" s="5"/>
      <c r="DL94" s="6"/>
      <c r="DM94" s="6"/>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row>
    <row r="95" spans="1:153" x14ac:dyDescent="0.3">
      <c r="A95" s="5"/>
      <c r="B95" s="18" t="str">
        <f t="shared" si="27"/>
        <v/>
      </c>
      <c r="C95" s="24"/>
      <c r="D95" s="24"/>
      <c r="E95" s="24"/>
      <c r="F95" s="24"/>
      <c r="G95" s="24"/>
      <c r="H95" s="25"/>
      <c r="I95" s="25"/>
      <c r="J95" s="25"/>
      <c r="K95" s="25"/>
      <c r="L95" s="25"/>
      <c r="M95" s="25"/>
      <c r="N95" s="24"/>
      <c r="O95" s="25"/>
      <c r="P95" s="6"/>
      <c r="Q95" s="6"/>
      <c r="R95" s="6" t="e">
        <f t="shared" si="28"/>
        <v>#N/A</v>
      </c>
      <c r="S95" s="6" t="e">
        <f t="shared" si="29"/>
        <v>#N/A</v>
      </c>
      <c r="T95" s="6" t="e">
        <f t="shared" si="30"/>
        <v>#N/A</v>
      </c>
      <c r="U95" s="6" t="e">
        <f t="shared" si="31"/>
        <v>#N/A</v>
      </c>
      <c r="V95" s="8" cm="1">
        <f t="array" ref="V95">IF(M95=0,0,IF(OR($DM$4=3,$DM$4=4),0,IF($DM$4=1,INDEX($CZ$7:$CZ$15,SUM(IF(M95&lt;$CY$7:$CY$15=TRUE,1,0))+1),VLOOKUP(M95,$DB$7:$DC$107,2,FALSE))))</f>
        <v>0</v>
      </c>
      <c r="W95" s="6" t="e">
        <f t="shared" si="26"/>
        <v>#N/A</v>
      </c>
      <c r="X95" s="6" cm="1">
        <f t="array" aca="1" ref="X95" ca="1">SUM(IF((IF(E95=0,INDIRECT(_xlfn.CONCAT($CH$1,MATCH(F95,$CG$7:$CG$100,0)+6)):INDIRECT(_xlfn.CONCAT($CH$1,MATCH(F95,$CG$7:$CG$100,0)+6+SUM(IF((F95=$CG$7:$CG$59)=TRUE,1,0))-1)),INDIRECT(_xlfn.CONCAT($CD$1,MATCH(E95,$CC$7:$CC$100,0)+6)):INDIRECT(_xlfn.CONCAT($CD$1,MATCH(E95,$CC$7:$CC$100,0)+6+SUM(IF((E95=$CC$7:$CC$59)=TRUE,1,0))-1)))*$S$3)=0,0,1))</f>
        <v>2</v>
      </c>
      <c r="Y95" s="6" t="e" cm="1">
        <f t="array" aca="1" ref="Y95" ca="1">SUM(IF((TRANSPOSE(MMULT(MMULT(_xlfn.MUNIT(X95),IF(MMULT(IF(E95=0,INDIRECT(_xlfn.CONCAT($CH$1,MATCH(F95,$CG$7:$CG$100,0)+6)):INDIRECT(_xlfn.CONCAT($CH$1,MATCH(F95,$CG$7:$CG$100,0)+6+SUM(IF((F95=$CG$7:$CG$59)=TRUE,1,0))-1)),INDIRECT(_xlfn.CONCAT($CD$1,MATCH(E95,$CC$7:$CC$100,0)+6)):INDIRECT(_xlfn.CONCAT($CD$1,MATCH(E95,$CC$7:$CC$100,0)+6+SUM(IF((E95=$CC$7:$CC$59)=TRUE,1,0))-1)))*$S$3,1/TRANSPOSE(W95-INDIRECT(_xlfn.CONCAT($BZ$1,MATCH(D95,$BY$7:$BY$100,0)+6)):INDIRECT(_xlfn.CONCAT($BZ$1,MATCH(D95,$BY$7:$BY$100,0)+6+SUM(IF((D95=$BY$7:$BY$59)=TRUE,1,0))-1))*$R$3))=1,1,0)),W95-INDIRECT(_xlfn.CONCAT($BZ$1,MATCH(D95,$BY$7:$BY$100,0)+6)):INDIRECT(_xlfn.CONCAT($BZ$1,MATCH(D95,$BY$7:$BY$100,0)+6+SUM(IF((D95=$BY$7:$BY$59)=TRUE,1,0))-1))*$R$3)))=0,0,1))</f>
        <v>#N/A</v>
      </c>
      <c r="Z95" s="6"/>
      <c r="AA95" s="30" t="str">
        <f t="shared" ca="1" si="32"/>
        <v/>
      </c>
      <c r="AB95" s="31" t="str">
        <f t="shared" si="33"/>
        <v/>
      </c>
      <c r="AC95" s="31" t="str">
        <f t="shared" si="34"/>
        <v/>
      </c>
      <c r="AD95" s="31" t="str">
        <f t="shared" si="35"/>
        <v/>
      </c>
      <c r="AE95" s="32" t="str">
        <f t="shared" si="36"/>
        <v/>
      </c>
      <c r="AF95" s="33" t="str" cm="1">
        <f t="array" aca="1" ref="AF95" ca="1">IFERROR(IF(_xlfn._xlws.SORT(TRANSPOSE(MMULT(MMULT(_xlfn.MUNIT(X95),IF(ROUND(MMULT(IF(E95=0,IF(DN93=1,INDIRECT(_xlfn.CONCAT($CP$1,MATCH(F95,$CO$7:$CO$100,0)+6)):INDIRECT(_xlfn.CONCAT($CP$1,MATCH(F95,$CO$7:$CO$100,0)+6+SUM(IF((F95=$CO$7:$CO$59)=TRUE,1,0))-1)),INDIRECT(_xlfn.CONCAT($CH$1,MATCH(F95,$CG$7:$CG$100,0)+6)):INDIRECT(_xlfn.CONCAT($CH$1,MATCH(F95,$CG$7:$CG$100,0)+6+SUM(IF((F95=$CG$7:$CG$59)=TRUE,1,0))-1))),IF(OR(DN93=2,DN93=3),INDIRECT(_xlfn.CONCAT($CL$1,MATCH(E95,$CK$7:$CK$100,0)+6)):INDIRECT(_xlfn.CONCAT($CL$1,MATCH(E95,$CK$7:$CK$100,0)+6+SUM(IF((E95=$CK$7:$CK$59)=TRUE,1,0))-1)),INDIRECT(_xlfn.CONCAT($CD$1,MATCH(E95,$CC$7:$CC$100,0)+6)):INDIRECT(_xlfn.CONCAT($CD$1,MATCH(E95,$CC$7:$CC$100,0)+6+SUM(IF((E95=$CC$7:$CC$59)=TRUE,1,0))-1))))*$S$3*IF(AND(DM93=4,F95=0),1.1,1),1/TRANSPOSE(W95-INDIRECT(_xlfn.CONCAT($BZ$1,MATCH(D95,$BY$7:$BY$100,0)+6)):INDIRECT(_xlfn.CONCAT($BZ$1,MATCH(D95,$BY$7:$BY$100,0)+6+SUM(IF((D95=$BY$7:$BY$59)=TRUE,1,0))-1))*$R$3)),6)=1,1,0)),W95-INDIRECT(_xlfn.CONCAT($BZ$1,MATCH(D95,$BY$7:$BY$100,0)+6)):INDIRECT(_xlfn.CONCAT($BZ$1,MATCH(D95,$BY$7:$BY$100,0)+6+SUM(IF((D95=$BY$7:$BY$59)=TRUE,1,0))-1))*$R$3))/$S$3,1,-1,TRUE)=0,"",_xlfn._xlws.SORT(TRANSPOSE(MMULT(MMULT(_xlfn.MUNIT(X95),IF(ROUND(MMULT(IF(E95=0,IF(DN93=1,INDIRECT(_xlfn.CONCAT($CP$1,MATCH(F95,$CO$7:$CO$100,0)+6)):INDIRECT(_xlfn.CONCAT($CP$1,MATCH(F95,$CO$7:$CO$100,0)+6+SUM(IF((F95=$CO$7:$CO$59)=TRUE,1,0))-1)),INDIRECT(_xlfn.CONCAT($CH$1,MATCH(F95,$CG$7:$CG$100,0)+6)):INDIRECT(_xlfn.CONCAT($CH$1,MATCH(F95,$CG$7:$CG$100,0)+6+SUM(IF((F95=$CG$7:$CG$59)=TRUE,1,0))-1))),IF(OR(DN93=2,DN93=3),INDIRECT(_xlfn.CONCAT($CL$1,MATCH(E95,$CK$7:$CK$100,0)+6)):INDIRECT(_xlfn.CONCAT($CL$1,MATCH(E95,$CK$7:$CK$100,0)+6+SUM(IF((E95=$CK$7:$CK$59)=TRUE,1,0))-1)),INDIRECT(_xlfn.CONCAT($CD$1,MATCH(E95,$CC$7:$CC$100,0)+6)):INDIRECT(_xlfn.CONCAT($CD$1,MATCH(E95,$CC$7:$CC$100,0)+6+SUM(IF((E95=$CC$7:$CC$59)=TRUE,1,0))-1))))*$S$3*IF(AND(DM93=4,F95=0),1.1,1),1/TRANSPOSE(W95-INDIRECT(_xlfn.CONCAT($BZ$1,MATCH(D95,$BY$7:$BY$100,0)+6)):INDIRECT(_xlfn.CONCAT($BZ$1,MATCH(D95,$BY$7:$BY$100,0)+6+SUM(IF((D95=$BY$7:$BY$59)=TRUE,1,0))-1))*$R$3)),6)=1,1,0)),W95-INDIRECT(_xlfn.CONCAT($BZ$1,MATCH(D95,$BY$7:$BY$100,0)+6)):INDIRECT(_xlfn.CONCAT($BZ$1,MATCH(D95,$BY$7:$BY$100,0)+6+SUM(IF((D95=$BY$7:$BY$59)=TRUE,1,0))-1))*$R$3))/$S$3,1,-1,TRUE)),"")</f>
        <v/>
      </c>
      <c r="AG95" s="31"/>
      <c r="AH95" s="31"/>
      <c r="AI95" s="31"/>
      <c r="AJ95" s="32"/>
      <c r="AK95" s="6"/>
      <c r="AL95" s="21"/>
      <c r="AM95" s="21"/>
      <c r="AN95" s="48">
        <f t="shared" si="37"/>
        <v>12</v>
      </c>
      <c r="AO95" s="39" t="e">
        <f t="shared" si="38"/>
        <v>#N/A</v>
      </c>
      <c r="AP95" s="39" t="e" cm="1">
        <f t="array" ref="AP95">_xlfn.XMATCH(1,IF(IF((AL95=$DG$24:$EF$24)=TRUE,1,0)+IF((AM95=$DG$25:$EF$25)=TRUE,1,0)=2,1,0))</f>
        <v>#N/A</v>
      </c>
      <c r="AQ95" s="39" t="str" cm="1">
        <f t="array" aca="1" ref="AQ95:AU95" ca="1">AA95:AE95</f>
        <v/>
      </c>
      <c r="AR95" s="39" t="str">
        <f ca="1"/>
        <v/>
      </c>
      <c r="AS95" s="39" t="str">
        <f ca="1"/>
        <v/>
      </c>
      <c r="AT95" s="39" t="str">
        <f ca="1"/>
        <v/>
      </c>
      <c r="AU95" s="39" t="str">
        <f ca="1"/>
        <v/>
      </c>
      <c r="AV95" s="39">
        <f t="shared" si="39"/>
        <v>0</v>
      </c>
      <c r="AW95" s="39" t="e" cm="1">
        <f t="array" ref="AW95">IF(AND(AV95=1,AO95&lt;&gt;1),VLOOKUP(E95,변환표준점수!$H$8:$O$60,_xlfn.XMATCH('표점 계산기'!$AL95,변환표준점수!$I$6:$O$6)+1,FALSE),IF(AND($E95=0,$DN$4=1),INDEX($CH$7:$CH$73,SUM(IF(AF95=$CP$7:$CP$59,ROW($A$1:$A$50),0))),IF(AND($E95&lt;&gt;0,$DN$4&lt;&gt;1),INDEX($CD$7:$CD$73,SUM(IF(AF95=$CL$7:$CL$59,ROW($A$1:$A$50),0))),AF95:AJ95)))</f>
        <v>#N/A</v>
      </c>
      <c r="AX95" s="39"/>
      <c r="AY95" s="39"/>
      <c r="AZ95" s="39"/>
      <c r="BA95" s="39"/>
      <c r="BB95" s="39" t="e">
        <f>VLOOKUP(G95,변환표준점수!$X$8:$AM$16,_xlfn.XMATCH(AL95,변환표준점수!$Y$5:$AM$5)+IF(OR(AN95=6,AN95=7,AN95=10,AN95=11),IF(AO95=1,0,1),0)+1,FALSE)</f>
        <v>#N/A</v>
      </c>
      <c r="BC95" s="39" t="e">
        <f>VLOOKUP(H95,변환표준점수!$AO$8:$BE$16,_xlfn.XMATCH(AL95,변환표준점수!$AP$5:$BE$5)+IF(OR(AN95=3,AN95=6,AN95=8,AN95=9,AN95=10),IF(AO95=1,0,1),0)+1,FALSE)</f>
        <v>#N/A</v>
      </c>
      <c r="BD95" s="39" t="e">
        <f>IF(I95=0,VLOOKUP(K95,변환표준점수!$BU$8:$CF$62,'표점 계산기'!$AN95+1,FALSE),VLOOKUP(I95,변환표준점수!$BH$8:$BS$62,'표점 계산기'!$AN95+1,FALSE))</f>
        <v>#N/A</v>
      </c>
      <c r="BE95" s="39" t="e">
        <f>IF(J95=0,VLOOKUP(L95,변환표준점수!$BU$8:$CF$62,'표점 계산기'!$AN95+1,FALSE),VLOOKUP(J95,변환표준점수!$BH$8:$BS$62,'표점 계산기'!$AN95+1,FALSE))</f>
        <v>#N/A</v>
      </c>
      <c r="BF95" s="39" cm="1">
        <f t="array" ref="BF95">IF(M95=0,0,IF(OR(AN95=3,AN95=4),0,IF(AN95=1,INDEX($CZ$7:$CZ$15,SUM(IF(M95&lt;$CY$7:$CY$15=TRUE,1,0))+1),VLOOKUP(M95,변환표준점수!$BH$8:$BS$62,'표점 계산기'!AN95+1,FALSE))))</f>
        <v>0</v>
      </c>
      <c r="BG95" s="39" t="e" cm="1">
        <f t="array" ref="BG95">INDEX($DG$24:$EF$31,COLUMN(C90),$AP95)</f>
        <v>#N/A</v>
      </c>
      <c r="BH95" s="39" t="e" cm="1">
        <f t="array" ref="BH95">INDEX($DG$24:$EF$31,COLUMN(D90),$AP95)</f>
        <v>#N/A</v>
      </c>
      <c r="BI95" s="39" t="e" cm="1">
        <f t="array" ref="BI95">INDEX($DG$24:$EF$31,COLUMN(E90),$AP95)</f>
        <v>#N/A</v>
      </c>
      <c r="BJ95" s="39" t="e" cm="1">
        <f t="array" ref="BJ95">INDEX($DG$24:$EF$31,COLUMN(F90),$AP95)</f>
        <v>#N/A</v>
      </c>
      <c r="BK95" s="39" t="e" cm="1">
        <f t="array" ref="BK95">INDEX($DG$24:$EF$31,COLUMN(G90),$AP95)</f>
        <v>#N/A</v>
      </c>
      <c r="BL95" s="39" t="e" cm="1">
        <f t="array" ref="BL95">INDEX($DG$24:$EF$31,COLUMN(H90),$AP95)</f>
        <v>#N/A</v>
      </c>
      <c r="BM95" s="63" t="str" cm="1">
        <f t="array" aca="1" ref="BM95:BQ95" ca="1">IFERROR(ROUND(IF(IFERROR(AW95:BA95/AW95:BA95,0)=1,(IFERROR(AQ95:AU95*BG95,0)+IFERROR(AW95:BA95*BH95,0)+(SUM(BD95:BF95)-MIN(BD95:BF95))*BI95+BB95*BJ95+BC95*BK95)*BL95+BB95*(1-BJ95)+BC95*(1-BK95)+IF(AN95=1,BF95,0),""),2),"")</f>
        <v/>
      </c>
      <c r="BN95" s="52" t="str">
        <f ca="1"/>
        <v/>
      </c>
      <c r="BO95" s="52" t="str">
        <f ca="1"/>
        <v/>
      </c>
      <c r="BP95" s="52" t="str">
        <f ca="1"/>
        <v/>
      </c>
      <c r="BQ95" s="64" t="str">
        <f ca="1"/>
        <v/>
      </c>
      <c r="BR95" s="6"/>
      <c r="BS95" s="5"/>
      <c r="BT95" s="5"/>
      <c r="BU95" s="5"/>
      <c r="BV95" s="5"/>
      <c r="BW95" s="5"/>
      <c r="BX95" s="5"/>
      <c r="BY95" s="68">
        <v>0</v>
      </c>
      <c r="BZ95" s="68">
        <v>49</v>
      </c>
      <c r="CA95" s="68">
        <v>0</v>
      </c>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6">
        <v>12</v>
      </c>
      <c r="DC95" s="5">
        <v>48.52</v>
      </c>
      <c r="DD95" s="5" t="e">
        <f>VLOOKUP(DB95,변환표준점수!$BU$8:$CF$46,1+'표점 계산기'!$DM$4,FALSE)</f>
        <v>#N/A</v>
      </c>
      <c r="DE95" s="5"/>
      <c r="DF95" s="5"/>
      <c r="DG95" s="5"/>
      <c r="DH95" s="5"/>
      <c r="DI95" s="5"/>
      <c r="DJ95" s="5"/>
      <c r="DK95" s="5"/>
      <c r="DL95" s="6"/>
      <c r="DM95" s="6"/>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row>
    <row r="96" spans="1:153" x14ac:dyDescent="0.3">
      <c r="A96" s="5"/>
      <c r="B96" s="18" t="str">
        <f t="shared" si="27"/>
        <v/>
      </c>
      <c r="C96" s="24"/>
      <c r="D96" s="24"/>
      <c r="E96" s="24"/>
      <c r="F96" s="24"/>
      <c r="G96" s="24"/>
      <c r="H96" s="25"/>
      <c r="I96" s="25"/>
      <c r="J96" s="25"/>
      <c r="K96" s="25"/>
      <c r="L96" s="25"/>
      <c r="M96" s="25"/>
      <c r="N96" s="24"/>
      <c r="O96" s="25"/>
      <c r="P96" s="6"/>
      <c r="Q96" s="6"/>
      <c r="R96" s="6" t="e">
        <f t="shared" si="28"/>
        <v>#N/A</v>
      </c>
      <c r="S96" s="6" t="e">
        <f t="shared" si="29"/>
        <v>#N/A</v>
      </c>
      <c r="T96" s="6" t="e">
        <f t="shared" si="30"/>
        <v>#N/A</v>
      </c>
      <c r="U96" s="6" t="e">
        <f t="shared" si="31"/>
        <v>#N/A</v>
      </c>
      <c r="V96" s="8" cm="1">
        <f t="array" ref="V96">IF(M96=0,0,IF(OR($DM$4=3,$DM$4=4),0,IF($DM$4=1,INDEX($CZ$7:$CZ$15,SUM(IF(M96&lt;$CY$7:$CY$15=TRUE,1,0))+1),VLOOKUP(M96,$DB$7:$DC$107,2,FALSE))))</f>
        <v>0</v>
      </c>
      <c r="W96" s="6" t="e">
        <f t="shared" si="26"/>
        <v>#N/A</v>
      </c>
      <c r="X96" s="6" cm="1">
        <f t="array" aca="1" ref="X96" ca="1">SUM(IF((IF(E96=0,INDIRECT(_xlfn.CONCAT($CH$1,MATCH(F96,$CG$7:$CG$100,0)+6)):INDIRECT(_xlfn.CONCAT($CH$1,MATCH(F96,$CG$7:$CG$100,0)+6+SUM(IF((F96=$CG$7:$CG$59)=TRUE,1,0))-1)),INDIRECT(_xlfn.CONCAT($CD$1,MATCH(E96,$CC$7:$CC$100,0)+6)):INDIRECT(_xlfn.CONCAT($CD$1,MATCH(E96,$CC$7:$CC$100,0)+6+SUM(IF((E96=$CC$7:$CC$59)=TRUE,1,0))-1)))*$S$3)=0,0,1))</f>
        <v>2</v>
      </c>
      <c r="Y96" s="6" t="e" cm="1">
        <f t="array" aca="1" ref="Y96" ca="1">SUM(IF((TRANSPOSE(MMULT(MMULT(_xlfn.MUNIT(X96),IF(MMULT(IF(E96=0,INDIRECT(_xlfn.CONCAT($CH$1,MATCH(F96,$CG$7:$CG$100,0)+6)):INDIRECT(_xlfn.CONCAT($CH$1,MATCH(F96,$CG$7:$CG$100,0)+6+SUM(IF((F96=$CG$7:$CG$59)=TRUE,1,0))-1)),INDIRECT(_xlfn.CONCAT($CD$1,MATCH(E96,$CC$7:$CC$100,0)+6)):INDIRECT(_xlfn.CONCAT($CD$1,MATCH(E96,$CC$7:$CC$100,0)+6+SUM(IF((E96=$CC$7:$CC$59)=TRUE,1,0))-1)))*$S$3,1/TRANSPOSE(W96-INDIRECT(_xlfn.CONCAT($BZ$1,MATCH(D96,$BY$7:$BY$100,0)+6)):INDIRECT(_xlfn.CONCAT($BZ$1,MATCH(D96,$BY$7:$BY$100,0)+6+SUM(IF((D96=$BY$7:$BY$59)=TRUE,1,0))-1))*$R$3))=1,1,0)),W96-INDIRECT(_xlfn.CONCAT($BZ$1,MATCH(D96,$BY$7:$BY$100,0)+6)):INDIRECT(_xlfn.CONCAT($BZ$1,MATCH(D96,$BY$7:$BY$100,0)+6+SUM(IF((D96=$BY$7:$BY$59)=TRUE,1,0))-1))*$R$3)))=0,0,1))</f>
        <v>#N/A</v>
      </c>
      <c r="Z96" s="6"/>
      <c r="AA96" s="30" t="str">
        <f t="shared" ca="1" si="32"/>
        <v/>
      </c>
      <c r="AB96" s="31" t="str">
        <f t="shared" si="33"/>
        <v/>
      </c>
      <c r="AC96" s="31" t="str">
        <f t="shared" si="34"/>
        <v/>
      </c>
      <c r="AD96" s="31" t="str">
        <f t="shared" si="35"/>
        <v/>
      </c>
      <c r="AE96" s="32" t="str">
        <f t="shared" si="36"/>
        <v/>
      </c>
      <c r="AF96" s="33" t="str" cm="1">
        <f t="array" aca="1" ref="AF96" ca="1">IFERROR(IF(_xlfn._xlws.SORT(TRANSPOSE(MMULT(MMULT(_xlfn.MUNIT(X96),IF(ROUND(MMULT(IF(E96=0,IF(DN94=1,INDIRECT(_xlfn.CONCAT($CP$1,MATCH(F96,$CO$7:$CO$100,0)+6)):INDIRECT(_xlfn.CONCAT($CP$1,MATCH(F96,$CO$7:$CO$100,0)+6+SUM(IF((F96=$CO$7:$CO$59)=TRUE,1,0))-1)),INDIRECT(_xlfn.CONCAT($CH$1,MATCH(F96,$CG$7:$CG$100,0)+6)):INDIRECT(_xlfn.CONCAT($CH$1,MATCH(F96,$CG$7:$CG$100,0)+6+SUM(IF((F96=$CG$7:$CG$59)=TRUE,1,0))-1))),IF(OR(DN94=2,DN94=3),INDIRECT(_xlfn.CONCAT($CL$1,MATCH(E96,$CK$7:$CK$100,0)+6)):INDIRECT(_xlfn.CONCAT($CL$1,MATCH(E96,$CK$7:$CK$100,0)+6+SUM(IF((E96=$CK$7:$CK$59)=TRUE,1,0))-1)),INDIRECT(_xlfn.CONCAT($CD$1,MATCH(E96,$CC$7:$CC$100,0)+6)):INDIRECT(_xlfn.CONCAT($CD$1,MATCH(E96,$CC$7:$CC$100,0)+6+SUM(IF((E96=$CC$7:$CC$59)=TRUE,1,0))-1))))*$S$3*IF(AND(DM94=4,F96=0),1.1,1),1/TRANSPOSE(W96-INDIRECT(_xlfn.CONCAT($BZ$1,MATCH(D96,$BY$7:$BY$100,0)+6)):INDIRECT(_xlfn.CONCAT($BZ$1,MATCH(D96,$BY$7:$BY$100,0)+6+SUM(IF((D96=$BY$7:$BY$59)=TRUE,1,0))-1))*$R$3)),6)=1,1,0)),W96-INDIRECT(_xlfn.CONCAT($BZ$1,MATCH(D96,$BY$7:$BY$100,0)+6)):INDIRECT(_xlfn.CONCAT($BZ$1,MATCH(D96,$BY$7:$BY$100,0)+6+SUM(IF((D96=$BY$7:$BY$59)=TRUE,1,0))-1))*$R$3))/$S$3,1,-1,TRUE)=0,"",_xlfn._xlws.SORT(TRANSPOSE(MMULT(MMULT(_xlfn.MUNIT(X96),IF(ROUND(MMULT(IF(E96=0,IF(DN94=1,INDIRECT(_xlfn.CONCAT($CP$1,MATCH(F96,$CO$7:$CO$100,0)+6)):INDIRECT(_xlfn.CONCAT($CP$1,MATCH(F96,$CO$7:$CO$100,0)+6+SUM(IF((F96=$CO$7:$CO$59)=TRUE,1,0))-1)),INDIRECT(_xlfn.CONCAT($CH$1,MATCH(F96,$CG$7:$CG$100,0)+6)):INDIRECT(_xlfn.CONCAT($CH$1,MATCH(F96,$CG$7:$CG$100,0)+6+SUM(IF((F96=$CG$7:$CG$59)=TRUE,1,0))-1))),IF(OR(DN94=2,DN94=3),INDIRECT(_xlfn.CONCAT($CL$1,MATCH(E96,$CK$7:$CK$100,0)+6)):INDIRECT(_xlfn.CONCAT($CL$1,MATCH(E96,$CK$7:$CK$100,0)+6+SUM(IF((E96=$CK$7:$CK$59)=TRUE,1,0))-1)),INDIRECT(_xlfn.CONCAT($CD$1,MATCH(E96,$CC$7:$CC$100,0)+6)):INDIRECT(_xlfn.CONCAT($CD$1,MATCH(E96,$CC$7:$CC$100,0)+6+SUM(IF((E96=$CC$7:$CC$59)=TRUE,1,0))-1))))*$S$3*IF(AND(DM94=4,F96=0),1.1,1),1/TRANSPOSE(W96-INDIRECT(_xlfn.CONCAT($BZ$1,MATCH(D96,$BY$7:$BY$100,0)+6)):INDIRECT(_xlfn.CONCAT($BZ$1,MATCH(D96,$BY$7:$BY$100,0)+6+SUM(IF((D96=$BY$7:$BY$59)=TRUE,1,0))-1))*$R$3)),6)=1,1,0)),W96-INDIRECT(_xlfn.CONCAT($BZ$1,MATCH(D96,$BY$7:$BY$100,0)+6)):INDIRECT(_xlfn.CONCAT($BZ$1,MATCH(D96,$BY$7:$BY$100,0)+6+SUM(IF((D96=$BY$7:$BY$59)=TRUE,1,0))-1))*$R$3))/$S$3,1,-1,TRUE)),"")</f>
        <v/>
      </c>
      <c r="AG96" s="31"/>
      <c r="AH96" s="31"/>
      <c r="AI96" s="31"/>
      <c r="AJ96" s="32"/>
      <c r="AK96" s="6"/>
      <c r="AL96" s="21"/>
      <c r="AM96" s="21"/>
      <c r="AN96" s="48">
        <f t="shared" si="37"/>
        <v>12</v>
      </c>
      <c r="AO96" s="39" t="e">
        <f t="shared" si="38"/>
        <v>#N/A</v>
      </c>
      <c r="AP96" s="39" t="e" cm="1">
        <f t="array" ref="AP96">_xlfn.XMATCH(1,IF(IF((AL96=$DG$24:$EF$24)=TRUE,1,0)+IF((AM96=$DG$25:$EF$25)=TRUE,1,0)=2,1,0))</f>
        <v>#N/A</v>
      </c>
      <c r="AQ96" s="39" t="str" cm="1">
        <f t="array" aca="1" ref="AQ96:AU96" ca="1">AA96:AE96</f>
        <v/>
      </c>
      <c r="AR96" s="39" t="str">
        <f ca="1"/>
        <v/>
      </c>
      <c r="AS96" s="39" t="str">
        <f ca="1"/>
        <v/>
      </c>
      <c r="AT96" s="39" t="str">
        <f ca="1"/>
        <v/>
      </c>
      <c r="AU96" s="39" t="str">
        <f ca="1"/>
        <v/>
      </c>
      <c r="AV96" s="39">
        <f t="shared" si="39"/>
        <v>0</v>
      </c>
      <c r="AW96" s="39" t="e" cm="1">
        <f t="array" ref="AW96">IF(AND(AV96=1,AO96&lt;&gt;1),VLOOKUP(E96,변환표준점수!$H$8:$O$60,_xlfn.XMATCH('표점 계산기'!$AL96,변환표준점수!$I$6:$O$6)+1,FALSE),IF(AND($E96=0,$DN$4=1),INDEX($CH$7:$CH$73,SUM(IF(AF96=$CP$7:$CP$59,ROW($A$1:$A$50),0))),IF(AND($E96&lt;&gt;0,$DN$4&lt;&gt;1),INDEX($CD$7:$CD$73,SUM(IF(AF96=$CL$7:$CL$59,ROW($A$1:$A$50),0))),AF96:AJ96)))</f>
        <v>#N/A</v>
      </c>
      <c r="AX96" s="39"/>
      <c r="AY96" s="39"/>
      <c r="AZ96" s="39"/>
      <c r="BA96" s="39"/>
      <c r="BB96" s="39" t="e">
        <f>VLOOKUP(G96,변환표준점수!$X$8:$AM$16,_xlfn.XMATCH(AL96,변환표준점수!$Y$5:$AM$5)+IF(OR(AN96=6,AN96=7,AN96=10,AN96=11),IF(AO96=1,0,1),0)+1,FALSE)</f>
        <v>#N/A</v>
      </c>
      <c r="BC96" s="39" t="e">
        <f>VLOOKUP(H96,변환표준점수!$AO$8:$BE$16,_xlfn.XMATCH(AL96,변환표준점수!$AP$5:$BE$5)+IF(OR(AN96=3,AN96=6,AN96=8,AN96=9,AN96=10),IF(AO96=1,0,1),0)+1,FALSE)</f>
        <v>#N/A</v>
      </c>
      <c r="BD96" s="39" t="e">
        <f>IF(I96=0,VLOOKUP(K96,변환표준점수!$BU$8:$CF$62,'표점 계산기'!$AN96+1,FALSE),VLOOKUP(I96,변환표준점수!$BH$8:$BS$62,'표점 계산기'!$AN96+1,FALSE))</f>
        <v>#N/A</v>
      </c>
      <c r="BE96" s="39" t="e">
        <f>IF(J96=0,VLOOKUP(L96,변환표준점수!$BU$8:$CF$62,'표점 계산기'!$AN96+1,FALSE),VLOOKUP(J96,변환표준점수!$BH$8:$BS$62,'표점 계산기'!$AN96+1,FALSE))</f>
        <v>#N/A</v>
      </c>
      <c r="BF96" s="39" cm="1">
        <f t="array" ref="BF96">IF(M96=0,0,IF(OR(AN96=3,AN96=4),0,IF(AN96=1,INDEX($CZ$7:$CZ$15,SUM(IF(M96&lt;$CY$7:$CY$15=TRUE,1,0))+1),VLOOKUP(M96,변환표준점수!$BH$8:$BS$62,'표점 계산기'!AN96+1,FALSE))))</f>
        <v>0</v>
      </c>
      <c r="BG96" s="39" t="e" cm="1">
        <f t="array" ref="BG96">INDEX($DG$24:$EF$31,COLUMN(C91),$AP96)</f>
        <v>#N/A</v>
      </c>
      <c r="BH96" s="39" t="e" cm="1">
        <f t="array" ref="BH96">INDEX($DG$24:$EF$31,COLUMN(D91),$AP96)</f>
        <v>#N/A</v>
      </c>
      <c r="BI96" s="39" t="e" cm="1">
        <f t="array" ref="BI96">INDEX($DG$24:$EF$31,COLUMN(E91),$AP96)</f>
        <v>#N/A</v>
      </c>
      <c r="BJ96" s="39" t="e" cm="1">
        <f t="array" ref="BJ96">INDEX($DG$24:$EF$31,COLUMN(F91),$AP96)</f>
        <v>#N/A</v>
      </c>
      <c r="BK96" s="39" t="e" cm="1">
        <f t="array" ref="BK96">INDEX($DG$24:$EF$31,COLUMN(G91),$AP96)</f>
        <v>#N/A</v>
      </c>
      <c r="BL96" s="39" t="e" cm="1">
        <f t="array" ref="BL96">INDEX($DG$24:$EF$31,COLUMN(H91),$AP96)</f>
        <v>#N/A</v>
      </c>
      <c r="BM96" s="63" t="str" cm="1">
        <f t="array" aca="1" ref="BM96:BQ96" ca="1">IFERROR(ROUND(IF(IFERROR(AW96:BA96/AW96:BA96,0)=1,(IFERROR(AQ96:AU96*BG96,0)+IFERROR(AW96:BA96*BH96,0)+(SUM(BD96:BF96)-MIN(BD96:BF96))*BI96+BB96*BJ96+BC96*BK96)*BL96+BB96*(1-BJ96)+BC96*(1-BK96)+IF(AN96=1,BF96,0),""),2),"")</f>
        <v/>
      </c>
      <c r="BN96" s="52" t="str">
        <f ca="1"/>
        <v/>
      </c>
      <c r="BO96" s="52" t="str">
        <f ca="1"/>
        <v/>
      </c>
      <c r="BP96" s="52" t="str">
        <f ca="1"/>
        <v/>
      </c>
      <c r="BQ96" s="64" t="str">
        <f ca="1"/>
        <v/>
      </c>
      <c r="BR96" s="6"/>
      <c r="BS96" s="5"/>
      <c r="BT96" s="5"/>
      <c r="BU96" s="5"/>
      <c r="BV96" s="5"/>
      <c r="BW96" s="5"/>
      <c r="BX96" s="5"/>
      <c r="BY96" s="68">
        <v>0</v>
      </c>
      <c r="BZ96" s="68">
        <v>48</v>
      </c>
      <c r="CA96" s="68">
        <v>0</v>
      </c>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6">
        <v>11</v>
      </c>
      <c r="DC96" s="5">
        <v>48.52</v>
      </c>
      <c r="DD96" s="5" t="e">
        <f>VLOOKUP(DB96,변환표준점수!$BU$8:$CF$46,1+'표점 계산기'!$DM$4,FALSE)</f>
        <v>#N/A</v>
      </c>
      <c r="DE96" s="5"/>
      <c r="DF96" s="5"/>
      <c r="DG96" s="5"/>
      <c r="DH96" s="5"/>
      <c r="DI96" s="5"/>
      <c r="DJ96" s="5"/>
      <c r="DK96" s="5"/>
      <c r="DL96" s="6"/>
      <c r="DM96" s="6"/>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row>
    <row r="97" spans="1:153" x14ac:dyDescent="0.3">
      <c r="A97" s="5"/>
      <c r="B97" s="18" t="str">
        <f t="shared" si="27"/>
        <v/>
      </c>
      <c r="C97" s="24"/>
      <c r="D97" s="24"/>
      <c r="E97" s="24"/>
      <c r="F97" s="24"/>
      <c r="G97" s="24"/>
      <c r="H97" s="25"/>
      <c r="I97" s="25"/>
      <c r="J97" s="25"/>
      <c r="K97" s="25"/>
      <c r="L97" s="25"/>
      <c r="M97" s="25"/>
      <c r="N97" s="24"/>
      <c r="O97" s="25"/>
      <c r="P97" s="6"/>
      <c r="Q97" s="6"/>
      <c r="R97" s="6" t="e">
        <f t="shared" si="28"/>
        <v>#N/A</v>
      </c>
      <c r="S97" s="6" t="e">
        <f t="shared" si="29"/>
        <v>#N/A</v>
      </c>
      <c r="T97" s="6" t="e">
        <f t="shared" si="30"/>
        <v>#N/A</v>
      </c>
      <c r="U97" s="6" t="e">
        <f t="shared" si="31"/>
        <v>#N/A</v>
      </c>
      <c r="V97" s="8" cm="1">
        <f t="array" ref="V97">IF(M97=0,0,IF(OR($DM$4=3,$DM$4=4),0,IF($DM$4=1,INDEX($CZ$7:$CZ$15,SUM(IF(M97&lt;$CY$7:$CY$15=TRUE,1,0))+1),VLOOKUP(M97,$DB$7:$DC$107,2,FALSE))))</f>
        <v>0</v>
      </c>
      <c r="W97" s="6" t="e">
        <f t="shared" si="26"/>
        <v>#N/A</v>
      </c>
      <c r="X97" s="6" cm="1">
        <f t="array" aca="1" ref="X97" ca="1">SUM(IF((IF(E97=0,INDIRECT(_xlfn.CONCAT($CH$1,MATCH(F97,$CG$7:$CG$100,0)+6)):INDIRECT(_xlfn.CONCAT($CH$1,MATCH(F97,$CG$7:$CG$100,0)+6+SUM(IF((F97=$CG$7:$CG$59)=TRUE,1,0))-1)),INDIRECT(_xlfn.CONCAT($CD$1,MATCH(E97,$CC$7:$CC$100,0)+6)):INDIRECT(_xlfn.CONCAT($CD$1,MATCH(E97,$CC$7:$CC$100,0)+6+SUM(IF((E97=$CC$7:$CC$59)=TRUE,1,0))-1)))*$S$3)=0,0,1))</f>
        <v>2</v>
      </c>
      <c r="Y97" s="6" t="e" cm="1">
        <f t="array" aca="1" ref="Y97" ca="1">SUM(IF((TRANSPOSE(MMULT(MMULT(_xlfn.MUNIT(X97),IF(MMULT(IF(E97=0,INDIRECT(_xlfn.CONCAT($CH$1,MATCH(F97,$CG$7:$CG$100,0)+6)):INDIRECT(_xlfn.CONCAT($CH$1,MATCH(F97,$CG$7:$CG$100,0)+6+SUM(IF((F97=$CG$7:$CG$59)=TRUE,1,0))-1)),INDIRECT(_xlfn.CONCAT($CD$1,MATCH(E97,$CC$7:$CC$100,0)+6)):INDIRECT(_xlfn.CONCAT($CD$1,MATCH(E97,$CC$7:$CC$100,0)+6+SUM(IF((E97=$CC$7:$CC$59)=TRUE,1,0))-1)))*$S$3,1/TRANSPOSE(W97-INDIRECT(_xlfn.CONCAT($BZ$1,MATCH(D97,$BY$7:$BY$100,0)+6)):INDIRECT(_xlfn.CONCAT($BZ$1,MATCH(D97,$BY$7:$BY$100,0)+6+SUM(IF((D97=$BY$7:$BY$59)=TRUE,1,0))-1))*$R$3))=1,1,0)),W97-INDIRECT(_xlfn.CONCAT($BZ$1,MATCH(D97,$BY$7:$BY$100,0)+6)):INDIRECT(_xlfn.CONCAT($BZ$1,MATCH(D97,$BY$7:$BY$100,0)+6+SUM(IF((D97=$BY$7:$BY$59)=TRUE,1,0))-1))*$R$3)))=0,0,1))</f>
        <v>#N/A</v>
      </c>
      <c r="Z97" s="6"/>
      <c r="AA97" s="30" t="str">
        <f t="shared" ca="1" si="32"/>
        <v/>
      </c>
      <c r="AB97" s="31" t="str">
        <f t="shared" si="33"/>
        <v/>
      </c>
      <c r="AC97" s="31" t="str">
        <f t="shared" si="34"/>
        <v/>
      </c>
      <c r="AD97" s="31" t="str">
        <f t="shared" si="35"/>
        <v/>
      </c>
      <c r="AE97" s="32" t="str">
        <f t="shared" si="36"/>
        <v/>
      </c>
      <c r="AF97" s="33" t="str" cm="1">
        <f t="array" aca="1" ref="AF97" ca="1">IFERROR(IF(_xlfn._xlws.SORT(TRANSPOSE(MMULT(MMULT(_xlfn.MUNIT(X97),IF(ROUND(MMULT(IF(E97=0,IF(DN95=1,INDIRECT(_xlfn.CONCAT($CP$1,MATCH(F97,$CO$7:$CO$100,0)+6)):INDIRECT(_xlfn.CONCAT($CP$1,MATCH(F97,$CO$7:$CO$100,0)+6+SUM(IF((F97=$CO$7:$CO$59)=TRUE,1,0))-1)),INDIRECT(_xlfn.CONCAT($CH$1,MATCH(F97,$CG$7:$CG$100,0)+6)):INDIRECT(_xlfn.CONCAT($CH$1,MATCH(F97,$CG$7:$CG$100,0)+6+SUM(IF((F97=$CG$7:$CG$59)=TRUE,1,0))-1))),IF(OR(DN95=2,DN95=3),INDIRECT(_xlfn.CONCAT($CL$1,MATCH(E97,$CK$7:$CK$100,0)+6)):INDIRECT(_xlfn.CONCAT($CL$1,MATCH(E97,$CK$7:$CK$100,0)+6+SUM(IF((E97=$CK$7:$CK$59)=TRUE,1,0))-1)),INDIRECT(_xlfn.CONCAT($CD$1,MATCH(E97,$CC$7:$CC$100,0)+6)):INDIRECT(_xlfn.CONCAT($CD$1,MATCH(E97,$CC$7:$CC$100,0)+6+SUM(IF((E97=$CC$7:$CC$59)=TRUE,1,0))-1))))*$S$3*IF(AND(DM95=4,F97=0),1.1,1),1/TRANSPOSE(W97-INDIRECT(_xlfn.CONCAT($BZ$1,MATCH(D97,$BY$7:$BY$100,0)+6)):INDIRECT(_xlfn.CONCAT($BZ$1,MATCH(D97,$BY$7:$BY$100,0)+6+SUM(IF((D97=$BY$7:$BY$59)=TRUE,1,0))-1))*$R$3)),6)=1,1,0)),W97-INDIRECT(_xlfn.CONCAT($BZ$1,MATCH(D97,$BY$7:$BY$100,0)+6)):INDIRECT(_xlfn.CONCAT($BZ$1,MATCH(D97,$BY$7:$BY$100,0)+6+SUM(IF((D97=$BY$7:$BY$59)=TRUE,1,0))-1))*$R$3))/$S$3,1,-1,TRUE)=0,"",_xlfn._xlws.SORT(TRANSPOSE(MMULT(MMULT(_xlfn.MUNIT(X97),IF(ROUND(MMULT(IF(E97=0,IF(DN95=1,INDIRECT(_xlfn.CONCAT($CP$1,MATCH(F97,$CO$7:$CO$100,0)+6)):INDIRECT(_xlfn.CONCAT($CP$1,MATCH(F97,$CO$7:$CO$100,0)+6+SUM(IF((F97=$CO$7:$CO$59)=TRUE,1,0))-1)),INDIRECT(_xlfn.CONCAT($CH$1,MATCH(F97,$CG$7:$CG$100,0)+6)):INDIRECT(_xlfn.CONCAT($CH$1,MATCH(F97,$CG$7:$CG$100,0)+6+SUM(IF((F97=$CG$7:$CG$59)=TRUE,1,0))-1))),IF(OR(DN95=2,DN95=3),INDIRECT(_xlfn.CONCAT($CL$1,MATCH(E97,$CK$7:$CK$100,0)+6)):INDIRECT(_xlfn.CONCAT($CL$1,MATCH(E97,$CK$7:$CK$100,0)+6+SUM(IF((E97=$CK$7:$CK$59)=TRUE,1,0))-1)),INDIRECT(_xlfn.CONCAT($CD$1,MATCH(E97,$CC$7:$CC$100,0)+6)):INDIRECT(_xlfn.CONCAT($CD$1,MATCH(E97,$CC$7:$CC$100,0)+6+SUM(IF((E97=$CC$7:$CC$59)=TRUE,1,0))-1))))*$S$3*IF(AND(DM95=4,F97=0),1.1,1),1/TRANSPOSE(W97-INDIRECT(_xlfn.CONCAT($BZ$1,MATCH(D97,$BY$7:$BY$100,0)+6)):INDIRECT(_xlfn.CONCAT($BZ$1,MATCH(D97,$BY$7:$BY$100,0)+6+SUM(IF((D97=$BY$7:$BY$59)=TRUE,1,0))-1))*$R$3)),6)=1,1,0)),W97-INDIRECT(_xlfn.CONCAT($BZ$1,MATCH(D97,$BY$7:$BY$100,0)+6)):INDIRECT(_xlfn.CONCAT($BZ$1,MATCH(D97,$BY$7:$BY$100,0)+6+SUM(IF((D97=$BY$7:$BY$59)=TRUE,1,0))-1))*$R$3))/$S$3,1,-1,TRUE)),"")</f>
        <v/>
      </c>
      <c r="AG97" s="31"/>
      <c r="AH97" s="31"/>
      <c r="AI97" s="31"/>
      <c r="AJ97" s="32"/>
      <c r="AK97" s="6"/>
      <c r="AL97" s="21"/>
      <c r="AM97" s="21"/>
      <c r="AN97" s="48">
        <f t="shared" si="37"/>
        <v>12</v>
      </c>
      <c r="AO97" s="39" t="e">
        <f t="shared" si="38"/>
        <v>#N/A</v>
      </c>
      <c r="AP97" s="39" t="e" cm="1">
        <f t="array" ref="AP97">_xlfn.XMATCH(1,IF(IF((AL97=$DG$24:$EF$24)=TRUE,1,0)+IF((AM97=$DG$25:$EF$25)=TRUE,1,0)=2,1,0))</f>
        <v>#N/A</v>
      </c>
      <c r="AQ97" s="39" t="str" cm="1">
        <f t="array" aca="1" ref="AQ97:AU97" ca="1">AA97:AE97</f>
        <v/>
      </c>
      <c r="AR97" s="39" t="str">
        <f ca="1"/>
        <v/>
      </c>
      <c r="AS97" s="39" t="str">
        <f ca="1"/>
        <v/>
      </c>
      <c r="AT97" s="39" t="str">
        <f ca="1"/>
        <v/>
      </c>
      <c r="AU97" s="39" t="str">
        <f ca="1"/>
        <v/>
      </c>
      <c r="AV97" s="39">
        <f t="shared" si="39"/>
        <v>0</v>
      </c>
      <c r="AW97" s="39" t="e" cm="1">
        <f t="array" ref="AW97">IF(AND(AV97=1,AO97&lt;&gt;1),VLOOKUP(E97,변환표준점수!$H$8:$O$60,_xlfn.XMATCH('표점 계산기'!$AL97,변환표준점수!$I$6:$O$6)+1,FALSE),IF(AND($E97=0,$DN$4=1),INDEX($CH$7:$CH$73,SUM(IF(AF97=$CP$7:$CP$59,ROW($A$1:$A$50),0))),IF(AND($E97&lt;&gt;0,$DN$4&lt;&gt;1),INDEX($CD$7:$CD$73,SUM(IF(AF97=$CL$7:$CL$59,ROW($A$1:$A$50),0))),AF97:AJ97)))</f>
        <v>#N/A</v>
      </c>
      <c r="AX97" s="39"/>
      <c r="AY97" s="39"/>
      <c r="AZ97" s="39"/>
      <c r="BA97" s="39"/>
      <c r="BB97" s="39" t="e">
        <f>VLOOKUP(G97,변환표준점수!$X$8:$AM$16,_xlfn.XMATCH(AL97,변환표준점수!$Y$5:$AM$5)+IF(OR(AN97=6,AN97=7,AN97=10,AN97=11),IF(AO97=1,0,1),0)+1,FALSE)</f>
        <v>#N/A</v>
      </c>
      <c r="BC97" s="39" t="e">
        <f>VLOOKUP(H97,변환표준점수!$AO$8:$BE$16,_xlfn.XMATCH(AL97,변환표준점수!$AP$5:$BE$5)+IF(OR(AN97=3,AN97=6,AN97=8,AN97=9,AN97=10),IF(AO97=1,0,1),0)+1,FALSE)</f>
        <v>#N/A</v>
      </c>
      <c r="BD97" s="39" t="e">
        <f>IF(I97=0,VLOOKUP(K97,변환표준점수!$BU$8:$CF$62,'표점 계산기'!$AN97+1,FALSE),VLOOKUP(I97,변환표준점수!$BH$8:$BS$62,'표점 계산기'!$AN97+1,FALSE))</f>
        <v>#N/A</v>
      </c>
      <c r="BE97" s="39" t="e">
        <f>IF(J97=0,VLOOKUP(L97,변환표준점수!$BU$8:$CF$62,'표점 계산기'!$AN97+1,FALSE),VLOOKUP(J97,변환표준점수!$BH$8:$BS$62,'표점 계산기'!$AN97+1,FALSE))</f>
        <v>#N/A</v>
      </c>
      <c r="BF97" s="39" cm="1">
        <f t="array" ref="BF97">IF(M97=0,0,IF(OR(AN97=3,AN97=4),0,IF(AN97=1,INDEX($CZ$7:$CZ$15,SUM(IF(M97&lt;$CY$7:$CY$15=TRUE,1,0))+1),VLOOKUP(M97,변환표준점수!$BH$8:$BS$62,'표점 계산기'!AN97+1,FALSE))))</f>
        <v>0</v>
      </c>
      <c r="BG97" s="39" t="e" cm="1">
        <f t="array" ref="BG97">INDEX($DG$24:$EF$31,COLUMN(C92),$AP97)</f>
        <v>#N/A</v>
      </c>
      <c r="BH97" s="39" t="e" cm="1">
        <f t="array" ref="BH97">INDEX($DG$24:$EF$31,COLUMN(D92),$AP97)</f>
        <v>#N/A</v>
      </c>
      <c r="BI97" s="39" t="e" cm="1">
        <f t="array" ref="BI97">INDEX($DG$24:$EF$31,COLUMN(E92),$AP97)</f>
        <v>#N/A</v>
      </c>
      <c r="BJ97" s="39" t="e" cm="1">
        <f t="array" ref="BJ97">INDEX($DG$24:$EF$31,COLUMN(F92),$AP97)</f>
        <v>#N/A</v>
      </c>
      <c r="BK97" s="39" t="e" cm="1">
        <f t="array" ref="BK97">INDEX($DG$24:$EF$31,COLUMN(G92),$AP97)</f>
        <v>#N/A</v>
      </c>
      <c r="BL97" s="39" t="e" cm="1">
        <f t="array" ref="BL97">INDEX($DG$24:$EF$31,COLUMN(H92),$AP97)</f>
        <v>#N/A</v>
      </c>
      <c r="BM97" s="63" t="str" cm="1">
        <f t="array" aca="1" ref="BM97:BQ97" ca="1">IFERROR(ROUND(IF(IFERROR(AW97:BA97/AW97:BA97,0)=1,(IFERROR(AQ97:AU97*BG97,0)+IFERROR(AW97:BA97*BH97,0)+(SUM(BD97:BF97)-MIN(BD97:BF97))*BI97+BB97*BJ97+BC97*BK97)*BL97+BB97*(1-BJ97)+BC97*(1-BK97)+IF(AN97=1,BF97,0),""),2),"")</f>
        <v/>
      </c>
      <c r="BN97" s="52" t="str">
        <f ca="1"/>
        <v/>
      </c>
      <c r="BO97" s="52" t="str">
        <f ca="1"/>
        <v/>
      </c>
      <c r="BP97" s="52" t="str">
        <f ca="1"/>
        <v/>
      </c>
      <c r="BQ97" s="64" t="str">
        <f ca="1"/>
        <v/>
      </c>
      <c r="BR97" s="6"/>
      <c r="BS97" s="5"/>
      <c r="BT97" s="5"/>
      <c r="BU97" s="5"/>
      <c r="BV97" s="5"/>
      <c r="BW97" s="5"/>
      <c r="BX97" s="5"/>
      <c r="BY97" s="68">
        <v>0</v>
      </c>
      <c r="BZ97" s="68">
        <v>47</v>
      </c>
      <c r="CA97" s="68">
        <v>0</v>
      </c>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6">
        <v>10</v>
      </c>
      <c r="DC97" s="5">
        <v>48.52</v>
      </c>
      <c r="DD97" s="5" t="e">
        <f>VLOOKUP(DB97,변환표준점수!$BU$8:$CF$46,1+'표점 계산기'!$DM$4,FALSE)</f>
        <v>#N/A</v>
      </c>
      <c r="DE97" s="5"/>
      <c r="DF97" s="5"/>
      <c r="DG97" s="5"/>
      <c r="DH97" s="5"/>
      <c r="DI97" s="5"/>
      <c r="DJ97" s="5"/>
      <c r="DK97" s="5"/>
      <c r="DL97" s="6"/>
      <c r="DM97" s="6"/>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row>
    <row r="98" spans="1:153" x14ac:dyDescent="0.3">
      <c r="A98" s="5"/>
      <c r="B98" s="18" t="str">
        <f t="shared" si="27"/>
        <v/>
      </c>
      <c r="C98" s="24"/>
      <c r="D98" s="24"/>
      <c r="E98" s="24"/>
      <c r="F98" s="24"/>
      <c r="G98" s="24"/>
      <c r="H98" s="25"/>
      <c r="I98" s="25"/>
      <c r="J98" s="25"/>
      <c r="K98" s="25"/>
      <c r="L98" s="25"/>
      <c r="M98" s="25"/>
      <c r="N98" s="24"/>
      <c r="O98" s="25"/>
      <c r="P98" s="6"/>
      <c r="Q98" s="6"/>
      <c r="R98" s="6" t="e">
        <f t="shared" si="28"/>
        <v>#N/A</v>
      </c>
      <c r="S98" s="6" t="e">
        <f t="shared" si="29"/>
        <v>#N/A</v>
      </c>
      <c r="T98" s="6" t="e">
        <f t="shared" si="30"/>
        <v>#N/A</v>
      </c>
      <c r="U98" s="6" t="e">
        <f t="shared" si="31"/>
        <v>#N/A</v>
      </c>
      <c r="V98" s="8" cm="1">
        <f t="array" ref="V98">IF(M98=0,0,IF(OR($DM$4=3,$DM$4=4),0,IF($DM$4=1,INDEX($CZ$7:$CZ$15,SUM(IF(M98&lt;$CY$7:$CY$15=TRUE,1,0))+1),VLOOKUP(M98,$DB$7:$DC$107,2,FALSE))))</f>
        <v>0</v>
      </c>
      <c r="W98" s="6" t="e">
        <f t="shared" si="26"/>
        <v>#N/A</v>
      </c>
      <c r="X98" s="6" cm="1">
        <f t="array" aca="1" ref="X98" ca="1">SUM(IF((IF(E98=0,INDIRECT(_xlfn.CONCAT($CH$1,MATCH(F98,$CG$7:$CG$100,0)+6)):INDIRECT(_xlfn.CONCAT($CH$1,MATCH(F98,$CG$7:$CG$100,0)+6+SUM(IF((F98=$CG$7:$CG$59)=TRUE,1,0))-1)),INDIRECT(_xlfn.CONCAT($CD$1,MATCH(E98,$CC$7:$CC$100,0)+6)):INDIRECT(_xlfn.CONCAT($CD$1,MATCH(E98,$CC$7:$CC$100,0)+6+SUM(IF((E98=$CC$7:$CC$59)=TRUE,1,0))-1)))*$S$3)=0,0,1))</f>
        <v>2</v>
      </c>
      <c r="Y98" s="6" t="e" cm="1">
        <f t="array" aca="1" ref="Y98" ca="1">SUM(IF((TRANSPOSE(MMULT(MMULT(_xlfn.MUNIT(X98),IF(MMULT(IF(E98=0,INDIRECT(_xlfn.CONCAT($CH$1,MATCH(F98,$CG$7:$CG$100,0)+6)):INDIRECT(_xlfn.CONCAT($CH$1,MATCH(F98,$CG$7:$CG$100,0)+6+SUM(IF((F98=$CG$7:$CG$59)=TRUE,1,0))-1)),INDIRECT(_xlfn.CONCAT($CD$1,MATCH(E98,$CC$7:$CC$100,0)+6)):INDIRECT(_xlfn.CONCAT($CD$1,MATCH(E98,$CC$7:$CC$100,0)+6+SUM(IF((E98=$CC$7:$CC$59)=TRUE,1,0))-1)))*$S$3,1/TRANSPOSE(W98-INDIRECT(_xlfn.CONCAT($BZ$1,MATCH(D98,$BY$7:$BY$100,0)+6)):INDIRECT(_xlfn.CONCAT($BZ$1,MATCH(D98,$BY$7:$BY$100,0)+6+SUM(IF((D98=$BY$7:$BY$59)=TRUE,1,0))-1))*$R$3))=1,1,0)),W98-INDIRECT(_xlfn.CONCAT($BZ$1,MATCH(D98,$BY$7:$BY$100,0)+6)):INDIRECT(_xlfn.CONCAT($BZ$1,MATCH(D98,$BY$7:$BY$100,0)+6+SUM(IF((D98=$BY$7:$BY$59)=TRUE,1,0))-1))*$R$3)))=0,0,1))</f>
        <v>#N/A</v>
      </c>
      <c r="Z98" s="6"/>
      <c r="AA98" s="30" t="str">
        <f t="shared" ca="1" si="32"/>
        <v/>
      </c>
      <c r="AB98" s="31" t="str">
        <f t="shared" si="33"/>
        <v/>
      </c>
      <c r="AC98" s="31" t="str">
        <f t="shared" si="34"/>
        <v/>
      </c>
      <c r="AD98" s="31" t="str">
        <f t="shared" si="35"/>
        <v/>
      </c>
      <c r="AE98" s="32" t="str">
        <f t="shared" si="36"/>
        <v/>
      </c>
      <c r="AF98" s="33" t="str" cm="1">
        <f t="array" aca="1" ref="AF98" ca="1">IFERROR(IF(_xlfn._xlws.SORT(TRANSPOSE(MMULT(MMULT(_xlfn.MUNIT(X98),IF(ROUND(MMULT(IF(E98=0,IF(DN96=1,INDIRECT(_xlfn.CONCAT($CP$1,MATCH(F98,$CO$7:$CO$100,0)+6)):INDIRECT(_xlfn.CONCAT($CP$1,MATCH(F98,$CO$7:$CO$100,0)+6+SUM(IF((F98=$CO$7:$CO$59)=TRUE,1,0))-1)),INDIRECT(_xlfn.CONCAT($CH$1,MATCH(F98,$CG$7:$CG$100,0)+6)):INDIRECT(_xlfn.CONCAT($CH$1,MATCH(F98,$CG$7:$CG$100,0)+6+SUM(IF((F98=$CG$7:$CG$59)=TRUE,1,0))-1))),IF(OR(DN96=2,DN96=3),INDIRECT(_xlfn.CONCAT($CL$1,MATCH(E98,$CK$7:$CK$100,0)+6)):INDIRECT(_xlfn.CONCAT($CL$1,MATCH(E98,$CK$7:$CK$100,0)+6+SUM(IF((E98=$CK$7:$CK$59)=TRUE,1,0))-1)),INDIRECT(_xlfn.CONCAT($CD$1,MATCH(E98,$CC$7:$CC$100,0)+6)):INDIRECT(_xlfn.CONCAT($CD$1,MATCH(E98,$CC$7:$CC$100,0)+6+SUM(IF((E98=$CC$7:$CC$59)=TRUE,1,0))-1))))*$S$3*IF(AND(DM96=4,F98=0),1.1,1),1/TRANSPOSE(W98-INDIRECT(_xlfn.CONCAT($BZ$1,MATCH(D98,$BY$7:$BY$100,0)+6)):INDIRECT(_xlfn.CONCAT($BZ$1,MATCH(D98,$BY$7:$BY$100,0)+6+SUM(IF((D98=$BY$7:$BY$59)=TRUE,1,0))-1))*$R$3)),6)=1,1,0)),W98-INDIRECT(_xlfn.CONCAT($BZ$1,MATCH(D98,$BY$7:$BY$100,0)+6)):INDIRECT(_xlfn.CONCAT($BZ$1,MATCH(D98,$BY$7:$BY$100,0)+6+SUM(IF((D98=$BY$7:$BY$59)=TRUE,1,0))-1))*$R$3))/$S$3,1,-1,TRUE)=0,"",_xlfn._xlws.SORT(TRANSPOSE(MMULT(MMULT(_xlfn.MUNIT(X98),IF(ROUND(MMULT(IF(E98=0,IF(DN96=1,INDIRECT(_xlfn.CONCAT($CP$1,MATCH(F98,$CO$7:$CO$100,0)+6)):INDIRECT(_xlfn.CONCAT($CP$1,MATCH(F98,$CO$7:$CO$100,0)+6+SUM(IF((F98=$CO$7:$CO$59)=TRUE,1,0))-1)),INDIRECT(_xlfn.CONCAT($CH$1,MATCH(F98,$CG$7:$CG$100,0)+6)):INDIRECT(_xlfn.CONCAT($CH$1,MATCH(F98,$CG$7:$CG$100,0)+6+SUM(IF((F98=$CG$7:$CG$59)=TRUE,1,0))-1))),IF(OR(DN96=2,DN96=3),INDIRECT(_xlfn.CONCAT($CL$1,MATCH(E98,$CK$7:$CK$100,0)+6)):INDIRECT(_xlfn.CONCAT($CL$1,MATCH(E98,$CK$7:$CK$100,0)+6+SUM(IF((E98=$CK$7:$CK$59)=TRUE,1,0))-1)),INDIRECT(_xlfn.CONCAT($CD$1,MATCH(E98,$CC$7:$CC$100,0)+6)):INDIRECT(_xlfn.CONCAT($CD$1,MATCH(E98,$CC$7:$CC$100,0)+6+SUM(IF((E98=$CC$7:$CC$59)=TRUE,1,0))-1))))*$S$3*IF(AND(DM96=4,F98=0),1.1,1),1/TRANSPOSE(W98-INDIRECT(_xlfn.CONCAT($BZ$1,MATCH(D98,$BY$7:$BY$100,0)+6)):INDIRECT(_xlfn.CONCAT($BZ$1,MATCH(D98,$BY$7:$BY$100,0)+6+SUM(IF((D98=$BY$7:$BY$59)=TRUE,1,0))-1))*$R$3)),6)=1,1,0)),W98-INDIRECT(_xlfn.CONCAT($BZ$1,MATCH(D98,$BY$7:$BY$100,0)+6)):INDIRECT(_xlfn.CONCAT($BZ$1,MATCH(D98,$BY$7:$BY$100,0)+6+SUM(IF((D98=$BY$7:$BY$59)=TRUE,1,0))-1))*$R$3))/$S$3,1,-1,TRUE)),"")</f>
        <v/>
      </c>
      <c r="AG98" s="31"/>
      <c r="AH98" s="31"/>
      <c r="AI98" s="31"/>
      <c r="AJ98" s="32"/>
      <c r="AK98" s="6"/>
      <c r="AL98" s="21"/>
      <c r="AM98" s="21"/>
      <c r="AN98" s="48">
        <f t="shared" si="37"/>
        <v>12</v>
      </c>
      <c r="AO98" s="39" t="e">
        <f t="shared" si="38"/>
        <v>#N/A</v>
      </c>
      <c r="AP98" s="39" t="e" cm="1">
        <f t="array" ref="AP98">_xlfn.XMATCH(1,IF(IF((AL98=$DG$24:$EF$24)=TRUE,1,0)+IF((AM98=$DG$25:$EF$25)=TRUE,1,0)=2,1,0))</f>
        <v>#N/A</v>
      </c>
      <c r="AQ98" s="39" t="str" cm="1">
        <f t="array" aca="1" ref="AQ98:AU98" ca="1">AA98:AE98</f>
        <v/>
      </c>
      <c r="AR98" s="39" t="str">
        <f ca="1"/>
        <v/>
      </c>
      <c r="AS98" s="39" t="str">
        <f ca="1"/>
        <v/>
      </c>
      <c r="AT98" s="39" t="str">
        <f ca="1"/>
        <v/>
      </c>
      <c r="AU98" s="39" t="str">
        <f ca="1"/>
        <v/>
      </c>
      <c r="AV98" s="39">
        <f t="shared" si="39"/>
        <v>0</v>
      </c>
      <c r="AW98" s="39" t="e" cm="1">
        <f t="array" ref="AW98">IF(AND(AV98=1,AO98&lt;&gt;1),VLOOKUP(E98,변환표준점수!$H$8:$O$60,_xlfn.XMATCH('표점 계산기'!$AL98,변환표준점수!$I$6:$O$6)+1,FALSE),IF(AND($E98=0,$DN$4=1),INDEX($CH$7:$CH$73,SUM(IF(AF98=$CP$7:$CP$59,ROW($A$1:$A$50),0))),IF(AND($E98&lt;&gt;0,$DN$4&lt;&gt;1),INDEX($CD$7:$CD$73,SUM(IF(AF98=$CL$7:$CL$59,ROW($A$1:$A$50),0))),AF98:AJ98)))</f>
        <v>#N/A</v>
      </c>
      <c r="AX98" s="39"/>
      <c r="AY98" s="39"/>
      <c r="AZ98" s="39"/>
      <c r="BA98" s="39"/>
      <c r="BB98" s="39" t="e">
        <f>VLOOKUP(G98,변환표준점수!$X$8:$AM$16,_xlfn.XMATCH(AL98,변환표준점수!$Y$5:$AM$5)+IF(OR(AN98=6,AN98=7,AN98=10,AN98=11),IF(AO98=1,0,1),0)+1,FALSE)</f>
        <v>#N/A</v>
      </c>
      <c r="BC98" s="39" t="e">
        <f>VLOOKUP(H98,변환표준점수!$AO$8:$BE$16,_xlfn.XMATCH(AL98,변환표준점수!$AP$5:$BE$5)+IF(OR(AN98=3,AN98=6,AN98=8,AN98=9,AN98=10),IF(AO98=1,0,1),0)+1,FALSE)</f>
        <v>#N/A</v>
      </c>
      <c r="BD98" s="39" t="e">
        <f>IF(I98=0,VLOOKUP(K98,변환표준점수!$BU$8:$CF$62,'표점 계산기'!$AN98+1,FALSE),VLOOKUP(I98,변환표준점수!$BH$8:$BS$62,'표점 계산기'!$AN98+1,FALSE))</f>
        <v>#N/A</v>
      </c>
      <c r="BE98" s="39" t="e">
        <f>IF(J98=0,VLOOKUP(L98,변환표준점수!$BU$8:$CF$62,'표점 계산기'!$AN98+1,FALSE),VLOOKUP(J98,변환표준점수!$BH$8:$BS$62,'표점 계산기'!$AN98+1,FALSE))</f>
        <v>#N/A</v>
      </c>
      <c r="BF98" s="39" cm="1">
        <f t="array" ref="BF98">IF(M98=0,0,IF(OR(AN98=3,AN98=4),0,IF(AN98=1,INDEX($CZ$7:$CZ$15,SUM(IF(M98&lt;$CY$7:$CY$15=TRUE,1,0))+1),VLOOKUP(M98,변환표준점수!$BH$8:$BS$62,'표점 계산기'!AN98+1,FALSE))))</f>
        <v>0</v>
      </c>
      <c r="BG98" s="39" t="e" cm="1">
        <f t="array" ref="BG98">INDEX($DG$24:$EF$31,COLUMN(C93),$AP98)</f>
        <v>#N/A</v>
      </c>
      <c r="BH98" s="39" t="e" cm="1">
        <f t="array" ref="BH98">INDEX($DG$24:$EF$31,COLUMN(D93),$AP98)</f>
        <v>#N/A</v>
      </c>
      <c r="BI98" s="39" t="e" cm="1">
        <f t="array" ref="BI98">INDEX($DG$24:$EF$31,COLUMN(E93),$AP98)</f>
        <v>#N/A</v>
      </c>
      <c r="BJ98" s="39" t="e" cm="1">
        <f t="array" ref="BJ98">INDEX($DG$24:$EF$31,COLUMN(F93),$AP98)</f>
        <v>#N/A</v>
      </c>
      <c r="BK98" s="39" t="e" cm="1">
        <f t="array" ref="BK98">INDEX($DG$24:$EF$31,COLUMN(G93),$AP98)</f>
        <v>#N/A</v>
      </c>
      <c r="BL98" s="39" t="e" cm="1">
        <f t="array" ref="BL98">INDEX($DG$24:$EF$31,COLUMN(H93),$AP98)</f>
        <v>#N/A</v>
      </c>
      <c r="BM98" s="63" t="str" cm="1">
        <f t="array" aca="1" ref="BM98:BQ98" ca="1">IFERROR(ROUND(IF(IFERROR(AW98:BA98/AW98:BA98,0)=1,(IFERROR(AQ98:AU98*BG98,0)+IFERROR(AW98:BA98*BH98,0)+(SUM(BD98:BF98)-MIN(BD98:BF98))*BI98+BB98*BJ98+BC98*BK98)*BL98+BB98*(1-BJ98)+BC98*(1-BK98)+IF(AN98=1,BF98,0),""),2),"")</f>
        <v/>
      </c>
      <c r="BN98" s="52" t="str">
        <f ca="1"/>
        <v/>
      </c>
      <c r="BO98" s="52" t="str">
        <f ca="1"/>
        <v/>
      </c>
      <c r="BP98" s="52" t="str">
        <f ca="1"/>
        <v/>
      </c>
      <c r="BQ98" s="64" t="str">
        <f ca="1"/>
        <v/>
      </c>
      <c r="BR98" s="6"/>
      <c r="BS98" s="5"/>
      <c r="BT98" s="5"/>
      <c r="BU98" s="5"/>
      <c r="BV98" s="5"/>
      <c r="BW98" s="5"/>
      <c r="BX98" s="5"/>
      <c r="BY98" s="68">
        <v>0</v>
      </c>
      <c r="BZ98" s="68">
        <v>46</v>
      </c>
      <c r="CA98" s="68">
        <v>0</v>
      </c>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v>9</v>
      </c>
      <c r="DC98" s="5">
        <v>48.52</v>
      </c>
      <c r="DD98" s="5" t="e">
        <f>VLOOKUP(DB98,변환표준점수!$BU$8:$CF$46,1+'표점 계산기'!$DM$4,FALSE)</f>
        <v>#N/A</v>
      </c>
      <c r="DE98" s="5"/>
      <c r="DF98" s="5"/>
      <c r="DG98" s="5"/>
      <c r="DH98" s="5"/>
      <c r="DI98" s="5"/>
      <c r="DJ98" s="5"/>
      <c r="DK98" s="5"/>
      <c r="DL98" s="6"/>
      <c r="DM98" s="6"/>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row>
    <row r="99" spans="1:153" x14ac:dyDescent="0.3">
      <c r="A99" s="5"/>
      <c r="B99" s="18" t="str">
        <f t="shared" si="27"/>
        <v/>
      </c>
      <c r="C99" s="24"/>
      <c r="D99" s="24"/>
      <c r="E99" s="24"/>
      <c r="F99" s="24"/>
      <c r="G99" s="24"/>
      <c r="H99" s="25"/>
      <c r="I99" s="25"/>
      <c r="J99" s="25"/>
      <c r="K99" s="25"/>
      <c r="L99" s="25"/>
      <c r="M99" s="25"/>
      <c r="N99" s="24"/>
      <c r="O99" s="25"/>
      <c r="P99" s="6"/>
      <c r="Q99" s="6"/>
      <c r="R99" s="6" t="e">
        <f t="shared" si="28"/>
        <v>#N/A</v>
      </c>
      <c r="S99" s="6" t="e">
        <f t="shared" si="29"/>
        <v>#N/A</v>
      </c>
      <c r="T99" s="6" t="e">
        <f t="shared" si="30"/>
        <v>#N/A</v>
      </c>
      <c r="U99" s="6" t="e">
        <f t="shared" si="31"/>
        <v>#N/A</v>
      </c>
      <c r="V99" s="8" cm="1">
        <f t="array" ref="V99">IF(M99=0,0,IF(OR($DM$4=3,$DM$4=4),0,IF($DM$4=1,INDEX($CZ$7:$CZ$15,SUM(IF(M99&lt;$CY$7:$CY$15=TRUE,1,0))+1),VLOOKUP(M99,$DB$7:$DC$107,2,FALSE))))</f>
        <v>0</v>
      </c>
      <c r="W99" s="6" t="e">
        <f t="shared" si="26"/>
        <v>#N/A</v>
      </c>
      <c r="X99" s="6" cm="1">
        <f t="array" aca="1" ref="X99" ca="1">SUM(IF((IF(E99=0,INDIRECT(_xlfn.CONCAT($CH$1,MATCH(F99,$CG$7:$CG$100,0)+6)):INDIRECT(_xlfn.CONCAT($CH$1,MATCH(F99,$CG$7:$CG$100,0)+6+SUM(IF((F99=$CG$7:$CG$59)=TRUE,1,0))-1)),INDIRECT(_xlfn.CONCAT($CD$1,MATCH(E99,$CC$7:$CC$100,0)+6)):INDIRECT(_xlfn.CONCAT($CD$1,MATCH(E99,$CC$7:$CC$100,0)+6+SUM(IF((E99=$CC$7:$CC$59)=TRUE,1,0))-1)))*$S$3)=0,0,1))</f>
        <v>2</v>
      </c>
      <c r="Y99" s="6" t="e" cm="1">
        <f t="array" aca="1" ref="Y99" ca="1">SUM(IF((TRANSPOSE(MMULT(MMULT(_xlfn.MUNIT(X99),IF(MMULT(IF(E99=0,INDIRECT(_xlfn.CONCAT($CH$1,MATCH(F99,$CG$7:$CG$100,0)+6)):INDIRECT(_xlfn.CONCAT($CH$1,MATCH(F99,$CG$7:$CG$100,0)+6+SUM(IF((F99=$CG$7:$CG$59)=TRUE,1,0))-1)),INDIRECT(_xlfn.CONCAT($CD$1,MATCH(E99,$CC$7:$CC$100,0)+6)):INDIRECT(_xlfn.CONCAT($CD$1,MATCH(E99,$CC$7:$CC$100,0)+6+SUM(IF((E99=$CC$7:$CC$59)=TRUE,1,0))-1)))*$S$3,1/TRANSPOSE(W99-INDIRECT(_xlfn.CONCAT($BZ$1,MATCH(D99,$BY$7:$BY$100,0)+6)):INDIRECT(_xlfn.CONCAT($BZ$1,MATCH(D99,$BY$7:$BY$100,0)+6+SUM(IF((D99=$BY$7:$BY$59)=TRUE,1,0))-1))*$R$3))=1,1,0)),W99-INDIRECT(_xlfn.CONCAT($BZ$1,MATCH(D99,$BY$7:$BY$100,0)+6)):INDIRECT(_xlfn.CONCAT($BZ$1,MATCH(D99,$BY$7:$BY$100,0)+6+SUM(IF((D99=$BY$7:$BY$59)=TRUE,1,0))-1))*$R$3)))=0,0,1))</f>
        <v>#N/A</v>
      </c>
      <c r="Z99" s="6"/>
      <c r="AA99" s="30" t="str">
        <f t="shared" ca="1" si="32"/>
        <v/>
      </c>
      <c r="AB99" s="31" t="str">
        <f t="shared" si="33"/>
        <v/>
      </c>
      <c r="AC99" s="31" t="str">
        <f t="shared" si="34"/>
        <v/>
      </c>
      <c r="AD99" s="31" t="str">
        <f t="shared" si="35"/>
        <v/>
      </c>
      <c r="AE99" s="32" t="str">
        <f t="shared" si="36"/>
        <v/>
      </c>
      <c r="AF99" s="33" t="str" cm="1">
        <f t="array" aca="1" ref="AF99" ca="1">IFERROR(IF(_xlfn._xlws.SORT(TRANSPOSE(MMULT(MMULT(_xlfn.MUNIT(X99),IF(ROUND(MMULT(IF(E99=0,IF(DN97=1,INDIRECT(_xlfn.CONCAT($CP$1,MATCH(F99,$CO$7:$CO$100,0)+6)):INDIRECT(_xlfn.CONCAT($CP$1,MATCH(F99,$CO$7:$CO$100,0)+6+SUM(IF((F99=$CO$7:$CO$59)=TRUE,1,0))-1)),INDIRECT(_xlfn.CONCAT($CH$1,MATCH(F99,$CG$7:$CG$100,0)+6)):INDIRECT(_xlfn.CONCAT($CH$1,MATCH(F99,$CG$7:$CG$100,0)+6+SUM(IF((F99=$CG$7:$CG$59)=TRUE,1,0))-1))),IF(OR(DN97=2,DN97=3),INDIRECT(_xlfn.CONCAT($CL$1,MATCH(E99,$CK$7:$CK$100,0)+6)):INDIRECT(_xlfn.CONCAT($CL$1,MATCH(E99,$CK$7:$CK$100,0)+6+SUM(IF((E99=$CK$7:$CK$59)=TRUE,1,0))-1)),INDIRECT(_xlfn.CONCAT($CD$1,MATCH(E99,$CC$7:$CC$100,0)+6)):INDIRECT(_xlfn.CONCAT($CD$1,MATCH(E99,$CC$7:$CC$100,0)+6+SUM(IF((E99=$CC$7:$CC$59)=TRUE,1,0))-1))))*$S$3*IF(AND(DM97=4,F99=0),1.1,1),1/TRANSPOSE(W99-INDIRECT(_xlfn.CONCAT($BZ$1,MATCH(D99,$BY$7:$BY$100,0)+6)):INDIRECT(_xlfn.CONCAT($BZ$1,MATCH(D99,$BY$7:$BY$100,0)+6+SUM(IF((D99=$BY$7:$BY$59)=TRUE,1,0))-1))*$R$3)),6)=1,1,0)),W99-INDIRECT(_xlfn.CONCAT($BZ$1,MATCH(D99,$BY$7:$BY$100,0)+6)):INDIRECT(_xlfn.CONCAT($BZ$1,MATCH(D99,$BY$7:$BY$100,0)+6+SUM(IF((D99=$BY$7:$BY$59)=TRUE,1,0))-1))*$R$3))/$S$3,1,-1,TRUE)=0,"",_xlfn._xlws.SORT(TRANSPOSE(MMULT(MMULT(_xlfn.MUNIT(X99),IF(ROUND(MMULT(IF(E99=0,IF(DN97=1,INDIRECT(_xlfn.CONCAT($CP$1,MATCH(F99,$CO$7:$CO$100,0)+6)):INDIRECT(_xlfn.CONCAT($CP$1,MATCH(F99,$CO$7:$CO$100,0)+6+SUM(IF((F99=$CO$7:$CO$59)=TRUE,1,0))-1)),INDIRECT(_xlfn.CONCAT($CH$1,MATCH(F99,$CG$7:$CG$100,0)+6)):INDIRECT(_xlfn.CONCAT($CH$1,MATCH(F99,$CG$7:$CG$100,0)+6+SUM(IF((F99=$CG$7:$CG$59)=TRUE,1,0))-1))),IF(OR(DN97=2,DN97=3),INDIRECT(_xlfn.CONCAT($CL$1,MATCH(E99,$CK$7:$CK$100,0)+6)):INDIRECT(_xlfn.CONCAT($CL$1,MATCH(E99,$CK$7:$CK$100,0)+6+SUM(IF((E99=$CK$7:$CK$59)=TRUE,1,0))-1)),INDIRECT(_xlfn.CONCAT($CD$1,MATCH(E99,$CC$7:$CC$100,0)+6)):INDIRECT(_xlfn.CONCAT($CD$1,MATCH(E99,$CC$7:$CC$100,0)+6+SUM(IF((E99=$CC$7:$CC$59)=TRUE,1,0))-1))))*$S$3*IF(AND(DM97=4,F99=0),1.1,1),1/TRANSPOSE(W99-INDIRECT(_xlfn.CONCAT($BZ$1,MATCH(D99,$BY$7:$BY$100,0)+6)):INDIRECT(_xlfn.CONCAT($BZ$1,MATCH(D99,$BY$7:$BY$100,0)+6+SUM(IF((D99=$BY$7:$BY$59)=TRUE,1,0))-1))*$R$3)),6)=1,1,0)),W99-INDIRECT(_xlfn.CONCAT($BZ$1,MATCH(D99,$BY$7:$BY$100,0)+6)):INDIRECT(_xlfn.CONCAT($BZ$1,MATCH(D99,$BY$7:$BY$100,0)+6+SUM(IF((D99=$BY$7:$BY$59)=TRUE,1,0))-1))*$R$3))/$S$3,1,-1,TRUE)),"")</f>
        <v/>
      </c>
      <c r="AG99" s="31"/>
      <c r="AH99" s="31"/>
      <c r="AI99" s="31"/>
      <c r="AJ99" s="32"/>
      <c r="AK99" s="6"/>
      <c r="AL99" s="21"/>
      <c r="AM99" s="21"/>
      <c r="AN99" s="48">
        <f t="shared" si="37"/>
        <v>12</v>
      </c>
      <c r="AO99" s="39" t="e">
        <f t="shared" si="38"/>
        <v>#N/A</v>
      </c>
      <c r="AP99" s="39" t="e" cm="1">
        <f t="array" ref="AP99">_xlfn.XMATCH(1,IF(IF((AL99=$DG$24:$EF$24)=TRUE,1,0)+IF((AM99=$DG$25:$EF$25)=TRUE,1,0)=2,1,0))</f>
        <v>#N/A</v>
      </c>
      <c r="AQ99" s="39" t="str" cm="1">
        <f t="array" aca="1" ref="AQ99:AU99" ca="1">AA99:AE99</f>
        <v/>
      </c>
      <c r="AR99" s="39" t="str">
        <f ca="1"/>
        <v/>
      </c>
      <c r="AS99" s="39" t="str">
        <f ca="1"/>
        <v/>
      </c>
      <c r="AT99" s="39" t="str">
        <f ca="1"/>
        <v/>
      </c>
      <c r="AU99" s="39" t="str">
        <f ca="1"/>
        <v/>
      </c>
      <c r="AV99" s="39">
        <f t="shared" si="39"/>
        <v>0</v>
      </c>
      <c r="AW99" s="39" t="e" cm="1">
        <f t="array" ref="AW99">IF(AND(AV99=1,AO99&lt;&gt;1),VLOOKUP(E99,변환표준점수!$H$8:$O$60,_xlfn.XMATCH('표점 계산기'!$AL99,변환표준점수!$I$6:$O$6)+1,FALSE),IF(AND($E99=0,$DN$4=1),INDEX($CH$7:$CH$73,SUM(IF(AF99=$CP$7:$CP$59,ROW($A$1:$A$50),0))),IF(AND($E99&lt;&gt;0,$DN$4&lt;&gt;1),INDEX($CD$7:$CD$73,SUM(IF(AF99=$CL$7:$CL$59,ROW($A$1:$A$50),0))),AF99:AJ99)))</f>
        <v>#N/A</v>
      </c>
      <c r="AX99" s="39"/>
      <c r="AY99" s="39"/>
      <c r="AZ99" s="39"/>
      <c r="BA99" s="39"/>
      <c r="BB99" s="39" t="e">
        <f>VLOOKUP(G99,변환표준점수!$X$8:$AM$16,_xlfn.XMATCH(AL99,변환표준점수!$Y$5:$AM$5)+IF(OR(AN99=6,AN99=7,AN99=10,AN99=11),IF(AO99=1,0,1),0)+1,FALSE)</f>
        <v>#N/A</v>
      </c>
      <c r="BC99" s="39" t="e">
        <f>VLOOKUP(H99,변환표준점수!$AO$8:$BE$16,_xlfn.XMATCH(AL99,변환표준점수!$AP$5:$BE$5)+IF(OR(AN99=3,AN99=6,AN99=8,AN99=9,AN99=10),IF(AO99=1,0,1),0)+1,FALSE)</f>
        <v>#N/A</v>
      </c>
      <c r="BD99" s="39" t="e">
        <f>IF(I99=0,VLOOKUP(K99,변환표준점수!$BU$8:$CF$62,'표점 계산기'!$AN99+1,FALSE),VLOOKUP(I99,변환표준점수!$BH$8:$BS$62,'표점 계산기'!$AN99+1,FALSE))</f>
        <v>#N/A</v>
      </c>
      <c r="BE99" s="39" t="e">
        <f>IF(J99=0,VLOOKUP(L99,변환표준점수!$BU$8:$CF$62,'표점 계산기'!$AN99+1,FALSE),VLOOKUP(J99,변환표준점수!$BH$8:$BS$62,'표점 계산기'!$AN99+1,FALSE))</f>
        <v>#N/A</v>
      </c>
      <c r="BF99" s="39" cm="1">
        <f t="array" ref="BF99">IF(M99=0,0,IF(OR(AN99=3,AN99=4),0,IF(AN99=1,INDEX($CZ$7:$CZ$15,SUM(IF(M99&lt;$CY$7:$CY$15=TRUE,1,0))+1),VLOOKUP(M99,변환표준점수!$BH$8:$BS$62,'표점 계산기'!AN99+1,FALSE))))</f>
        <v>0</v>
      </c>
      <c r="BG99" s="39" t="e" cm="1">
        <f t="array" ref="BG99">INDEX($DG$24:$EF$31,COLUMN(C94),$AP99)</f>
        <v>#N/A</v>
      </c>
      <c r="BH99" s="39" t="e" cm="1">
        <f t="array" ref="BH99">INDEX($DG$24:$EF$31,COLUMN(D94),$AP99)</f>
        <v>#N/A</v>
      </c>
      <c r="BI99" s="39" t="e" cm="1">
        <f t="array" ref="BI99">INDEX($DG$24:$EF$31,COLUMN(E94),$AP99)</f>
        <v>#N/A</v>
      </c>
      <c r="BJ99" s="39" t="e" cm="1">
        <f t="array" ref="BJ99">INDEX($DG$24:$EF$31,COLUMN(F94),$AP99)</f>
        <v>#N/A</v>
      </c>
      <c r="BK99" s="39" t="e" cm="1">
        <f t="array" ref="BK99">INDEX($DG$24:$EF$31,COLUMN(G94),$AP99)</f>
        <v>#N/A</v>
      </c>
      <c r="BL99" s="39" t="e" cm="1">
        <f t="array" ref="BL99">INDEX($DG$24:$EF$31,COLUMN(H94),$AP99)</f>
        <v>#N/A</v>
      </c>
      <c r="BM99" s="63" t="str" cm="1">
        <f t="array" aca="1" ref="BM99:BQ99" ca="1">IFERROR(ROUND(IF(IFERROR(AW99:BA99/AW99:BA99,0)=1,(IFERROR(AQ99:AU99*BG99,0)+IFERROR(AW99:BA99*BH99,0)+(SUM(BD99:BF99)-MIN(BD99:BF99))*BI99+BB99*BJ99+BC99*BK99)*BL99+BB99*(1-BJ99)+BC99*(1-BK99)+IF(AN99=1,BF99,0),""),2),"")</f>
        <v/>
      </c>
      <c r="BN99" s="52" t="str">
        <f ca="1"/>
        <v/>
      </c>
      <c r="BO99" s="52" t="str">
        <f ca="1"/>
        <v/>
      </c>
      <c r="BP99" s="52" t="str">
        <f ca="1"/>
        <v/>
      </c>
      <c r="BQ99" s="64" t="str">
        <f ca="1"/>
        <v/>
      </c>
      <c r="BR99" s="6"/>
      <c r="BS99" s="5"/>
      <c r="BT99" s="5"/>
      <c r="BU99" s="5"/>
      <c r="BV99" s="5"/>
      <c r="BW99" s="5"/>
      <c r="BX99" s="5"/>
      <c r="BY99" s="68">
        <v>0</v>
      </c>
      <c r="BZ99" s="68">
        <v>45</v>
      </c>
      <c r="CA99" s="68">
        <v>0</v>
      </c>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6">
        <v>8</v>
      </c>
      <c r="DC99" s="5">
        <v>48.52</v>
      </c>
      <c r="DD99" s="5" t="e">
        <f>VLOOKUP(DB99,변환표준점수!$BU$8:$CF$46,1+'표점 계산기'!$DM$4,FALSE)</f>
        <v>#N/A</v>
      </c>
      <c r="DE99" s="5"/>
      <c r="DF99" s="5"/>
      <c r="DG99" s="5"/>
      <c r="DH99" s="5"/>
      <c r="DI99" s="5"/>
      <c r="DJ99" s="5"/>
      <c r="DK99" s="5"/>
      <c r="DL99" s="6"/>
      <c r="DM99" s="6"/>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row>
    <row r="100" spans="1:153" x14ac:dyDescent="0.3">
      <c r="A100" s="5"/>
      <c r="B100" s="18" t="str">
        <f t="shared" si="27"/>
        <v/>
      </c>
      <c r="C100" s="24"/>
      <c r="D100" s="24"/>
      <c r="E100" s="24"/>
      <c r="F100" s="24"/>
      <c r="G100" s="24"/>
      <c r="H100" s="25"/>
      <c r="I100" s="25"/>
      <c r="J100" s="25"/>
      <c r="K100" s="25"/>
      <c r="L100" s="25"/>
      <c r="M100" s="25"/>
      <c r="N100" s="24"/>
      <c r="O100" s="25"/>
      <c r="P100" s="6"/>
      <c r="Q100" s="6"/>
      <c r="R100" s="6" t="e">
        <f t="shared" si="28"/>
        <v>#N/A</v>
      </c>
      <c r="S100" s="6" t="e">
        <f t="shared" si="29"/>
        <v>#N/A</v>
      </c>
      <c r="T100" s="6" t="e">
        <f t="shared" si="30"/>
        <v>#N/A</v>
      </c>
      <c r="U100" s="6" t="e">
        <f t="shared" si="31"/>
        <v>#N/A</v>
      </c>
      <c r="V100" s="8" cm="1">
        <f t="array" ref="V100">IF(M100=0,0,IF(OR($DM$4=3,$DM$4=4),0,IF($DM$4=1,INDEX($CZ$7:$CZ$15,SUM(IF(M100&lt;$CY$7:$CY$15=TRUE,1,0))+1),VLOOKUP(M100,$DB$7:$DC$107,2,FALSE))))</f>
        <v>0</v>
      </c>
      <c r="W100" s="6" t="e">
        <f t="shared" si="26"/>
        <v>#N/A</v>
      </c>
      <c r="X100" s="6" cm="1">
        <f t="array" aca="1" ref="X100" ca="1">SUM(IF((IF(E100=0,INDIRECT(_xlfn.CONCAT($CH$1,MATCH(F100,$CG$7:$CG$100,0)+6)):INDIRECT(_xlfn.CONCAT($CH$1,MATCH(F100,$CG$7:$CG$100,0)+6+SUM(IF((F100=$CG$7:$CG$59)=TRUE,1,0))-1)),INDIRECT(_xlfn.CONCAT($CD$1,MATCH(E100,$CC$7:$CC$100,0)+6)):INDIRECT(_xlfn.CONCAT($CD$1,MATCH(E100,$CC$7:$CC$100,0)+6+SUM(IF((E100=$CC$7:$CC$59)=TRUE,1,0))-1)))*$S$3)=0,0,1))</f>
        <v>2</v>
      </c>
      <c r="Y100" s="6" t="e" cm="1">
        <f t="array" aca="1" ref="Y100" ca="1">SUM(IF((TRANSPOSE(MMULT(MMULT(_xlfn.MUNIT(X100),IF(MMULT(IF(E100=0,INDIRECT(_xlfn.CONCAT($CH$1,MATCH(F100,$CG$7:$CG$100,0)+6)):INDIRECT(_xlfn.CONCAT($CH$1,MATCH(F100,$CG$7:$CG$100,0)+6+SUM(IF((F100=$CG$7:$CG$59)=TRUE,1,0))-1)),INDIRECT(_xlfn.CONCAT($CD$1,MATCH(E100,$CC$7:$CC$100,0)+6)):INDIRECT(_xlfn.CONCAT($CD$1,MATCH(E100,$CC$7:$CC$100,0)+6+SUM(IF((E100=$CC$7:$CC$59)=TRUE,1,0))-1)))*$S$3,1/TRANSPOSE(W100-INDIRECT(_xlfn.CONCAT($BZ$1,MATCH(D100,$BY$7:$BY$100,0)+6)):INDIRECT(_xlfn.CONCAT($BZ$1,MATCH(D100,$BY$7:$BY$100,0)+6+SUM(IF((D100=$BY$7:$BY$59)=TRUE,1,0))-1))*$R$3))=1,1,0)),W100-INDIRECT(_xlfn.CONCAT($BZ$1,MATCH(D100,$BY$7:$BY$100,0)+6)):INDIRECT(_xlfn.CONCAT($BZ$1,MATCH(D100,$BY$7:$BY$100,0)+6+SUM(IF((D100=$BY$7:$BY$59)=TRUE,1,0))-1))*$R$3)))=0,0,1))</f>
        <v>#N/A</v>
      </c>
      <c r="Z100" s="6"/>
      <c r="AA100" s="30" t="str">
        <f t="shared" ca="1" si="32"/>
        <v/>
      </c>
      <c r="AB100" s="31" t="str">
        <f t="shared" si="33"/>
        <v/>
      </c>
      <c r="AC100" s="31" t="str">
        <f t="shared" si="34"/>
        <v/>
      </c>
      <c r="AD100" s="31" t="str">
        <f t="shared" si="35"/>
        <v/>
      </c>
      <c r="AE100" s="32" t="str">
        <f t="shared" si="36"/>
        <v/>
      </c>
      <c r="AF100" s="33" t="str" cm="1">
        <f t="array" aca="1" ref="AF100" ca="1">IFERROR(IF(_xlfn._xlws.SORT(TRANSPOSE(MMULT(MMULT(_xlfn.MUNIT(X100),IF(ROUND(MMULT(IF(E100=0,IF(DN98=1,INDIRECT(_xlfn.CONCAT($CP$1,MATCH(F100,$CO$7:$CO$100,0)+6)):INDIRECT(_xlfn.CONCAT($CP$1,MATCH(F100,$CO$7:$CO$100,0)+6+SUM(IF((F100=$CO$7:$CO$59)=TRUE,1,0))-1)),INDIRECT(_xlfn.CONCAT($CH$1,MATCH(F100,$CG$7:$CG$100,0)+6)):INDIRECT(_xlfn.CONCAT($CH$1,MATCH(F100,$CG$7:$CG$100,0)+6+SUM(IF((F100=$CG$7:$CG$59)=TRUE,1,0))-1))),IF(OR(DN98=2,DN98=3),INDIRECT(_xlfn.CONCAT($CL$1,MATCH(E100,$CK$7:$CK$100,0)+6)):INDIRECT(_xlfn.CONCAT($CL$1,MATCH(E100,$CK$7:$CK$100,0)+6+SUM(IF((E100=$CK$7:$CK$59)=TRUE,1,0))-1)),INDIRECT(_xlfn.CONCAT($CD$1,MATCH(E100,$CC$7:$CC$100,0)+6)):INDIRECT(_xlfn.CONCAT($CD$1,MATCH(E100,$CC$7:$CC$100,0)+6+SUM(IF((E100=$CC$7:$CC$59)=TRUE,1,0))-1))))*$S$3*IF(AND(DM98=4,F100=0),1.1,1),1/TRANSPOSE(W100-INDIRECT(_xlfn.CONCAT($BZ$1,MATCH(D100,$BY$7:$BY$100,0)+6)):INDIRECT(_xlfn.CONCAT($BZ$1,MATCH(D100,$BY$7:$BY$100,0)+6+SUM(IF((D100=$BY$7:$BY$59)=TRUE,1,0))-1))*$R$3)),6)=1,1,0)),W100-INDIRECT(_xlfn.CONCAT($BZ$1,MATCH(D100,$BY$7:$BY$100,0)+6)):INDIRECT(_xlfn.CONCAT($BZ$1,MATCH(D100,$BY$7:$BY$100,0)+6+SUM(IF((D100=$BY$7:$BY$59)=TRUE,1,0))-1))*$R$3))/$S$3,1,-1,TRUE)=0,"",_xlfn._xlws.SORT(TRANSPOSE(MMULT(MMULT(_xlfn.MUNIT(X100),IF(ROUND(MMULT(IF(E100=0,IF(DN98=1,INDIRECT(_xlfn.CONCAT($CP$1,MATCH(F100,$CO$7:$CO$100,0)+6)):INDIRECT(_xlfn.CONCAT($CP$1,MATCH(F100,$CO$7:$CO$100,0)+6+SUM(IF((F100=$CO$7:$CO$59)=TRUE,1,0))-1)),INDIRECT(_xlfn.CONCAT($CH$1,MATCH(F100,$CG$7:$CG$100,0)+6)):INDIRECT(_xlfn.CONCAT($CH$1,MATCH(F100,$CG$7:$CG$100,0)+6+SUM(IF((F100=$CG$7:$CG$59)=TRUE,1,0))-1))),IF(OR(DN98=2,DN98=3),INDIRECT(_xlfn.CONCAT($CL$1,MATCH(E100,$CK$7:$CK$100,0)+6)):INDIRECT(_xlfn.CONCAT($CL$1,MATCH(E100,$CK$7:$CK$100,0)+6+SUM(IF((E100=$CK$7:$CK$59)=TRUE,1,0))-1)),INDIRECT(_xlfn.CONCAT($CD$1,MATCH(E100,$CC$7:$CC$100,0)+6)):INDIRECT(_xlfn.CONCAT($CD$1,MATCH(E100,$CC$7:$CC$100,0)+6+SUM(IF((E100=$CC$7:$CC$59)=TRUE,1,0))-1))))*$S$3*IF(AND(DM98=4,F100=0),1.1,1),1/TRANSPOSE(W100-INDIRECT(_xlfn.CONCAT($BZ$1,MATCH(D100,$BY$7:$BY$100,0)+6)):INDIRECT(_xlfn.CONCAT($BZ$1,MATCH(D100,$BY$7:$BY$100,0)+6+SUM(IF((D100=$BY$7:$BY$59)=TRUE,1,0))-1))*$R$3)),6)=1,1,0)),W100-INDIRECT(_xlfn.CONCAT($BZ$1,MATCH(D100,$BY$7:$BY$100,0)+6)):INDIRECT(_xlfn.CONCAT($BZ$1,MATCH(D100,$BY$7:$BY$100,0)+6+SUM(IF((D100=$BY$7:$BY$59)=TRUE,1,0))-1))*$R$3))/$S$3,1,-1,TRUE)),"")</f>
        <v/>
      </c>
      <c r="AG100" s="31"/>
      <c r="AH100" s="31"/>
      <c r="AI100" s="31"/>
      <c r="AJ100" s="32"/>
      <c r="AK100" s="6"/>
      <c r="AL100" s="21"/>
      <c r="AM100" s="21"/>
      <c r="AN100" s="48">
        <f t="shared" si="37"/>
        <v>12</v>
      </c>
      <c r="AO100" s="39" t="e">
        <f t="shared" si="38"/>
        <v>#N/A</v>
      </c>
      <c r="AP100" s="39" t="e" cm="1">
        <f t="array" ref="AP100">_xlfn.XMATCH(1,IF(IF((AL100=$DG$24:$EF$24)=TRUE,1,0)+IF((AM100=$DG$25:$EF$25)=TRUE,1,0)=2,1,0))</f>
        <v>#N/A</v>
      </c>
      <c r="AQ100" s="39" t="str" cm="1">
        <f t="array" aca="1" ref="AQ100:AU100" ca="1">AA100:AE100</f>
        <v/>
      </c>
      <c r="AR100" s="39" t="str">
        <f ca="1"/>
        <v/>
      </c>
      <c r="AS100" s="39" t="str">
        <f ca="1"/>
        <v/>
      </c>
      <c r="AT100" s="39" t="str">
        <f ca="1"/>
        <v/>
      </c>
      <c r="AU100" s="39" t="str">
        <f ca="1"/>
        <v/>
      </c>
      <c r="AV100" s="39">
        <f t="shared" si="39"/>
        <v>0</v>
      </c>
      <c r="AW100" s="39" t="e" cm="1">
        <f t="array" ref="AW100">IF(AND(AV100=1,AO100&lt;&gt;1),VLOOKUP(E100,변환표준점수!$H$8:$O$60,_xlfn.XMATCH('표점 계산기'!$AL100,변환표준점수!$I$6:$O$6)+1,FALSE),IF(AND($E100=0,$DN$4=1),INDEX($CH$7:$CH$73,SUM(IF(AF100=$CP$7:$CP$59,ROW($A$1:$A$50),0))),IF(AND($E100&lt;&gt;0,$DN$4&lt;&gt;1),INDEX($CD$7:$CD$73,SUM(IF(AF100=$CL$7:$CL$59,ROW($A$1:$A$50),0))),AF100:AJ100)))</f>
        <v>#N/A</v>
      </c>
      <c r="AX100" s="39"/>
      <c r="AY100" s="39"/>
      <c r="AZ100" s="39"/>
      <c r="BA100" s="39"/>
      <c r="BB100" s="39" t="e">
        <f>VLOOKUP(G100,변환표준점수!$X$8:$AM$16,_xlfn.XMATCH(AL100,변환표준점수!$Y$5:$AM$5)+IF(OR(AN100=6,AN100=7,AN100=10,AN100=11),IF(AO100=1,0,1),0)+1,FALSE)</f>
        <v>#N/A</v>
      </c>
      <c r="BC100" s="39" t="e">
        <f>VLOOKUP(H100,변환표준점수!$AO$8:$BE$16,_xlfn.XMATCH(AL100,변환표준점수!$AP$5:$BE$5)+IF(OR(AN100=3,AN100=6,AN100=8,AN100=9,AN100=10),IF(AO100=1,0,1),0)+1,FALSE)</f>
        <v>#N/A</v>
      </c>
      <c r="BD100" s="39" t="e">
        <f>IF(I100=0,VLOOKUP(K100,변환표준점수!$BU$8:$CF$62,'표점 계산기'!$AN100+1,FALSE),VLOOKUP(I100,변환표준점수!$BH$8:$BS$62,'표점 계산기'!$AN100+1,FALSE))</f>
        <v>#N/A</v>
      </c>
      <c r="BE100" s="39" t="e">
        <f>IF(J100=0,VLOOKUP(L100,변환표준점수!$BU$8:$CF$62,'표점 계산기'!$AN100+1,FALSE),VLOOKUP(J100,변환표준점수!$BH$8:$BS$62,'표점 계산기'!$AN100+1,FALSE))</f>
        <v>#N/A</v>
      </c>
      <c r="BF100" s="39" cm="1">
        <f t="array" ref="BF100">IF(M100=0,0,IF(OR(AN100=3,AN100=4),0,IF(AN100=1,INDEX($CZ$7:$CZ$15,SUM(IF(M100&lt;$CY$7:$CY$15=TRUE,1,0))+1),VLOOKUP(M100,변환표준점수!$BH$8:$BS$62,'표점 계산기'!AN100+1,FALSE))))</f>
        <v>0</v>
      </c>
      <c r="BG100" s="39" t="e" cm="1">
        <f t="array" ref="BG100">INDEX($DG$24:$EF$31,COLUMN(C95),$AP100)</f>
        <v>#N/A</v>
      </c>
      <c r="BH100" s="39" t="e" cm="1">
        <f t="array" ref="BH100">INDEX($DG$24:$EF$31,COLUMN(D95),$AP100)</f>
        <v>#N/A</v>
      </c>
      <c r="BI100" s="39" t="e" cm="1">
        <f t="array" ref="BI100">INDEX($DG$24:$EF$31,COLUMN(E95),$AP100)</f>
        <v>#N/A</v>
      </c>
      <c r="BJ100" s="39" t="e" cm="1">
        <f t="array" ref="BJ100">INDEX($DG$24:$EF$31,COLUMN(F95),$AP100)</f>
        <v>#N/A</v>
      </c>
      <c r="BK100" s="39" t="e" cm="1">
        <f t="array" ref="BK100">INDEX($DG$24:$EF$31,COLUMN(G95),$AP100)</f>
        <v>#N/A</v>
      </c>
      <c r="BL100" s="39" t="e" cm="1">
        <f t="array" ref="BL100">INDEX($DG$24:$EF$31,COLUMN(H95),$AP100)</f>
        <v>#N/A</v>
      </c>
      <c r="BM100" s="63" t="str" cm="1">
        <f t="array" aca="1" ref="BM100:BQ100" ca="1">IFERROR(ROUND(IF(IFERROR(AW100:BA100/AW100:BA100,0)=1,(IFERROR(AQ100:AU100*BG100,0)+IFERROR(AW100:BA100*BH100,0)+(SUM(BD100:BF100)-MIN(BD100:BF100))*BI100+BB100*BJ100+BC100*BK100)*BL100+BB100*(1-BJ100)+BC100*(1-BK100)+IF(AN100=1,BF100,0),""),2),"")</f>
        <v/>
      </c>
      <c r="BN100" s="52" t="str">
        <f ca="1"/>
        <v/>
      </c>
      <c r="BO100" s="52" t="str">
        <f ca="1"/>
        <v/>
      </c>
      <c r="BP100" s="52" t="str">
        <f ca="1"/>
        <v/>
      </c>
      <c r="BQ100" s="64" t="str">
        <f ca="1"/>
        <v/>
      </c>
      <c r="BR100" s="6"/>
      <c r="BS100" s="5"/>
      <c r="BT100" s="5"/>
      <c r="BU100" s="5"/>
      <c r="BV100" s="5"/>
      <c r="BW100" s="5"/>
      <c r="BX100" s="5"/>
      <c r="BY100" s="68">
        <v>0</v>
      </c>
      <c r="BZ100" s="5"/>
      <c r="CA100" s="68">
        <v>0</v>
      </c>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6">
        <v>7</v>
      </c>
      <c r="DC100" s="5">
        <v>48.52</v>
      </c>
      <c r="DD100" s="5" t="e">
        <f>VLOOKUP(DB100,변환표준점수!$BU$8:$CF$46,1+'표점 계산기'!$DM$4,FALSE)</f>
        <v>#N/A</v>
      </c>
      <c r="DE100" s="5"/>
      <c r="DF100" s="5"/>
      <c r="DG100" s="5"/>
      <c r="DH100" s="5"/>
      <c r="DI100" s="5"/>
      <c r="DJ100" s="5"/>
      <c r="DK100" s="5"/>
      <c r="DL100" s="6"/>
      <c r="DM100" s="6"/>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row>
    <row r="101" spans="1:153" x14ac:dyDescent="0.3">
      <c r="A101" s="5"/>
      <c r="B101" s="18" t="str">
        <f t="shared" si="27"/>
        <v/>
      </c>
      <c r="C101" s="24"/>
      <c r="D101" s="24"/>
      <c r="E101" s="24"/>
      <c r="F101" s="24"/>
      <c r="G101" s="24"/>
      <c r="H101" s="25"/>
      <c r="I101" s="25"/>
      <c r="J101" s="25"/>
      <c r="K101" s="25"/>
      <c r="L101" s="25"/>
      <c r="M101" s="25"/>
      <c r="N101" s="24"/>
      <c r="O101" s="25"/>
      <c r="P101" s="6"/>
      <c r="Q101" s="6"/>
      <c r="R101" s="6" t="e">
        <f t="shared" si="28"/>
        <v>#N/A</v>
      </c>
      <c r="S101" s="6" t="e">
        <f t="shared" si="29"/>
        <v>#N/A</v>
      </c>
      <c r="T101" s="6" t="e">
        <f t="shared" si="30"/>
        <v>#N/A</v>
      </c>
      <c r="U101" s="6" t="e">
        <f t="shared" si="31"/>
        <v>#N/A</v>
      </c>
      <c r="V101" s="8" cm="1">
        <f t="array" ref="V101">IF(M101=0,0,IF(OR($DM$4=3,$DM$4=4),0,IF($DM$4=1,INDEX($CZ$7:$CZ$15,SUM(IF(M101&lt;$CY$7:$CY$15=TRUE,1,0))+1),VLOOKUP(M101,$DB$7:$DC$107,2,FALSE))))</f>
        <v>0</v>
      </c>
      <c r="W101" s="6" t="e">
        <f t="shared" si="26"/>
        <v>#N/A</v>
      </c>
      <c r="X101" s="6" cm="1">
        <f t="array" aca="1" ref="X101" ca="1">SUM(IF((IF(E101=0,INDIRECT(_xlfn.CONCAT($CH$1,MATCH(F101,$CG$7:$CG$100,0)+6)):INDIRECT(_xlfn.CONCAT($CH$1,MATCH(F101,$CG$7:$CG$100,0)+6+SUM(IF((F101=$CG$7:$CG$59)=TRUE,1,0))-1)),INDIRECT(_xlfn.CONCAT($CD$1,MATCH(E101,$CC$7:$CC$100,0)+6)):INDIRECT(_xlfn.CONCAT($CD$1,MATCH(E101,$CC$7:$CC$100,0)+6+SUM(IF((E101=$CC$7:$CC$59)=TRUE,1,0))-1)))*$S$3)=0,0,1))</f>
        <v>2</v>
      </c>
      <c r="Y101" s="6" t="e" cm="1">
        <f t="array" aca="1" ref="Y101" ca="1">SUM(IF((TRANSPOSE(MMULT(MMULT(_xlfn.MUNIT(X101),IF(MMULT(IF(E101=0,INDIRECT(_xlfn.CONCAT($CH$1,MATCH(F101,$CG$7:$CG$100,0)+6)):INDIRECT(_xlfn.CONCAT($CH$1,MATCH(F101,$CG$7:$CG$100,0)+6+SUM(IF((F101=$CG$7:$CG$59)=TRUE,1,0))-1)),INDIRECT(_xlfn.CONCAT($CD$1,MATCH(E101,$CC$7:$CC$100,0)+6)):INDIRECT(_xlfn.CONCAT($CD$1,MATCH(E101,$CC$7:$CC$100,0)+6+SUM(IF((E101=$CC$7:$CC$59)=TRUE,1,0))-1)))*$S$3,1/TRANSPOSE(W101-INDIRECT(_xlfn.CONCAT($BZ$1,MATCH(D101,$BY$7:$BY$100,0)+6)):INDIRECT(_xlfn.CONCAT($BZ$1,MATCH(D101,$BY$7:$BY$100,0)+6+SUM(IF((D101=$BY$7:$BY$59)=TRUE,1,0))-1))*$R$3))=1,1,0)),W101-INDIRECT(_xlfn.CONCAT($BZ$1,MATCH(D101,$BY$7:$BY$100,0)+6)):INDIRECT(_xlfn.CONCAT($BZ$1,MATCH(D101,$BY$7:$BY$100,0)+6+SUM(IF((D101=$BY$7:$BY$59)=TRUE,1,0))-1))*$R$3)))=0,0,1))</f>
        <v>#N/A</v>
      </c>
      <c r="Z101" s="6"/>
      <c r="AA101" s="30" t="str">
        <f t="shared" ca="1" si="32"/>
        <v/>
      </c>
      <c r="AB101" s="31" t="str">
        <f t="shared" si="33"/>
        <v/>
      </c>
      <c r="AC101" s="31" t="str">
        <f t="shared" si="34"/>
        <v/>
      </c>
      <c r="AD101" s="31" t="str">
        <f t="shared" si="35"/>
        <v/>
      </c>
      <c r="AE101" s="32" t="str">
        <f t="shared" si="36"/>
        <v/>
      </c>
      <c r="AF101" s="33" t="str" cm="1">
        <f t="array" aca="1" ref="AF101" ca="1">IFERROR(IF(_xlfn._xlws.SORT(TRANSPOSE(MMULT(MMULT(_xlfn.MUNIT(X101),IF(ROUND(MMULT(IF(E101=0,IF(DN99=1,INDIRECT(_xlfn.CONCAT($CP$1,MATCH(F101,$CO$7:$CO$100,0)+6)):INDIRECT(_xlfn.CONCAT($CP$1,MATCH(F101,$CO$7:$CO$100,0)+6+SUM(IF((F101=$CO$7:$CO$59)=TRUE,1,0))-1)),INDIRECT(_xlfn.CONCAT($CH$1,MATCH(F101,$CG$7:$CG$100,0)+6)):INDIRECT(_xlfn.CONCAT($CH$1,MATCH(F101,$CG$7:$CG$100,0)+6+SUM(IF((F101=$CG$7:$CG$59)=TRUE,1,0))-1))),IF(OR(DN99=2,DN99=3),INDIRECT(_xlfn.CONCAT($CL$1,MATCH(E101,$CK$7:$CK$100,0)+6)):INDIRECT(_xlfn.CONCAT($CL$1,MATCH(E101,$CK$7:$CK$100,0)+6+SUM(IF((E101=$CK$7:$CK$59)=TRUE,1,0))-1)),INDIRECT(_xlfn.CONCAT($CD$1,MATCH(E101,$CC$7:$CC$100,0)+6)):INDIRECT(_xlfn.CONCAT($CD$1,MATCH(E101,$CC$7:$CC$100,0)+6+SUM(IF((E101=$CC$7:$CC$59)=TRUE,1,0))-1))))*$S$3*IF(AND(DM99=4,F101=0),1.1,1),1/TRANSPOSE(W101-INDIRECT(_xlfn.CONCAT($BZ$1,MATCH(D101,$BY$7:$BY$100,0)+6)):INDIRECT(_xlfn.CONCAT($BZ$1,MATCH(D101,$BY$7:$BY$100,0)+6+SUM(IF((D101=$BY$7:$BY$59)=TRUE,1,0))-1))*$R$3)),6)=1,1,0)),W101-INDIRECT(_xlfn.CONCAT($BZ$1,MATCH(D101,$BY$7:$BY$100,0)+6)):INDIRECT(_xlfn.CONCAT($BZ$1,MATCH(D101,$BY$7:$BY$100,0)+6+SUM(IF((D101=$BY$7:$BY$59)=TRUE,1,0))-1))*$R$3))/$S$3,1,-1,TRUE)=0,"",_xlfn._xlws.SORT(TRANSPOSE(MMULT(MMULT(_xlfn.MUNIT(X101),IF(ROUND(MMULT(IF(E101=0,IF(DN99=1,INDIRECT(_xlfn.CONCAT($CP$1,MATCH(F101,$CO$7:$CO$100,0)+6)):INDIRECT(_xlfn.CONCAT($CP$1,MATCH(F101,$CO$7:$CO$100,0)+6+SUM(IF((F101=$CO$7:$CO$59)=TRUE,1,0))-1)),INDIRECT(_xlfn.CONCAT($CH$1,MATCH(F101,$CG$7:$CG$100,0)+6)):INDIRECT(_xlfn.CONCAT($CH$1,MATCH(F101,$CG$7:$CG$100,0)+6+SUM(IF((F101=$CG$7:$CG$59)=TRUE,1,0))-1))),IF(OR(DN99=2,DN99=3),INDIRECT(_xlfn.CONCAT($CL$1,MATCH(E101,$CK$7:$CK$100,0)+6)):INDIRECT(_xlfn.CONCAT($CL$1,MATCH(E101,$CK$7:$CK$100,0)+6+SUM(IF((E101=$CK$7:$CK$59)=TRUE,1,0))-1)),INDIRECT(_xlfn.CONCAT($CD$1,MATCH(E101,$CC$7:$CC$100,0)+6)):INDIRECT(_xlfn.CONCAT($CD$1,MATCH(E101,$CC$7:$CC$100,0)+6+SUM(IF((E101=$CC$7:$CC$59)=TRUE,1,0))-1))))*$S$3*IF(AND(DM99=4,F101=0),1.1,1),1/TRANSPOSE(W101-INDIRECT(_xlfn.CONCAT($BZ$1,MATCH(D101,$BY$7:$BY$100,0)+6)):INDIRECT(_xlfn.CONCAT($BZ$1,MATCH(D101,$BY$7:$BY$100,0)+6+SUM(IF((D101=$BY$7:$BY$59)=TRUE,1,0))-1))*$R$3)),6)=1,1,0)),W101-INDIRECT(_xlfn.CONCAT($BZ$1,MATCH(D101,$BY$7:$BY$100,0)+6)):INDIRECT(_xlfn.CONCAT($BZ$1,MATCH(D101,$BY$7:$BY$100,0)+6+SUM(IF((D101=$BY$7:$BY$59)=TRUE,1,0))-1))*$R$3))/$S$3,1,-1,TRUE)),"")</f>
        <v/>
      </c>
      <c r="AG101" s="31"/>
      <c r="AH101" s="31"/>
      <c r="AI101" s="31"/>
      <c r="AJ101" s="32"/>
      <c r="AK101" s="6"/>
      <c r="AL101" s="21"/>
      <c r="AM101" s="21"/>
      <c r="AN101" s="48">
        <f t="shared" si="37"/>
        <v>12</v>
      </c>
      <c r="AO101" s="39" t="e">
        <f t="shared" si="38"/>
        <v>#N/A</v>
      </c>
      <c r="AP101" s="39" t="e" cm="1">
        <f t="array" ref="AP101">_xlfn.XMATCH(1,IF(IF((AL101=$DG$24:$EF$24)=TRUE,1,0)+IF((AM101=$DG$25:$EF$25)=TRUE,1,0)=2,1,0))</f>
        <v>#N/A</v>
      </c>
      <c r="AQ101" s="39" t="str" cm="1">
        <f t="array" aca="1" ref="AQ101:AU101" ca="1">AA101:AE101</f>
        <v/>
      </c>
      <c r="AR101" s="39" t="str">
        <f ca="1"/>
        <v/>
      </c>
      <c r="AS101" s="39" t="str">
        <f ca="1"/>
        <v/>
      </c>
      <c r="AT101" s="39" t="str">
        <f ca="1"/>
        <v/>
      </c>
      <c r="AU101" s="39" t="str">
        <f ca="1"/>
        <v/>
      </c>
      <c r="AV101" s="39">
        <f t="shared" si="39"/>
        <v>0</v>
      </c>
      <c r="AW101" s="39" t="e" cm="1">
        <f t="array" ref="AW101">IF(AND(AV101=1,AO101&lt;&gt;1),VLOOKUP(E101,변환표준점수!$H$8:$O$60,_xlfn.XMATCH('표점 계산기'!$AL101,변환표준점수!$I$6:$O$6)+1,FALSE),IF(AND($E101=0,$DN$4=1),INDEX($CH$7:$CH$73,SUM(IF(AF101=$CP$7:$CP$59,ROW($A$1:$A$50),0))),IF(AND($E101&lt;&gt;0,$DN$4&lt;&gt;1),INDEX($CD$7:$CD$73,SUM(IF(AF101=$CL$7:$CL$59,ROW($A$1:$A$50),0))),AF101:AJ101)))</f>
        <v>#N/A</v>
      </c>
      <c r="AX101" s="39"/>
      <c r="AY101" s="39"/>
      <c r="AZ101" s="39"/>
      <c r="BA101" s="39"/>
      <c r="BB101" s="39" t="e">
        <f>VLOOKUP(G101,변환표준점수!$X$8:$AM$16,_xlfn.XMATCH(AL101,변환표준점수!$Y$5:$AM$5)+IF(OR(AN101=6,AN101=7,AN101=10,AN101=11),IF(AO101=1,0,1),0)+1,FALSE)</f>
        <v>#N/A</v>
      </c>
      <c r="BC101" s="39" t="e">
        <f>VLOOKUP(H101,변환표준점수!$AO$8:$BE$16,_xlfn.XMATCH(AL101,변환표준점수!$AP$5:$BE$5)+IF(OR(AN101=3,AN101=6,AN101=8,AN101=9,AN101=10),IF(AO101=1,0,1),0)+1,FALSE)</f>
        <v>#N/A</v>
      </c>
      <c r="BD101" s="39" t="e">
        <f>IF(I101=0,VLOOKUP(K101,변환표준점수!$BU$8:$CF$62,'표점 계산기'!$AN101+1,FALSE),VLOOKUP(I101,변환표준점수!$BH$8:$BS$62,'표점 계산기'!$AN101+1,FALSE))</f>
        <v>#N/A</v>
      </c>
      <c r="BE101" s="39" t="e">
        <f>IF(J101=0,VLOOKUP(L101,변환표준점수!$BU$8:$CF$62,'표점 계산기'!$AN101+1,FALSE),VLOOKUP(J101,변환표준점수!$BH$8:$BS$62,'표점 계산기'!$AN101+1,FALSE))</f>
        <v>#N/A</v>
      </c>
      <c r="BF101" s="39" cm="1">
        <f t="array" ref="BF101">IF(M101=0,0,IF(OR(AN101=3,AN101=4),0,IF(AN101=1,INDEX($CZ$7:$CZ$15,SUM(IF(M101&lt;$CY$7:$CY$15=TRUE,1,0))+1),VLOOKUP(M101,변환표준점수!$BH$8:$BS$62,'표점 계산기'!AN101+1,FALSE))))</f>
        <v>0</v>
      </c>
      <c r="BG101" s="39" t="e" cm="1">
        <f t="array" ref="BG101">INDEX($DG$24:$EF$31,COLUMN(C96),$AP101)</f>
        <v>#N/A</v>
      </c>
      <c r="BH101" s="39" t="e" cm="1">
        <f t="array" ref="BH101">INDEX($DG$24:$EF$31,COLUMN(D96),$AP101)</f>
        <v>#N/A</v>
      </c>
      <c r="BI101" s="39" t="e" cm="1">
        <f t="array" ref="BI101">INDEX($DG$24:$EF$31,COLUMN(E96),$AP101)</f>
        <v>#N/A</v>
      </c>
      <c r="BJ101" s="39" t="e" cm="1">
        <f t="array" ref="BJ101">INDEX($DG$24:$EF$31,COLUMN(F96),$AP101)</f>
        <v>#N/A</v>
      </c>
      <c r="BK101" s="39" t="e" cm="1">
        <f t="array" ref="BK101">INDEX($DG$24:$EF$31,COLUMN(G96),$AP101)</f>
        <v>#N/A</v>
      </c>
      <c r="BL101" s="39" t="e" cm="1">
        <f t="array" ref="BL101">INDEX($DG$24:$EF$31,COLUMN(H96),$AP101)</f>
        <v>#N/A</v>
      </c>
      <c r="BM101" s="63" t="str" cm="1">
        <f t="array" aca="1" ref="BM101:BQ101" ca="1">IFERROR(ROUND(IF(IFERROR(AW101:BA101/AW101:BA101,0)=1,(IFERROR(AQ101:AU101*BG101,0)+IFERROR(AW101:BA101*BH101,0)+(SUM(BD101:BF101)-MIN(BD101:BF101))*BI101+BB101*BJ101+BC101*BK101)*BL101+BB101*(1-BJ101)+BC101*(1-BK101)+IF(AN101=1,BF101,0),""),2),"")</f>
        <v/>
      </c>
      <c r="BN101" s="52" t="str">
        <f ca="1"/>
        <v/>
      </c>
      <c r="BO101" s="52" t="str">
        <f ca="1"/>
        <v/>
      </c>
      <c r="BP101" s="52" t="str">
        <f ca="1"/>
        <v/>
      </c>
      <c r="BQ101" s="64" t="str">
        <f ca="1"/>
        <v/>
      </c>
      <c r="BR101" s="6"/>
      <c r="BS101" s="5"/>
      <c r="BT101" s="5"/>
      <c r="BU101" s="5"/>
      <c r="BV101" s="5"/>
      <c r="BW101" s="5"/>
      <c r="BX101" s="5"/>
      <c r="BY101" s="68">
        <v>0</v>
      </c>
      <c r="BZ101" s="5"/>
      <c r="CA101" s="68">
        <v>0</v>
      </c>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6">
        <v>6</v>
      </c>
      <c r="DC101" s="5">
        <v>48.52</v>
      </c>
      <c r="DD101" s="5">
        <v>48.93</v>
      </c>
      <c r="DE101" s="5"/>
      <c r="DF101" s="5"/>
      <c r="DG101" s="5"/>
      <c r="DH101" s="5"/>
      <c r="DI101" s="5"/>
      <c r="DJ101" s="5"/>
      <c r="DK101" s="5"/>
      <c r="DL101" s="6"/>
      <c r="DM101" s="6"/>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row>
    <row r="102" spans="1:153" x14ac:dyDescent="0.3">
      <c r="A102" s="5"/>
      <c r="B102" s="18" t="str">
        <f t="shared" si="27"/>
        <v/>
      </c>
      <c r="C102" s="24"/>
      <c r="D102" s="24"/>
      <c r="E102" s="24"/>
      <c r="F102" s="24"/>
      <c r="G102" s="24"/>
      <c r="H102" s="25"/>
      <c r="I102" s="25"/>
      <c r="J102" s="25"/>
      <c r="K102" s="25"/>
      <c r="L102" s="25"/>
      <c r="M102" s="25"/>
      <c r="N102" s="24"/>
      <c r="O102" s="25"/>
      <c r="P102" s="6"/>
      <c r="Q102" s="6"/>
      <c r="R102" s="6" t="e">
        <f t="shared" si="28"/>
        <v>#N/A</v>
      </c>
      <c r="S102" s="6" t="e">
        <f t="shared" si="29"/>
        <v>#N/A</v>
      </c>
      <c r="T102" s="6" t="e">
        <f t="shared" si="30"/>
        <v>#N/A</v>
      </c>
      <c r="U102" s="6" t="e">
        <f t="shared" si="31"/>
        <v>#N/A</v>
      </c>
      <c r="V102" s="8" cm="1">
        <f t="array" ref="V102">IF(M102=0,0,IF(OR($DM$4=3,$DM$4=4),0,IF($DM$4=1,INDEX($CZ$7:$CZ$15,SUM(IF(M102&lt;$CY$7:$CY$15=TRUE,1,0))+1),VLOOKUP(M102,$DB$7:$DC$107,2,FALSE))))</f>
        <v>0</v>
      </c>
      <c r="W102" s="6" t="e">
        <f t="shared" si="26"/>
        <v>#N/A</v>
      </c>
      <c r="X102" s="6" cm="1">
        <f t="array" aca="1" ref="X102" ca="1">SUM(IF((IF(E102=0,INDIRECT(_xlfn.CONCAT($CH$1,MATCH(F102,$CG$7:$CG$100,0)+6)):INDIRECT(_xlfn.CONCAT($CH$1,MATCH(F102,$CG$7:$CG$100,0)+6+SUM(IF((F102=$CG$7:$CG$59)=TRUE,1,0))-1)),INDIRECT(_xlfn.CONCAT($CD$1,MATCH(E102,$CC$7:$CC$100,0)+6)):INDIRECT(_xlfn.CONCAT($CD$1,MATCH(E102,$CC$7:$CC$100,0)+6+SUM(IF((E102=$CC$7:$CC$59)=TRUE,1,0))-1)))*$S$3)=0,0,1))</f>
        <v>2</v>
      </c>
      <c r="Y102" s="6" t="e" cm="1">
        <f t="array" aca="1" ref="Y102" ca="1">SUM(IF((TRANSPOSE(MMULT(MMULT(_xlfn.MUNIT(X102),IF(MMULT(IF(E102=0,INDIRECT(_xlfn.CONCAT($CH$1,MATCH(F102,$CG$7:$CG$100,0)+6)):INDIRECT(_xlfn.CONCAT($CH$1,MATCH(F102,$CG$7:$CG$100,0)+6+SUM(IF((F102=$CG$7:$CG$59)=TRUE,1,0))-1)),INDIRECT(_xlfn.CONCAT($CD$1,MATCH(E102,$CC$7:$CC$100,0)+6)):INDIRECT(_xlfn.CONCAT($CD$1,MATCH(E102,$CC$7:$CC$100,0)+6+SUM(IF((E102=$CC$7:$CC$59)=TRUE,1,0))-1)))*$S$3,1/TRANSPOSE(W102-INDIRECT(_xlfn.CONCAT($BZ$1,MATCH(D102,$BY$7:$BY$100,0)+6)):INDIRECT(_xlfn.CONCAT($BZ$1,MATCH(D102,$BY$7:$BY$100,0)+6+SUM(IF((D102=$BY$7:$BY$59)=TRUE,1,0))-1))*$R$3))=1,1,0)),W102-INDIRECT(_xlfn.CONCAT($BZ$1,MATCH(D102,$BY$7:$BY$100,0)+6)):INDIRECT(_xlfn.CONCAT($BZ$1,MATCH(D102,$BY$7:$BY$100,0)+6+SUM(IF((D102=$BY$7:$BY$59)=TRUE,1,0))-1))*$R$3)))=0,0,1))</f>
        <v>#N/A</v>
      </c>
      <c r="Z102" s="6"/>
      <c r="AA102" s="30" t="str">
        <f t="shared" ca="1" si="32"/>
        <v/>
      </c>
      <c r="AB102" s="31" t="str">
        <f t="shared" si="33"/>
        <v/>
      </c>
      <c r="AC102" s="31" t="str">
        <f t="shared" si="34"/>
        <v/>
      </c>
      <c r="AD102" s="31" t="str">
        <f t="shared" si="35"/>
        <v/>
      </c>
      <c r="AE102" s="32" t="str">
        <f t="shared" si="36"/>
        <v/>
      </c>
      <c r="AF102" s="33" t="str" cm="1">
        <f t="array" aca="1" ref="AF102" ca="1">IFERROR(IF(_xlfn._xlws.SORT(TRANSPOSE(MMULT(MMULT(_xlfn.MUNIT(X102),IF(ROUND(MMULT(IF(E102=0,IF(DN100=1,INDIRECT(_xlfn.CONCAT($CP$1,MATCH(F102,$CO$7:$CO$100,0)+6)):INDIRECT(_xlfn.CONCAT($CP$1,MATCH(F102,$CO$7:$CO$100,0)+6+SUM(IF((F102=$CO$7:$CO$59)=TRUE,1,0))-1)),INDIRECT(_xlfn.CONCAT($CH$1,MATCH(F102,$CG$7:$CG$100,0)+6)):INDIRECT(_xlfn.CONCAT($CH$1,MATCH(F102,$CG$7:$CG$100,0)+6+SUM(IF((F102=$CG$7:$CG$59)=TRUE,1,0))-1))),IF(OR(DN100=2,DN100=3),INDIRECT(_xlfn.CONCAT($CL$1,MATCH(E102,$CK$7:$CK$100,0)+6)):INDIRECT(_xlfn.CONCAT($CL$1,MATCH(E102,$CK$7:$CK$100,0)+6+SUM(IF((E102=$CK$7:$CK$59)=TRUE,1,0))-1)),INDIRECT(_xlfn.CONCAT($CD$1,MATCH(E102,$CC$7:$CC$100,0)+6)):INDIRECT(_xlfn.CONCAT($CD$1,MATCH(E102,$CC$7:$CC$100,0)+6+SUM(IF((E102=$CC$7:$CC$59)=TRUE,1,0))-1))))*$S$3*IF(AND(DM100=4,F102=0),1.1,1),1/TRANSPOSE(W102-INDIRECT(_xlfn.CONCAT($BZ$1,MATCH(D102,$BY$7:$BY$100,0)+6)):INDIRECT(_xlfn.CONCAT($BZ$1,MATCH(D102,$BY$7:$BY$100,0)+6+SUM(IF((D102=$BY$7:$BY$59)=TRUE,1,0))-1))*$R$3)),6)=1,1,0)),W102-INDIRECT(_xlfn.CONCAT($BZ$1,MATCH(D102,$BY$7:$BY$100,0)+6)):INDIRECT(_xlfn.CONCAT($BZ$1,MATCH(D102,$BY$7:$BY$100,0)+6+SUM(IF((D102=$BY$7:$BY$59)=TRUE,1,0))-1))*$R$3))/$S$3,1,-1,TRUE)=0,"",_xlfn._xlws.SORT(TRANSPOSE(MMULT(MMULT(_xlfn.MUNIT(X102),IF(ROUND(MMULT(IF(E102=0,IF(DN100=1,INDIRECT(_xlfn.CONCAT($CP$1,MATCH(F102,$CO$7:$CO$100,0)+6)):INDIRECT(_xlfn.CONCAT($CP$1,MATCH(F102,$CO$7:$CO$100,0)+6+SUM(IF((F102=$CO$7:$CO$59)=TRUE,1,0))-1)),INDIRECT(_xlfn.CONCAT($CH$1,MATCH(F102,$CG$7:$CG$100,0)+6)):INDIRECT(_xlfn.CONCAT($CH$1,MATCH(F102,$CG$7:$CG$100,0)+6+SUM(IF((F102=$CG$7:$CG$59)=TRUE,1,0))-1))),IF(OR(DN100=2,DN100=3),INDIRECT(_xlfn.CONCAT($CL$1,MATCH(E102,$CK$7:$CK$100,0)+6)):INDIRECT(_xlfn.CONCAT($CL$1,MATCH(E102,$CK$7:$CK$100,0)+6+SUM(IF((E102=$CK$7:$CK$59)=TRUE,1,0))-1)),INDIRECT(_xlfn.CONCAT($CD$1,MATCH(E102,$CC$7:$CC$100,0)+6)):INDIRECT(_xlfn.CONCAT($CD$1,MATCH(E102,$CC$7:$CC$100,0)+6+SUM(IF((E102=$CC$7:$CC$59)=TRUE,1,0))-1))))*$S$3*IF(AND(DM100=4,F102=0),1.1,1),1/TRANSPOSE(W102-INDIRECT(_xlfn.CONCAT($BZ$1,MATCH(D102,$BY$7:$BY$100,0)+6)):INDIRECT(_xlfn.CONCAT($BZ$1,MATCH(D102,$BY$7:$BY$100,0)+6+SUM(IF((D102=$BY$7:$BY$59)=TRUE,1,0))-1))*$R$3)),6)=1,1,0)),W102-INDIRECT(_xlfn.CONCAT($BZ$1,MATCH(D102,$BY$7:$BY$100,0)+6)):INDIRECT(_xlfn.CONCAT($BZ$1,MATCH(D102,$BY$7:$BY$100,0)+6+SUM(IF((D102=$BY$7:$BY$59)=TRUE,1,0))-1))*$R$3))/$S$3,1,-1,TRUE)),"")</f>
        <v/>
      </c>
      <c r="AG102" s="31"/>
      <c r="AH102" s="31"/>
      <c r="AI102" s="31"/>
      <c r="AJ102" s="32"/>
      <c r="AK102" s="6"/>
      <c r="AL102" s="21"/>
      <c r="AM102" s="21"/>
      <c r="AN102" s="48">
        <f t="shared" si="37"/>
        <v>12</v>
      </c>
      <c r="AO102" s="39" t="e">
        <f t="shared" si="38"/>
        <v>#N/A</v>
      </c>
      <c r="AP102" s="39" t="e" cm="1">
        <f t="array" ref="AP102">_xlfn.XMATCH(1,IF(IF((AL102=$DG$24:$EF$24)=TRUE,1,0)+IF((AM102=$DG$25:$EF$25)=TRUE,1,0)=2,1,0))</f>
        <v>#N/A</v>
      </c>
      <c r="AQ102" s="39" t="str" cm="1">
        <f t="array" aca="1" ref="AQ102:AU102" ca="1">AA102:AE102</f>
        <v/>
      </c>
      <c r="AR102" s="39" t="str">
        <f ca="1"/>
        <v/>
      </c>
      <c r="AS102" s="39" t="str">
        <f ca="1"/>
        <v/>
      </c>
      <c r="AT102" s="39" t="str">
        <f ca="1"/>
        <v/>
      </c>
      <c r="AU102" s="39" t="str">
        <f ca="1"/>
        <v/>
      </c>
      <c r="AV102" s="39">
        <f t="shared" si="39"/>
        <v>0</v>
      </c>
      <c r="AW102" s="39" t="e" cm="1">
        <f t="array" ref="AW102">IF(AND(AV102=1,AO102&lt;&gt;1),VLOOKUP(E102,변환표준점수!$H$8:$O$60,_xlfn.XMATCH('표점 계산기'!$AL102,변환표준점수!$I$6:$O$6)+1,FALSE),IF(AND($E102=0,$DN$4=1),INDEX($CH$7:$CH$73,SUM(IF(AF102=$CP$7:$CP$59,ROW($A$1:$A$50),0))),IF(AND($E102&lt;&gt;0,$DN$4&lt;&gt;1),INDEX($CD$7:$CD$73,SUM(IF(AF102=$CL$7:$CL$59,ROW($A$1:$A$50),0))),AF102:AJ102)))</f>
        <v>#N/A</v>
      </c>
      <c r="AX102" s="39"/>
      <c r="AY102" s="39"/>
      <c r="AZ102" s="39"/>
      <c r="BA102" s="39"/>
      <c r="BB102" s="39" t="e">
        <f>VLOOKUP(G102,변환표준점수!$X$8:$AM$16,_xlfn.XMATCH(AL102,변환표준점수!$Y$5:$AM$5)+IF(OR(AN102=6,AN102=7,AN102=10,AN102=11),IF(AO102=1,0,1),0)+1,FALSE)</f>
        <v>#N/A</v>
      </c>
      <c r="BC102" s="39" t="e">
        <f>VLOOKUP(H102,변환표준점수!$AO$8:$BE$16,_xlfn.XMATCH(AL102,변환표준점수!$AP$5:$BE$5)+IF(OR(AN102=3,AN102=6,AN102=8,AN102=9,AN102=10),IF(AO102=1,0,1),0)+1,FALSE)</f>
        <v>#N/A</v>
      </c>
      <c r="BD102" s="39" t="e">
        <f>IF(I102=0,VLOOKUP(K102,변환표준점수!$BU$8:$CF$62,'표점 계산기'!$AN102+1,FALSE),VLOOKUP(I102,변환표준점수!$BH$8:$BS$62,'표점 계산기'!$AN102+1,FALSE))</f>
        <v>#N/A</v>
      </c>
      <c r="BE102" s="39" t="e">
        <f>IF(J102=0,VLOOKUP(L102,변환표준점수!$BU$8:$CF$62,'표점 계산기'!$AN102+1,FALSE),VLOOKUP(J102,변환표준점수!$BH$8:$BS$62,'표점 계산기'!$AN102+1,FALSE))</f>
        <v>#N/A</v>
      </c>
      <c r="BF102" s="39" cm="1">
        <f t="array" ref="BF102">IF(M102=0,0,IF(OR(AN102=3,AN102=4),0,IF(AN102=1,INDEX($CZ$7:$CZ$15,SUM(IF(M102&lt;$CY$7:$CY$15=TRUE,1,0))+1),VLOOKUP(M102,변환표준점수!$BH$8:$BS$62,'표점 계산기'!AN102+1,FALSE))))</f>
        <v>0</v>
      </c>
      <c r="BG102" s="39" t="e" cm="1">
        <f t="array" ref="BG102">INDEX($DG$24:$EF$31,COLUMN(C97),$AP102)</f>
        <v>#N/A</v>
      </c>
      <c r="BH102" s="39" t="e" cm="1">
        <f t="array" ref="BH102">INDEX($DG$24:$EF$31,COLUMN(D97),$AP102)</f>
        <v>#N/A</v>
      </c>
      <c r="BI102" s="39" t="e" cm="1">
        <f t="array" ref="BI102">INDEX($DG$24:$EF$31,COLUMN(E97),$AP102)</f>
        <v>#N/A</v>
      </c>
      <c r="BJ102" s="39" t="e" cm="1">
        <f t="array" ref="BJ102">INDEX($DG$24:$EF$31,COLUMN(F97),$AP102)</f>
        <v>#N/A</v>
      </c>
      <c r="BK102" s="39" t="e" cm="1">
        <f t="array" ref="BK102">INDEX($DG$24:$EF$31,COLUMN(G97),$AP102)</f>
        <v>#N/A</v>
      </c>
      <c r="BL102" s="39" t="e" cm="1">
        <f t="array" ref="BL102">INDEX($DG$24:$EF$31,COLUMN(H97),$AP102)</f>
        <v>#N/A</v>
      </c>
      <c r="BM102" s="63" t="str" cm="1">
        <f t="array" aca="1" ref="BM102:BQ102" ca="1">IFERROR(ROUND(IF(IFERROR(AW102:BA102/AW102:BA102,0)=1,(IFERROR(AQ102:AU102*BG102,0)+IFERROR(AW102:BA102*BH102,0)+(SUM(BD102:BF102)-MIN(BD102:BF102))*BI102+BB102*BJ102+BC102*BK102)*BL102+BB102*(1-BJ102)+BC102*(1-BK102)+IF(AN102=1,BF102,0),""),2),"")</f>
        <v/>
      </c>
      <c r="BN102" s="52" t="str">
        <f ca="1"/>
        <v/>
      </c>
      <c r="BO102" s="52" t="str">
        <f ca="1"/>
        <v/>
      </c>
      <c r="BP102" s="52" t="str">
        <f ca="1"/>
        <v/>
      </c>
      <c r="BQ102" s="64" t="str">
        <f ca="1"/>
        <v/>
      </c>
      <c r="BR102" s="6"/>
      <c r="BS102" s="5"/>
      <c r="BT102" s="5"/>
      <c r="BU102" s="5"/>
      <c r="BV102" s="5"/>
      <c r="BW102" s="5"/>
      <c r="BX102" s="5"/>
      <c r="BY102" s="68">
        <v>0</v>
      </c>
      <c r="BZ102" s="5"/>
      <c r="CA102" s="68">
        <v>0</v>
      </c>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v>5</v>
      </c>
      <c r="DC102" s="5">
        <v>48.52</v>
      </c>
      <c r="DD102" s="5">
        <v>48.93</v>
      </c>
      <c r="DE102" s="5"/>
      <c r="DF102" s="5"/>
      <c r="DG102" s="5"/>
      <c r="DH102" s="5"/>
      <c r="DI102" s="5"/>
      <c r="DJ102" s="5"/>
      <c r="DK102" s="5"/>
      <c r="DL102" s="6"/>
      <c r="DM102" s="6"/>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row>
    <row r="103" spans="1:153" x14ac:dyDescent="0.3">
      <c r="A103" s="5"/>
      <c r="B103" s="18" t="str">
        <f t="shared" si="27"/>
        <v/>
      </c>
      <c r="C103" s="24"/>
      <c r="D103" s="24"/>
      <c r="E103" s="24"/>
      <c r="F103" s="24"/>
      <c r="G103" s="24"/>
      <c r="H103" s="25"/>
      <c r="I103" s="25"/>
      <c r="J103" s="25"/>
      <c r="K103" s="25"/>
      <c r="L103" s="25"/>
      <c r="M103" s="25"/>
      <c r="N103" s="24"/>
      <c r="O103" s="25"/>
      <c r="P103" s="6"/>
      <c r="Q103" s="6"/>
      <c r="R103" s="6" t="e">
        <f t="shared" si="28"/>
        <v>#N/A</v>
      </c>
      <c r="S103" s="6" t="e">
        <f t="shared" si="29"/>
        <v>#N/A</v>
      </c>
      <c r="T103" s="6" t="e">
        <f t="shared" si="30"/>
        <v>#N/A</v>
      </c>
      <c r="U103" s="6" t="e">
        <f t="shared" si="31"/>
        <v>#N/A</v>
      </c>
      <c r="V103" s="8" cm="1">
        <f t="array" ref="V103">IF(M103=0,0,IF(OR($DM$4=3,$DM$4=4),0,IF($DM$4=1,INDEX($CZ$7:$CZ$15,SUM(IF(M103&lt;$CY$7:$CY$15=TRUE,1,0))+1),VLOOKUP(M103,$DB$7:$DC$107,2,FALSE))))</f>
        <v>0</v>
      </c>
      <c r="W103" s="6" t="e">
        <f t="shared" si="26"/>
        <v>#N/A</v>
      </c>
      <c r="X103" s="6" cm="1">
        <f t="array" aca="1" ref="X103" ca="1">SUM(IF((IF(E103=0,INDIRECT(_xlfn.CONCAT($CH$1,MATCH(F103,$CG$7:$CG$100,0)+6)):INDIRECT(_xlfn.CONCAT($CH$1,MATCH(F103,$CG$7:$CG$100,0)+6+SUM(IF((F103=$CG$7:$CG$59)=TRUE,1,0))-1)),INDIRECT(_xlfn.CONCAT($CD$1,MATCH(E103,$CC$7:$CC$100,0)+6)):INDIRECT(_xlfn.CONCAT($CD$1,MATCH(E103,$CC$7:$CC$100,0)+6+SUM(IF((E103=$CC$7:$CC$59)=TRUE,1,0))-1)))*$S$3)=0,0,1))</f>
        <v>2</v>
      </c>
      <c r="Y103" s="6" t="e" cm="1">
        <f t="array" aca="1" ref="Y103" ca="1">SUM(IF((TRANSPOSE(MMULT(MMULT(_xlfn.MUNIT(X103),IF(MMULT(IF(E103=0,INDIRECT(_xlfn.CONCAT($CH$1,MATCH(F103,$CG$7:$CG$100,0)+6)):INDIRECT(_xlfn.CONCAT($CH$1,MATCH(F103,$CG$7:$CG$100,0)+6+SUM(IF((F103=$CG$7:$CG$59)=TRUE,1,0))-1)),INDIRECT(_xlfn.CONCAT($CD$1,MATCH(E103,$CC$7:$CC$100,0)+6)):INDIRECT(_xlfn.CONCAT($CD$1,MATCH(E103,$CC$7:$CC$100,0)+6+SUM(IF((E103=$CC$7:$CC$59)=TRUE,1,0))-1)))*$S$3,1/TRANSPOSE(W103-INDIRECT(_xlfn.CONCAT($BZ$1,MATCH(D103,$BY$7:$BY$100,0)+6)):INDIRECT(_xlfn.CONCAT($BZ$1,MATCH(D103,$BY$7:$BY$100,0)+6+SUM(IF((D103=$BY$7:$BY$59)=TRUE,1,0))-1))*$R$3))=1,1,0)),W103-INDIRECT(_xlfn.CONCAT($BZ$1,MATCH(D103,$BY$7:$BY$100,0)+6)):INDIRECT(_xlfn.CONCAT($BZ$1,MATCH(D103,$BY$7:$BY$100,0)+6+SUM(IF((D103=$BY$7:$BY$59)=TRUE,1,0))-1))*$R$3)))=0,0,1))</f>
        <v>#N/A</v>
      </c>
      <c r="Z103" s="6"/>
      <c r="AA103" s="30" t="str">
        <f t="shared" ca="1" si="32"/>
        <v/>
      </c>
      <c r="AB103" s="31" t="str">
        <f t="shared" si="33"/>
        <v/>
      </c>
      <c r="AC103" s="31" t="str">
        <f t="shared" si="34"/>
        <v/>
      </c>
      <c r="AD103" s="31" t="str">
        <f t="shared" si="35"/>
        <v/>
      </c>
      <c r="AE103" s="32" t="str">
        <f t="shared" si="36"/>
        <v/>
      </c>
      <c r="AF103" s="33" t="str" cm="1">
        <f t="array" aca="1" ref="AF103" ca="1">IFERROR(IF(_xlfn._xlws.SORT(TRANSPOSE(MMULT(MMULT(_xlfn.MUNIT(X103),IF(ROUND(MMULT(IF(E103=0,IF(DN101=1,INDIRECT(_xlfn.CONCAT($CP$1,MATCH(F103,$CO$7:$CO$100,0)+6)):INDIRECT(_xlfn.CONCAT($CP$1,MATCH(F103,$CO$7:$CO$100,0)+6+SUM(IF((F103=$CO$7:$CO$59)=TRUE,1,0))-1)),INDIRECT(_xlfn.CONCAT($CH$1,MATCH(F103,$CG$7:$CG$100,0)+6)):INDIRECT(_xlfn.CONCAT($CH$1,MATCH(F103,$CG$7:$CG$100,0)+6+SUM(IF((F103=$CG$7:$CG$59)=TRUE,1,0))-1))),IF(OR(DN101=2,DN101=3),INDIRECT(_xlfn.CONCAT($CL$1,MATCH(E103,$CK$7:$CK$100,0)+6)):INDIRECT(_xlfn.CONCAT($CL$1,MATCH(E103,$CK$7:$CK$100,0)+6+SUM(IF((E103=$CK$7:$CK$59)=TRUE,1,0))-1)),INDIRECT(_xlfn.CONCAT($CD$1,MATCH(E103,$CC$7:$CC$100,0)+6)):INDIRECT(_xlfn.CONCAT($CD$1,MATCH(E103,$CC$7:$CC$100,0)+6+SUM(IF((E103=$CC$7:$CC$59)=TRUE,1,0))-1))))*$S$3*IF(AND(DM101=4,F103=0),1.1,1),1/TRANSPOSE(W103-INDIRECT(_xlfn.CONCAT($BZ$1,MATCH(D103,$BY$7:$BY$100,0)+6)):INDIRECT(_xlfn.CONCAT($BZ$1,MATCH(D103,$BY$7:$BY$100,0)+6+SUM(IF((D103=$BY$7:$BY$59)=TRUE,1,0))-1))*$R$3)),6)=1,1,0)),W103-INDIRECT(_xlfn.CONCAT($BZ$1,MATCH(D103,$BY$7:$BY$100,0)+6)):INDIRECT(_xlfn.CONCAT($BZ$1,MATCH(D103,$BY$7:$BY$100,0)+6+SUM(IF((D103=$BY$7:$BY$59)=TRUE,1,0))-1))*$R$3))/$S$3,1,-1,TRUE)=0,"",_xlfn._xlws.SORT(TRANSPOSE(MMULT(MMULT(_xlfn.MUNIT(X103),IF(ROUND(MMULT(IF(E103=0,IF(DN101=1,INDIRECT(_xlfn.CONCAT($CP$1,MATCH(F103,$CO$7:$CO$100,0)+6)):INDIRECT(_xlfn.CONCAT($CP$1,MATCH(F103,$CO$7:$CO$100,0)+6+SUM(IF((F103=$CO$7:$CO$59)=TRUE,1,0))-1)),INDIRECT(_xlfn.CONCAT($CH$1,MATCH(F103,$CG$7:$CG$100,0)+6)):INDIRECT(_xlfn.CONCAT($CH$1,MATCH(F103,$CG$7:$CG$100,0)+6+SUM(IF((F103=$CG$7:$CG$59)=TRUE,1,0))-1))),IF(OR(DN101=2,DN101=3),INDIRECT(_xlfn.CONCAT($CL$1,MATCH(E103,$CK$7:$CK$100,0)+6)):INDIRECT(_xlfn.CONCAT($CL$1,MATCH(E103,$CK$7:$CK$100,0)+6+SUM(IF((E103=$CK$7:$CK$59)=TRUE,1,0))-1)),INDIRECT(_xlfn.CONCAT($CD$1,MATCH(E103,$CC$7:$CC$100,0)+6)):INDIRECT(_xlfn.CONCAT($CD$1,MATCH(E103,$CC$7:$CC$100,0)+6+SUM(IF((E103=$CC$7:$CC$59)=TRUE,1,0))-1))))*$S$3*IF(AND(DM101=4,F103=0),1.1,1),1/TRANSPOSE(W103-INDIRECT(_xlfn.CONCAT($BZ$1,MATCH(D103,$BY$7:$BY$100,0)+6)):INDIRECT(_xlfn.CONCAT($BZ$1,MATCH(D103,$BY$7:$BY$100,0)+6+SUM(IF((D103=$BY$7:$BY$59)=TRUE,1,0))-1))*$R$3)),6)=1,1,0)),W103-INDIRECT(_xlfn.CONCAT($BZ$1,MATCH(D103,$BY$7:$BY$100,0)+6)):INDIRECT(_xlfn.CONCAT($BZ$1,MATCH(D103,$BY$7:$BY$100,0)+6+SUM(IF((D103=$BY$7:$BY$59)=TRUE,1,0))-1))*$R$3))/$S$3,1,-1,TRUE)),"")</f>
        <v/>
      </c>
      <c r="AG103" s="31"/>
      <c r="AH103" s="31"/>
      <c r="AI103" s="31"/>
      <c r="AJ103" s="32"/>
      <c r="AK103" s="6"/>
      <c r="AL103" s="21"/>
      <c r="AM103" s="21"/>
      <c r="AN103" s="48">
        <f t="shared" si="37"/>
        <v>12</v>
      </c>
      <c r="AO103" s="39" t="e">
        <f t="shared" si="38"/>
        <v>#N/A</v>
      </c>
      <c r="AP103" s="39" t="e" cm="1">
        <f t="array" ref="AP103">_xlfn.XMATCH(1,IF(IF((AL103=$DG$24:$EF$24)=TRUE,1,0)+IF((AM103=$DG$25:$EF$25)=TRUE,1,0)=2,1,0))</f>
        <v>#N/A</v>
      </c>
      <c r="AQ103" s="39" t="str" cm="1">
        <f t="array" aca="1" ref="AQ103:AU103" ca="1">AA103:AE103</f>
        <v/>
      </c>
      <c r="AR103" s="39" t="str">
        <f ca="1"/>
        <v/>
      </c>
      <c r="AS103" s="39" t="str">
        <f ca="1"/>
        <v/>
      </c>
      <c r="AT103" s="39" t="str">
        <f ca="1"/>
        <v/>
      </c>
      <c r="AU103" s="39" t="str">
        <f ca="1"/>
        <v/>
      </c>
      <c r="AV103" s="39">
        <f t="shared" si="39"/>
        <v>0</v>
      </c>
      <c r="AW103" s="39" t="e" cm="1">
        <f t="array" ref="AW103">IF(AND(AV103=1,AO103&lt;&gt;1),VLOOKUP(E103,변환표준점수!$H$8:$O$60,_xlfn.XMATCH('표점 계산기'!$AL103,변환표준점수!$I$6:$O$6)+1,FALSE),IF(AND($E103=0,$DN$4=1),INDEX($CH$7:$CH$73,SUM(IF(AF103=$CP$7:$CP$59,ROW($A$1:$A$50),0))),IF(AND($E103&lt;&gt;0,$DN$4&lt;&gt;1),INDEX($CD$7:$CD$73,SUM(IF(AF103=$CL$7:$CL$59,ROW($A$1:$A$50),0))),AF103:AJ103)))</f>
        <v>#N/A</v>
      </c>
      <c r="AX103" s="39"/>
      <c r="AY103" s="39"/>
      <c r="AZ103" s="39"/>
      <c r="BA103" s="39"/>
      <c r="BB103" s="39" t="e">
        <f>VLOOKUP(G103,변환표준점수!$X$8:$AM$16,_xlfn.XMATCH(AL103,변환표준점수!$Y$5:$AM$5)+IF(OR(AN103=6,AN103=7,AN103=10,AN103=11),IF(AO103=1,0,1),0)+1,FALSE)</f>
        <v>#N/A</v>
      </c>
      <c r="BC103" s="39" t="e">
        <f>VLOOKUP(H103,변환표준점수!$AO$8:$BE$16,_xlfn.XMATCH(AL103,변환표준점수!$AP$5:$BE$5)+IF(OR(AN103=3,AN103=6,AN103=8,AN103=9,AN103=10),IF(AO103=1,0,1),0)+1,FALSE)</f>
        <v>#N/A</v>
      </c>
      <c r="BD103" s="39" t="e">
        <f>IF(I103=0,VLOOKUP(K103,변환표준점수!$BU$8:$CF$62,'표점 계산기'!$AN103+1,FALSE),VLOOKUP(I103,변환표준점수!$BH$8:$BS$62,'표점 계산기'!$AN103+1,FALSE))</f>
        <v>#N/A</v>
      </c>
      <c r="BE103" s="39" t="e">
        <f>IF(J103=0,VLOOKUP(L103,변환표준점수!$BU$8:$CF$62,'표점 계산기'!$AN103+1,FALSE),VLOOKUP(J103,변환표준점수!$BH$8:$BS$62,'표점 계산기'!$AN103+1,FALSE))</f>
        <v>#N/A</v>
      </c>
      <c r="BF103" s="39" cm="1">
        <f t="array" ref="BF103">IF(M103=0,0,IF(OR(AN103=3,AN103=4),0,IF(AN103=1,INDEX($CZ$7:$CZ$15,SUM(IF(M103&lt;$CY$7:$CY$15=TRUE,1,0))+1),VLOOKUP(M103,변환표준점수!$BH$8:$BS$62,'표점 계산기'!AN103+1,FALSE))))</f>
        <v>0</v>
      </c>
      <c r="BG103" s="39" t="e" cm="1">
        <f t="array" ref="BG103">INDEX($DG$24:$EF$31,COLUMN(C98),$AP103)</f>
        <v>#N/A</v>
      </c>
      <c r="BH103" s="39" t="e" cm="1">
        <f t="array" ref="BH103">INDEX($DG$24:$EF$31,COLUMN(D98),$AP103)</f>
        <v>#N/A</v>
      </c>
      <c r="BI103" s="39" t="e" cm="1">
        <f t="array" ref="BI103">INDEX($DG$24:$EF$31,COLUMN(E98),$AP103)</f>
        <v>#N/A</v>
      </c>
      <c r="BJ103" s="39" t="e" cm="1">
        <f t="array" ref="BJ103">INDEX($DG$24:$EF$31,COLUMN(F98),$AP103)</f>
        <v>#N/A</v>
      </c>
      <c r="BK103" s="39" t="e" cm="1">
        <f t="array" ref="BK103">INDEX($DG$24:$EF$31,COLUMN(G98),$AP103)</f>
        <v>#N/A</v>
      </c>
      <c r="BL103" s="39" t="e" cm="1">
        <f t="array" ref="BL103">INDEX($DG$24:$EF$31,COLUMN(H98),$AP103)</f>
        <v>#N/A</v>
      </c>
      <c r="BM103" s="63" t="str" cm="1">
        <f t="array" aca="1" ref="BM103:BQ103" ca="1">IFERROR(ROUND(IF(IFERROR(AW103:BA103/AW103:BA103,0)=1,(IFERROR(AQ103:AU103*BG103,0)+IFERROR(AW103:BA103*BH103,0)+(SUM(BD103:BF103)-MIN(BD103:BF103))*BI103+BB103*BJ103+BC103*BK103)*BL103+BB103*(1-BJ103)+BC103*(1-BK103)+IF(AN103=1,BF103,0),""),2),"")</f>
        <v/>
      </c>
      <c r="BN103" s="52" t="str">
        <f ca="1"/>
        <v/>
      </c>
      <c r="BO103" s="52" t="str">
        <f ca="1"/>
        <v/>
      </c>
      <c r="BP103" s="52" t="str">
        <f ca="1"/>
        <v/>
      </c>
      <c r="BQ103" s="64" t="str">
        <f ca="1"/>
        <v/>
      </c>
      <c r="BR103" s="6"/>
      <c r="BS103" s="5"/>
      <c r="BT103" s="5"/>
      <c r="BU103" s="5"/>
      <c r="BV103" s="5"/>
      <c r="BW103" s="5"/>
      <c r="BX103" s="5"/>
      <c r="BY103" s="68">
        <v>0</v>
      </c>
      <c r="BZ103" s="5"/>
      <c r="CA103" s="68">
        <v>0</v>
      </c>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6">
        <v>4</v>
      </c>
      <c r="DC103" s="5">
        <v>48.52</v>
      </c>
      <c r="DD103" s="5">
        <v>48.93</v>
      </c>
      <c r="DE103" s="5"/>
      <c r="DF103" s="5"/>
      <c r="DG103" s="5"/>
      <c r="DH103" s="5"/>
      <c r="DI103" s="5"/>
      <c r="DJ103" s="5"/>
      <c r="DK103" s="5"/>
      <c r="DL103" s="6"/>
      <c r="DM103" s="6"/>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row>
    <row r="104" spans="1:153" x14ac:dyDescent="0.3">
      <c r="A104" s="5"/>
      <c r="B104" s="18" t="str">
        <f t="shared" si="27"/>
        <v/>
      </c>
      <c r="C104" s="24"/>
      <c r="D104" s="24"/>
      <c r="E104" s="24"/>
      <c r="F104" s="24"/>
      <c r="G104" s="24"/>
      <c r="H104" s="25"/>
      <c r="I104" s="25"/>
      <c r="J104" s="25"/>
      <c r="K104" s="25"/>
      <c r="L104" s="25"/>
      <c r="M104" s="25"/>
      <c r="N104" s="24"/>
      <c r="O104" s="25"/>
      <c r="P104" s="6"/>
      <c r="Q104" s="6"/>
      <c r="R104" s="6" t="e">
        <f t="shared" si="28"/>
        <v>#N/A</v>
      </c>
      <c r="S104" s="6" t="e">
        <f t="shared" si="29"/>
        <v>#N/A</v>
      </c>
      <c r="T104" s="6" t="e">
        <f t="shared" si="30"/>
        <v>#N/A</v>
      </c>
      <c r="U104" s="6" t="e">
        <f t="shared" si="31"/>
        <v>#N/A</v>
      </c>
      <c r="V104" s="8" cm="1">
        <f t="array" ref="V104">IF(M104=0,0,IF(OR($DM$4=3,$DM$4=4),0,IF($DM$4=1,INDEX($CZ$7:$CZ$15,SUM(IF(M104&lt;$CY$7:$CY$15=TRUE,1,0))+1),VLOOKUP(M104,$DB$7:$DC$107,2,FALSE))))</f>
        <v>0</v>
      </c>
      <c r="W104" s="6" t="e">
        <f t="shared" si="26"/>
        <v>#N/A</v>
      </c>
      <c r="X104" s="6" cm="1">
        <f t="array" aca="1" ref="X104" ca="1">SUM(IF((IF(E104=0,INDIRECT(_xlfn.CONCAT($CH$1,MATCH(F104,$CG$7:$CG$100,0)+6)):INDIRECT(_xlfn.CONCAT($CH$1,MATCH(F104,$CG$7:$CG$100,0)+6+SUM(IF((F104=$CG$7:$CG$59)=TRUE,1,0))-1)),INDIRECT(_xlfn.CONCAT($CD$1,MATCH(E104,$CC$7:$CC$100,0)+6)):INDIRECT(_xlfn.CONCAT($CD$1,MATCH(E104,$CC$7:$CC$100,0)+6+SUM(IF((E104=$CC$7:$CC$59)=TRUE,1,0))-1)))*$S$3)=0,0,1))</f>
        <v>2</v>
      </c>
      <c r="Y104" s="6" t="e" cm="1">
        <f t="array" aca="1" ref="Y104" ca="1">SUM(IF((TRANSPOSE(MMULT(MMULT(_xlfn.MUNIT(X104),IF(MMULT(IF(E104=0,INDIRECT(_xlfn.CONCAT($CH$1,MATCH(F104,$CG$7:$CG$100,0)+6)):INDIRECT(_xlfn.CONCAT($CH$1,MATCH(F104,$CG$7:$CG$100,0)+6+SUM(IF((F104=$CG$7:$CG$59)=TRUE,1,0))-1)),INDIRECT(_xlfn.CONCAT($CD$1,MATCH(E104,$CC$7:$CC$100,0)+6)):INDIRECT(_xlfn.CONCAT($CD$1,MATCH(E104,$CC$7:$CC$100,0)+6+SUM(IF((E104=$CC$7:$CC$59)=TRUE,1,0))-1)))*$S$3,1/TRANSPOSE(W104-INDIRECT(_xlfn.CONCAT($BZ$1,MATCH(D104,$BY$7:$BY$100,0)+6)):INDIRECT(_xlfn.CONCAT($BZ$1,MATCH(D104,$BY$7:$BY$100,0)+6+SUM(IF((D104=$BY$7:$BY$59)=TRUE,1,0))-1))*$R$3))=1,1,0)),W104-INDIRECT(_xlfn.CONCAT($BZ$1,MATCH(D104,$BY$7:$BY$100,0)+6)):INDIRECT(_xlfn.CONCAT($BZ$1,MATCH(D104,$BY$7:$BY$100,0)+6+SUM(IF((D104=$BY$7:$BY$59)=TRUE,1,0))-1))*$R$3)))=0,0,1))</f>
        <v>#N/A</v>
      </c>
      <c r="Z104" s="6"/>
      <c r="AA104" s="30" t="str">
        <f t="shared" ca="1" si="32"/>
        <v/>
      </c>
      <c r="AB104" s="31" t="str">
        <f t="shared" si="33"/>
        <v/>
      </c>
      <c r="AC104" s="31" t="str">
        <f t="shared" si="34"/>
        <v/>
      </c>
      <c r="AD104" s="31" t="str">
        <f t="shared" si="35"/>
        <v/>
      </c>
      <c r="AE104" s="32" t="str">
        <f t="shared" si="36"/>
        <v/>
      </c>
      <c r="AF104" s="33" t="str" cm="1">
        <f t="array" aca="1" ref="AF104" ca="1">IFERROR(IF(_xlfn._xlws.SORT(TRANSPOSE(MMULT(MMULT(_xlfn.MUNIT(X104),IF(ROUND(MMULT(IF(E104=0,IF(DN102=1,INDIRECT(_xlfn.CONCAT($CP$1,MATCH(F104,$CO$7:$CO$100,0)+6)):INDIRECT(_xlfn.CONCAT($CP$1,MATCH(F104,$CO$7:$CO$100,0)+6+SUM(IF((F104=$CO$7:$CO$59)=TRUE,1,0))-1)),INDIRECT(_xlfn.CONCAT($CH$1,MATCH(F104,$CG$7:$CG$100,0)+6)):INDIRECT(_xlfn.CONCAT($CH$1,MATCH(F104,$CG$7:$CG$100,0)+6+SUM(IF((F104=$CG$7:$CG$59)=TRUE,1,0))-1))),IF(OR(DN102=2,DN102=3),INDIRECT(_xlfn.CONCAT($CL$1,MATCH(E104,$CK$7:$CK$100,0)+6)):INDIRECT(_xlfn.CONCAT($CL$1,MATCH(E104,$CK$7:$CK$100,0)+6+SUM(IF((E104=$CK$7:$CK$59)=TRUE,1,0))-1)),INDIRECT(_xlfn.CONCAT($CD$1,MATCH(E104,$CC$7:$CC$100,0)+6)):INDIRECT(_xlfn.CONCAT($CD$1,MATCH(E104,$CC$7:$CC$100,0)+6+SUM(IF((E104=$CC$7:$CC$59)=TRUE,1,0))-1))))*$S$3*IF(AND(DM102=4,F104=0),1.1,1),1/TRANSPOSE(W104-INDIRECT(_xlfn.CONCAT($BZ$1,MATCH(D104,$BY$7:$BY$100,0)+6)):INDIRECT(_xlfn.CONCAT($BZ$1,MATCH(D104,$BY$7:$BY$100,0)+6+SUM(IF((D104=$BY$7:$BY$59)=TRUE,1,0))-1))*$R$3)),6)=1,1,0)),W104-INDIRECT(_xlfn.CONCAT($BZ$1,MATCH(D104,$BY$7:$BY$100,0)+6)):INDIRECT(_xlfn.CONCAT($BZ$1,MATCH(D104,$BY$7:$BY$100,0)+6+SUM(IF((D104=$BY$7:$BY$59)=TRUE,1,0))-1))*$R$3))/$S$3,1,-1,TRUE)=0,"",_xlfn._xlws.SORT(TRANSPOSE(MMULT(MMULT(_xlfn.MUNIT(X104),IF(ROUND(MMULT(IF(E104=0,IF(DN102=1,INDIRECT(_xlfn.CONCAT($CP$1,MATCH(F104,$CO$7:$CO$100,0)+6)):INDIRECT(_xlfn.CONCAT($CP$1,MATCH(F104,$CO$7:$CO$100,0)+6+SUM(IF((F104=$CO$7:$CO$59)=TRUE,1,0))-1)),INDIRECT(_xlfn.CONCAT($CH$1,MATCH(F104,$CG$7:$CG$100,0)+6)):INDIRECT(_xlfn.CONCAT($CH$1,MATCH(F104,$CG$7:$CG$100,0)+6+SUM(IF((F104=$CG$7:$CG$59)=TRUE,1,0))-1))),IF(OR(DN102=2,DN102=3),INDIRECT(_xlfn.CONCAT($CL$1,MATCH(E104,$CK$7:$CK$100,0)+6)):INDIRECT(_xlfn.CONCAT($CL$1,MATCH(E104,$CK$7:$CK$100,0)+6+SUM(IF((E104=$CK$7:$CK$59)=TRUE,1,0))-1)),INDIRECT(_xlfn.CONCAT($CD$1,MATCH(E104,$CC$7:$CC$100,0)+6)):INDIRECT(_xlfn.CONCAT($CD$1,MATCH(E104,$CC$7:$CC$100,0)+6+SUM(IF((E104=$CC$7:$CC$59)=TRUE,1,0))-1))))*$S$3*IF(AND(DM102=4,F104=0),1.1,1),1/TRANSPOSE(W104-INDIRECT(_xlfn.CONCAT($BZ$1,MATCH(D104,$BY$7:$BY$100,0)+6)):INDIRECT(_xlfn.CONCAT($BZ$1,MATCH(D104,$BY$7:$BY$100,0)+6+SUM(IF((D104=$BY$7:$BY$59)=TRUE,1,0))-1))*$R$3)),6)=1,1,0)),W104-INDIRECT(_xlfn.CONCAT($BZ$1,MATCH(D104,$BY$7:$BY$100,0)+6)):INDIRECT(_xlfn.CONCAT($BZ$1,MATCH(D104,$BY$7:$BY$100,0)+6+SUM(IF((D104=$BY$7:$BY$59)=TRUE,1,0))-1))*$R$3))/$S$3,1,-1,TRUE)),"")</f>
        <v/>
      </c>
      <c r="AG104" s="31"/>
      <c r="AH104" s="31"/>
      <c r="AI104" s="31"/>
      <c r="AJ104" s="32"/>
      <c r="AK104" s="6"/>
      <c r="AL104" s="21"/>
      <c r="AM104" s="21"/>
      <c r="AN104" s="48">
        <f t="shared" si="37"/>
        <v>12</v>
      </c>
      <c r="AO104" s="39" t="e">
        <f t="shared" si="38"/>
        <v>#N/A</v>
      </c>
      <c r="AP104" s="39" t="e" cm="1">
        <f t="array" ref="AP104">_xlfn.XMATCH(1,IF(IF((AL104=$DG$24:$EF$24)=TRUE,1,0)+IF((AM104=$DG$25:$EF$25)=TRUE,1,0)=2,1,0))</f>
        <v>#N/A</v>
      </c>
      <c r="AQ104" s="39" t="str" cm="1">
        <f t="array" aca="1" ref="AQ104:AU104" ca="1">AA104:AE104</f>
        <v/>
      </c>
      <c r="AR104" s="39" t="str">
        <f ca="1"/>
        <v/>
      </c>
      <c r="AS104" s="39" t="str">
        <f ca="1"/>
        <v/>
      </c>
      <c r="AT104" s="39" t="str">
        <f ca="1"/>
        <v/>
      </c>
      <c r="AU104" s="39" t="str">
        <f ca="1"/>
        <v/>
      </c>
      <c r="AV104" s="39">
        <f t="shared" si="39"/>
        <v>0</v>
      </c>
      <c r="AW104" s="39" t="e" cm="1">
        <f t="array" ref="AW104">IF(AND(AV104=1,AO104&lt;&gt;1),VLOOKUP(E104,변환표준점수!$H$8:$O$60,_xlfn.XMATCH('표점 계산기'!$AL104,변환표준점수!$I$6:$O$6)+1,FALSE),IF(AND($E104=0,$DN$4=1),INDEX($CH$7:$CH$73,SUM(IF(AF104=$CP$7:$CP$59,ROW($A$1:$A$50),0))),IF(AND($E104&lt;&gt;0,$DN$4&lt;&gt;1),INDEX($CD$7:$CD$73,SUM(IF(AF104=$CL$7:$CL$59,ROW($A$1:$A$50),0))),AF104:AJ104)))</f>
        <v>#N/A</v>
      </c>
      <c r="AX104" s="39"/>
      <c r="AY104" s="39"/>
      <c r="AZ104" s="39"/>
      <c r="BA104" s="39"/>
      <c r="BB104" s="39" t="e">
        <f>VLOOKUP(G104,변환표준점수!$X$8:$AM$16,_xlfn.XMATCH(AL104,변환표준점수!$Y$5:$AM$5)+IF(OR(AN104=6,AN104=7,AN104=10,AN104=11),IF(AO104=1,0,1),0)+1,FALSE)</f>
        <v>#N/A</v>
      </c>
      <c r="BC104" s="39" t="e">
        <f>VLOOKUP(H104,변환표준점수!$AO$8:$BE$16,_xlfn.XMATCH(AL104,변환표준점수!$AP$5:$BE$5)+IF(OR(AN104=3,AN104=6,AN104=8,AN104=9,AN104=10),IF(AO104=1,0,1),0)+1,FALSE)</f>
        <v>#N/A</v>
      </c>
      <c r="BD104" s="39" t="e">
        <f>IF(I104=0,VLOOKUP(K104,변환표준점수!$BU$8:$CF$62,'표점 계산기'!$AN104+1,FALSE),VLOOKUP(I104,변환표준점수!$BH$8:$BS$62,'표점 계산기'!$AN104+1,FALSE))</f>
        <v>#N/A</v>
      </c>
      <c r="BE104" s="39" t="e">
        <f>IF(J104=0,VLOOKUP(L104,변환표준점수!$BU$8:$CF$62,'표점 계산기'!$AN104+1,FALSE),VLOOKUP(J104,변환표준점수!$BH$8:$BS$62,'표점 계산기'!$AN104+1,FALSE))</f>
        <v>#N/A</v>
      </c>
      <c r="BF104" s="39" cm="1">
        <f t="array" ref="BF104">IF(M104=0,0,IF(OR(AN104=3,AN104=4),0,IF(AN104=1,INDEX($CZ$7:$CZ$15,SUM(IF(M104&lt;$CY$7:$CY$15=TRUE,1,0))+1),VLOOKUP(M104,변환표준점수!$BH$8:$BS$62,'표점 계산기'!AN104+1,FALSE))))</f>
        <v>0</v>
      </c>
      <c r="BG104" s="39" t="e" cm="1">
        <f t="array" ref="BG104">INDEX($DG$24:$EF$31,COLUMN(C99),$AP104)</f>
        <v>#N/A</v>
      </c>
      <c r="BH104" s="39" t="e" cm="1">
        <f t="array" ref="BH104">INDEX($DG$24:$EF$31,COLUMN(D99),$AP104)</f>
        <v>#N/A</v>
      </c>
      <c r="BI104" s="39" t="e" cm="1">
        <f t="array" ref="BI104">INDEX($DG$24:$EF$31,COLUMN(E99),$AP104)</f>
        <v>#N/A</v>
      </c>
      <c r="BJ104" s="39" t="e" cm="1">
        <f t="array" ref="BJ104">INDEX($DG$24:$EF$31,COLUMN(F99),$AP104)</f>
        <v>#N/A</v>
      </c>
      <c r="BK104" s="39" t="e" cm="1">
        <f t="array" ref="BK104">INDEX($DG$24:$EF$31,COLUMN(G99),$AP104)</f>
        <v>#N/A</v>
      </c>
      <c r="BL104" s="39" t="e" cm="1">
        <f t="array" ref="BL104">INDEX($DG$24:$EF$31,COLUMN(H99),$AP104)</f>
        <v>#N/A</v>
      </c>
      <c r="BM104" s="63" t="str" cm="1">
        <f t="array" aca="1" ref="BM104:BQ104" ca="1">IFERROR(ROUND(IF(IFERROR(AW104:BA104/AW104:BA104,0)=1,(IFERROR(AQ104:AU104*BG104,0)+IFERROR(AW104:BA104*BH104,0)+(SUM(BD104:BF104)-MIN(BD104:BF104))*BI104+BB104*BJ104+BC104*BK104)*BL104+BB104*(1-BJ104)+BC104*(1-BK104)+IF(AN104=1,BF104,0),""),2),"")</f>
        <v/>
      </c>
      <c r="BN104" s="52" t="str">
        <f ca="1"/>
        <v/>
      </c>
      <c r="BO104" s="52" t="str">
        <f ca="1"/>
        <v/>
      </c>
      <c r="BP104" s="52" t="str">
        <f ca="1"/>
        <v/>
      </c>
      <c r="BQ104" s="64" t="str">
        <f ca="1"/>
        <v/>
      </c>
      <c r="BR104" s="6"/>
      <c r="BS104" s="5"/>
      <c r="BT104" s="5"/>
      <c r="BU104" s="5"/>
      <c r="BV104" s="5"/>
      <c r="BW104" s="5"/>
      <c r="BX104" s="5"/>
      <c r="BY104" s="68">
        <v>0</v>
      </c>
      <c r="BZ104" s="5"/>
      <c r="CA104" s="68">
        <v>0</v>
      </c>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6">
        <v>3</v>
      </c>
      <c r="DC104" s="5">
        <v>48.52</v>
      </c>
      <c r="DD104" s="5">
        <v>48.93</v>
      </c>
      <c r="DE104" s="5"/>
      <c r="DF104" s="5"/>
      <c r="DG104" s="5"/>
      <c r="DH104" s="5"/>
      <c r="DI104" s="5"/>
      <c r="DJ104" s="5"/>
      <c r="DK104" s="5"/>
      <c r="DL104" s="6"/>
      <c r="DM104" s="6"/>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row>
    <row r="105" spans="1:153" x14ac:dyDescent="0.3">
      <c r="A105" s="5"/>
      <c r="B105" s="18" t="str">
        <f t="shared" si="27"/>
        <v/>
      </c>
      <c r="C105" s="24"/>
      <c r="D105" s="24"/>
      <c r="E105" s="24"/>
      <c r="F105" s="24"/>
      <c r="G105" s="24"/>
      <c r="H105" s="25"/>
      <c r="I105" s="25"/>
      <c r="J105" s="25"/>
      <c r="K105" s="25"/>
      <c r="L105" s="25"/>
      <c r="M105" s="25"/>
      <c r="N105" s="24"/>
      <c r="O105" s="25"/>
      <c r="P105" s="6"/>
      <c r="Q105" s="6"/>
      <c r="R105" s="6" t="e">
        <f t="shared" si="28"/>
        <v>#N/A</v>
      </c>
      <c r="S105" s="6" t="e">
        <f t="shared" si="29"/>
        <v>#N/A</v>
      </c>
      <c r="T105" s="6" t="e">
        <f t="shared" si="30"/>
        <v>#N/A</v>
      </c>
      <c r="U105" s="6" t="e">
        <f t="shared" si="31"/>
        <v>#N/A</v>
      </c>
      <c r="V105" s="8" cm="1">
        <f t="array" ref="V105">IF(M105=0,0,IF(OR($DM$4=3,$DM$4=4),0,IF($DM$4=1,INDEX($CZ$7:$CZ$15,SUM(IF(M105&lt;$CY$7:$CY$15=TRUE,1,0))+1),VLOOKUP(M105,$DB$7:$DC$107,2,FALSE))))</f>
        <v>0</v>
      </c>
      <c r="W105" s="6" t="e">
        <f t="shared" si="26"/>
        <v>#N/A</v>
      </c>
      <c r="X105" s="6" cm="1">
        <f t="array" aca="1" ref="X105" ca="1">SUM(IF((IF(E105=0,INDIRECT(_xlfn.CONCAT($CH$1,MATCH(F105,$CG$7:$CG$100,0)+6)):INDIRECT(_xlfn.CONCAT($CH$1,MATCH(F105,$CG$7:$CG$100,0)+6+SUM(IF((F105=$CG$7:$CG$59)=TRUE,1,0))-1)),INDIRECT(_xlfn.CONCAT($CD$1,MATCH(E105,$CC$7:$CC$100,0)+6)):INDIRECT(_xlfn.CONCAT($CD$1,MATCH(E105,$CC$7:$CC$100,0)+6+SUM(IF((E105=$CC$7:$CC$59)=TRUE,1,0))-1)))*$S$3)=0,0,1))</f>
        <v>2</v>
      </c>
      <c r="Y105" s="6" t="e" cm="1">
        <f t="array" aca="1" ref="Y105" ca="1">SUM(IF((TRANSPOSE(MMULT(MMULT(_xlfn.MUNIT(X105),IF(MMULT(IF(E105=0,INDIRECT(_xlfn.CONCAT($CH$1,MATCH(F105,$CG$7:$CG$100,0)+6)):INDIRECT(_xlfn.CONCAT($CH$1,MATCH(F105,$CG$7:$CG$100,0)+6+SUM(IF((F105=$CG$7:$CG$59)=TRUE,1,0))-1)),INDIRECT(_xlfn.CONCAT($CD$1,MATCH(E105,$CC$7:$CC$100,0)+6)):INDIRECT(_xlfn.CONCAT($CD$1,MATCH(E105,$CC$7:$CC$100,0)+6+SUM(IF((E105=$CC$7:$CC$59)=TRUE,1,0))-1)))*$S$3,1/TRANSPOSE(W105-INDIRECT(_xlfn.CONCAT($BZ$1,MATCH(D105,$BY$7:$BY$100,0)+6)):INDIRECT(_xlfn.CONCAT($BZ$1,MATCH(D105,$BY$7:$BY$100,0)+6+SUM(IF((D105=$BY$7:$BY$59)=TRUE,1,0))-1))*$R$3))=1,1,0)),W105-INDIRECT(_xlfn.CONCAT($BZ$1,MATCH(D105,$BY$7:$BY$100,0)+6)):INDIRECT(_xlfn.CONCAT($BZ$1,MATCH(D105,$BY$7:$BY$100,0)+6+SUM(IF((D105=$BY$7:$BY$59)=TRUE,1,0))-1))*$R$3)))=0,0,1))</f>
        <v>#N/A</v>
      </c>
      <c r="Z105" s="6"/>
      <c r="AA105" s="30" t="str">
        <f t="shared" ca="1" si="32"/>
        <v/>
      </c>
      <c r="AB105" s="31" t="str">
        <f t="shared" si="33"/>
        <v/>
      </c>
      <c r="AC105" s="31" t="str">
        <f t="shared" si="34"/>
        <v/>
      </c>
      <c r="AD105" s="31" t="str">
        <f t="shared" si="35"/>
        <v/>
      </c>
      <c r="AE105" s="32" t="str">
        <f t="shared" si="36"/>
        <v/>
      </c>
      <c r="AF105" s="33" t="str" cm="1">
        <f t="array" aca="1" ref="AF105" ca="1">IFERROR(IF(_xlfn._xlws.SORT(TRANSPOSE(MMULT(MMULT(_xlfn.MUNIT(X105),IF(ROUND(MMULT(IF(E105=0,IF(DN103=1,INDIRECT(_xlfn.CONCAT($CP$1,MATCH(F105,$CO$7:$CO$100,0)+6)):INDIRECT(_xlfn.CONCAT($CP$1,MATCH(F105,$CO$7:$CO$100,0)+6+SUM(IF((F105=$CO$7:$CO$59)=TRUE,1,0))-1)),INDIRECT(_xlfn.CONCAT($CH$1,MATCH(F105,$CG$7:$CG$100,0)+6)):INDIRECT(_xlfn.CONCAT($CH$1,MATCH(F105,$CG$7:$CG$100,0)+6+SUM(IF((F105=$CG$7:$CG$59)=TRUE,1,0))-1))),IF(OR(DN103=2,DN103=3),INDIRECT(_xlfn.CONCAT($CL$1,MATCH(E105,$CK$7:$CK$100,0)+6)):INDIRECT(_xlfn.CONCAT($CL$1,MATCH(E105,$CK$7:$CK$100,0)+6+SUM(IF((E105=$CK$7:$CK$59)=TRUE,1,0))-1)),INDIRECT(_xlfn.CONCAT($CD$1,MATCH(E105,$CC$7:$CC$100,0)+6)):INDIRECT(_xlfn.CONCAT($CD$1,MATCH(E105,$CC$7:$CC$100,0)+6+SUM(IF((E105=$CC$7:$CC$59)=TRUE,1,0))-1))))*$S$3*IF(AND(DM103=4,F105=0),1.1,1),1/TRANSPOSE(W105-INDIRECT(_xlfn.CONCAT($BZ$1,MATCH(D105,$BY$7:$BY$100,0)+6)):INDIRECT(_xlfn.CONCAT($BZ$1,MATCH(D105,$BY$7:$BY$100,0)+6+SUM(IF((D105=$BY$7:$BY$59)=TRUE,1,0))-1))*$R$3)),6)=1,1,0)),W105-INDIRECT(_xlfn.CONCAT($BZ$1,MATCH(D105,$BY$7:$BY$100,0)+6)):INDIRECT(_xlfn.CONCAT($BZ$1,MATCH(D105,$BY$7:$BY$100,0)+6+SUM(IF((D105=$BY$7:$BY$59)=TRUE,1,0))-1))*$R$3))/$S$3,1,-1,TRUE)=0,"",_xlfn._xlws.SORT(TRANSPOSE(MMULT(MMULT(_xlfn.MUNIT(X105),IF(ROUND(MMULT(IF(E105=0,IF(DN103=1,INDIRECT(_xlfn.CONCAT($CP$1,MATCH(F105,$CO$7:$CO$100,0)+6)):INDIRECT(_xlfn.CONCAT($CP$1,MATCH(F105,$CO$7:$CO$100,0)+6+SUM(IF((F105=$CO$7:$CO$59)=TRUE,1,0))-1)),INDIRECT(_xlfn.CONCAT($CH$1,MATCH(F105,$CG$7:$CG$100,0)+6)):INDIRECT(_xlfn.CONCAT($CH$1,MATCH(F105,$CG$7:$CG$100,0)+6+SUM(IF((F105=$CG$7:$CG$59)=TRUE,1,0))-1))),IF(OR(DN103=2,DN103=3),INDIRECT(_xlfn.CONCAT($CL$1,MATCH(E105,$CK$7:$CK$100,0)+6)):INDIRECT(_xlfn.CONCAT($CL$1,MATCH(E105,$CK$7:$CK$100,0)+6+SUM(IF((E105=$CK$7:$CK$59)=TRUE,1,0))-1)),INDIRECT(_xlfn.CONCAT($CD$1,MATCH(E105,$CC$7:$CC$100,0)+6)):INDIRECT(_xlfn.CONCAT($CD$1,MATCH(E105,$CC$7:$CC$100,0)+6+SUM(IF((E105=$CC$7:$CC$59)=TRUE,1,0))-1))))*$S$3*IF(AND(DM103=4,F105=0),1.1,1),1/TRANSPOSE(W105-INDIRECT(_xlfn.CONCAT($BZ$1,MATCH(D105,$BY$7:$BY$100,0)+6)):INDIRECT(_xlfn.CONCAT($BZ$1,MATCH(D105,$BY$7:$BY$100,0)+6+SUM(IF((D105=$BY$7:$BY$59)=TRUE,1,0))-1))*$R$3)),6)=1,1,0)),W105-INDIRECT(_xlfn.CONCAT($BZ$1,MATCH(D105,$BY$7:$BY$100,0)+6)):INDIRECT(_xlfn.CONCAT($BZ$1,MATCH(D105,$BY$7:$BY$100,0)+6+SUM(IF((D105=$BY$7:$BY$59)=TRUE,1,0))-1))*$R$3))/$S$3,1,-1,TRUE)),"")</f>
        <v/>
      </c>
      <c r="AG105" s="31"/>
      <c r="AH105" s="31"/>
      <c r="AI105" s="31"/>
      <c r="AJ105" s="32"/>
      <c r="AK105" s="6"/>
      <c r="AL105" s="21"/>
      <c r="AM105" s="21"/>
      <c r="AN105" s="48">
        <f t="shared" si="37"/>
        <v>12</v>
      </c>
      <c r="AO105" s="39" t="e">
        <f t="shared" si="38"/>
        <v>#N/A</v>
      </c>
      <c r="AP105" s="39" t="e" cm="1">
        <f t="array" ref="AP105">_xlfn.XMATCH(1,IF(IF((AL105=$DG$24:$EF$24)=TRUE,1,0)+IF((AM105=$DG$25:$EF$25)=TRUE,1,0)=2,1,0))</f>
        <v>#N/A</v>
      </c>
      <c r="AQ105" s="39" t="str" cm="1">
        <f t="array" aca="1" ref="AQ105:AU105" ca="1">AA105:AE105</f>
        <v/>
      </c>
      <c r="AR105" s="39" t="str">
        <f ca="1"/>
        <v/>
      </c>
      <c r="AS105" s="39" t="str">
        <f ca="1"/>
        <v/>
      </c>
      <c r="AT105" s="39" t="str">
        <f ca="1"/>
        <v/>
      </c>
      <c r="AU105" s="39" t="str">
        <f ca="1"/>
        <v/>
      </c>
      <c r="AV105" s="39">
        <f t="shared" si="39"/>
        <v>0</v>
      </c>
      <c r="AW105" s="39" t="e" cm="1">
        <f t="array" ref="AW105">IF(AND(AV105=1,AO105&lt;&gt;1),VLOOKUP(E105,변환표준점수!$H$8:$O$60,_xlfn.XMATCH('표점 계산기'!$AL105,변환표준점수!$I$6:$O$6)+1,FALSE),IF(AND($E105=0,$DN$4=1),INDEX($CH$7:$CH$73,SUM(IF(AF105=$CP$7:$CP$59,ROW($A$1:$A$50),0))),IF(AND($E105&lt;&gt;0,$DN$4&lt;&gt;1),INDEX($CD$7:$CD$73,SUM(IF(AF105=$CL$7:$CL$59,ROW($A$1:$A$50),0))),AF105:AJ105)))</f>
        <v>#N/A</v>
      </c>
      <c r="AX105" s="39"/>
      <c r="AY105" s="39"/>
      <c r="AZ105" s="39"/>
      <c r="BA105" s="39"/>
      <c r="BB105" s="39" t="e">
        <f>VLOOKUP(G105,변환표준점수!$X$8:$AM$16,_xlfn.XMATCH(AL105,변환표준점수!$Y$5:$AM$5)+IF(OR(AN105=6,AN105=7,AN105=10,AN105=11),IF(AO105=1,0,1),0)+1,FALSE)</f>
        <v>#N/A</v>
      </c>
      <c r="BC105" s="39" t="e">
        <f>VLOOKUP(H105,변환표준점수!$AO$8:$BE$16,_xlfn.XMATCH(AL105,변환표준점수!$AP$5:$BE$5)+IF(OR(AN105=3,AN105=6,AN105=8,AN105=9,AN105=10),IF(AO105=1,0,1),0)+1,FALSE)</f>
        <v>#N/A</v>
      </c>
      <c r="BD105" s="39" t="e">
        <f>IF(I105=0,VLOOKUP(K105,변환표준점수!$BU$8:$CF$62,'표점 계산기'!$AN105+1,FALSE),VLOOKUP(I105,변환표준점수!$BH$8:$BS$62,'표점 계산기'!$AN105+1,FALSE))</f>
        <v>#N/A</v>
      </c>
      <c r="BE105" s="39" t="e">
        <f>IF(J105=0,VLOOKUP(L105,변환표준점수!$BU$8:$CF$62,'표점 계산기'!$AN105+1,FALSE),VLOOKUP(J105,변환표준점수!$BH$8:$BS$62,'표점 계산기'!$AN105+1,FALSE))</f>
        <v>#N/A</v>
      </c>
      <c r="BF105" s="39" cm="1">
        <f t="array" ref="BF105">IF(M105=0,0,IF(OR(AN105=3,AN105=4),0,IF(AN105=1,INDEX($CZ$7:$CZ$15,SUM(IF(M105&lt;$CY$7:$CY$15=TRUE,1,0))+1),VLOOKUP(M105,변환표준점수!$BH$8:$BS$62,'표점 계산기'!AN105+1,FALSE))))</f>
        <v>0</v>
      </c>
      <c r="BG105" s="39" t="e" cm="1">
        <f t="array" ref="BG105">INDEX($DG$24:$EF$31,COLUMN(C100),$AP105)</f>
        <v>#N/A</v>
      </c>
      <c r="BH105" s="39" t="e" cm="1">
        <f t="array" ref="BH105">INDEX($DG$24:$EF$31,COLUMN(D100),$AP105)</f>
        <v>#N/A</v>
      </c>
      <c r="BI105" s="39" t="e" cm="1">
        <f t="array" ref="BI105">INDEX($DG$24:$EF$31,COLUMN(E100),$AP105)</f>
        <v>#N/A</v>
      </c>
      <c r="BJ105" s="39" t="e" cm="1">
        <f t="array" ref="BJ105">INDEX($DG$24:$EF$31,COLUMN(F100),$AP105)</f>
        <v>#N/A</v>
      </c>
      <c r="BK105" s="39" t="e" cm="1">
        <f t="array" ref="BK105">INDEX($DG$24:$EF$31,COLUMN(G100),$AP105)</f>
        <v>#N/A</v>
      </c>
      <c r="BL105" s="39" t="e" cm="1">
        <f t="array" ref="BL105">INDEX($DG$24:$EF$31,COLUMN(H100),$AP105)</f>
        <v>#N/A</v>
      </c>
      <c r="BM105" s="63" t="str" cm="1">
        <f t="array" aca="1" ref="BM105:BQ105" ca="1">IFERROR(ROUND(IF(IFERROR(AW105:BA105/AW105:BA105,0)=1,(IFERROR(AQ105:AU105*BG105,0)+IFERROR(AW105:BA105*BH105,0)+(SUM(BD105:BF105)-MIN(BD105:BF105))*BI105+BB105*BJ105+BC105*BK105)*BL105+BB105*(1-BJ105)+BC105*(1-BK105)+IF(AN105=1,BF105,0),""),2),"")</f>
        <v/>
      </c>
      <c r="BN105" s="52" t="str">
        <f ca="1"/>
        <v/>
      </c>
      <c r="BO105" s="52" t="str">
        <f ca="1"/>
        <v/>
      </c>
      <c r="BP105" s="52" t="str">
        <f ca="1"/>
        <v/>
      </c>
      <c r="BQ105" s="64" t="str">
        <f ca="1"/>
        <v/>
      </c>
      <c r="BR105" s="6"/>
      <c r="BS105" s="5"/>
      <c r="BT105" s="5"/>
      <c r="BU105" s="5"/>
      <c r="BV105" s="5"/>
      <c r="BW105" s="5"/>
      <c r="BX105" s="5"/>
      <c r="BY105" s="68">
        <v>0</v>
      </c>
      <c r="BZ105" s="5"/>
      <c r="CA105" s="68">
        <v>0</v>
      </c>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6">
        <v>2</v>
      </c>
      <c r="DC105" s="5">
        <v>48.52</v>
      </c>
      <c r="DD105" s="5">
        <v>48.93</v>
      </c>
      <c r="DE105" s="5"/>
      <c r="DF105" s="5"/>
      <c r="DG105" s="5"/>
      <c r="DH105" s="5"/>
      <c r="DI105" s="5"/>
      <c r="DJ105" s="5"/>
      <c r="DK105" s="5"/>
      <c r="DL105" s="6"/>
      <c r="DM105" s="6"/>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row>
    <row r="106" spans="1:153" x14ac:dyDescent="0.3">
      <c r="A106" s="5"/>
      <c r="B106" s="18" t="str">
        <f t="shared" si="27"/>
        <v/>
      </c>
      <c r="C106" s="24"/>
      <c r="D106" s="24"/>
      <c r="E106" s="24"/>
      <c r="F106" s="24"/>
      <c r="G106" s="24"/>
      <c r="H106" s="25"/>
      <c r="I106" s="25"/>
      <c r="J106" s="25"/>
      <c r="K106" s="25"/>
      <c r="L106" s="25"/>
      <c r="M106" s="25"/>
      <c r="N106" s="24"/>
      <c r="O106" s="25"/>
      <c r="P106" s="6"/>
      <c r="Q106" s="6"/>
      <c r="R106" s="6" t="e">
        <f t="shared" si="28"/>
        <v>#N/A</v>
      </c>
      <c r="S106" s="6" t="e">
        <f t="shared" si="29"/>
        <v>#N/A</v>
      </c>
      <c r="T106" s="6" t="e">
        <f t="shared" si="30"/>
        <v>#N/A</v>
      </c>
      <c r="U106" s="6" t="e">
        <f t="shared" si="31"/>
        <v>#N/A</v>
      </c>
      <c r="V106" s="8" cm="1">
        <f t="array" ref="V106">IF(M106=0,0,IF(OR($DM$4=3,$DM$4=4),0,IF($DM$4=1,INDEX($CZ$7:$CZ$15,SUM(IF(M106&lt;$CY$7:$CY$15=TRUE,1,0))+1),VLOOKUP(M106,$DB$7:$DC$107,2,FALSE))))</f>
        <v>0</v>
      </c>
      <c r="W106" s="6" t="e">
        <f t="shared" si="26"/>
        <v>#N/A</v>
      </c>
      <c r="X106" s="6" cm="1">
        <f t="array" aca="1" ref="X106" ca="1">SUM(IF((IF(E106=0,INDIRECT(_xlfn.CONCAT($CH$1,MATCH(F106,$CG$7:$CG$100,0)+6)):INDIRECT(_xlfn.CONCAT($CH$1,MATCH(F106,$CG$7:$CG$100,0)+6+SUM(IF((F106=$CG$7:$CG$59)=TRUE,1,0))-1)),INDIRECT(_xlfn.CONCAT($CD$1,MATCH(E106,$CC$7:$CC$100,0)+6)):INDIRECT(_xlfn.CONCAT($CD$1,MATCH(E106,$CC$7:$CC$100,0)+6+SUM(IF((E106=$CC$7:$CC$59)=TRUE,1,0))-1)))*$S$3)=0,0,1))</f>
        <v>2</v>
      </c>
      <c r="Y106" s="6" t="e" cm="1">
        <f t="array" aca="1" ref="Y106" ca="1">SUM(IF((TRANSPOSE(MMULT(MMULT(_xlfn.MUNIT(X106),IF(MMULT(IF(E106=0,INDIRECT(_xlfn.CONCAT($CH$1,MATCH(F106,$CG$7:$CG$100,0)+6)):INDIRECT(_xlfn.CONCAT($CH$1,MATCH(F106,$CG$7:$CG$100,0)+6+SUM(IF((F106=$CG$7:$CG$59)=TRUE,1,0))-1)),INDIRECT(_xlfn.CONCAT($CD$1,MATCH(E106,$CC$7:$CC$100,0)+6)):INDIRECT(_xlfn.CONCAT($CD$1,MATCH(E106,$CC$7:$CC$100,0)+6+SUM(IF((E106=$CC$7:$CC$59)=TRUE,1,0))-1)))*$S$3,1/TRANSPOSE(W106-INDIRECT(_xlfn.CONCAT($BZ$1,MATCH(D106,$BY$7:$BY$100,0)+6)):INDIRECT(_xlfn.CONCAT($BZ$1,MATCH(D106,$BY$7:$BY$100,0)+6+SUM(IF((D106=$BY$7:$BY$59)=TRUE,1,0))-1))*$R$3))=1,1,0)),W106-INDIRECT(_xlfn.CONCAT($BZ$1,MATCH(D106,$BY$7:$BY$100,0)+6)):INDIRECT(_xlfn.CONCAT($BZ$1,MATCH(D106,$BY$7:$BY$100,0)+6+SUM(IF((D106=$BY$7:$BY$59)=TRUE,1,0))-1))*$R$3)))=0,0,1))</f>
        <v>#N/A</v>
      </c>
      <c r="Z106" s="6"/>
      <c r="AA106" s="30" t="str">
        <f t="shared" ca="1" si="32"/>
        <v/>
      </c>
      <c r="AB106" s="31" t="str">
        <f t="shared" si="33"/>
        <v/>
      </c>
      <c r="AC106" s="31" t="str">
        <f t="shared" si="34"/>
        <v/>
      </c>
      <c r="AD106" s="31" t="str">
        <f t="shared" si="35"/>
        <v/>
      </c>
      <c r="AE106" s="32" t="str">
        <f t="shared" si="36"/>
        <v/>
      </c>
      <c r="AF106" s="33" t="str" cm="1">
        <f t="array" aca="1" ref="AF106" ca="1">IFERROR(IF(_xlfn._xlws.SORT(TRANSPOSE(MMULT(MMULT(_xlfn.MUNIT(X106),IF(ROUND(MMULT(IF(E106=0,IF(DN104=1,INDIRECT(_xlfn.CONCAT($CP$1,MATCH(F106,$CO$7:$CO$100,0)+6)):INDIRECT(_xlfn.CONCAT($CP$1,MATCH(F106,$CO$7:$CO$100,0)+6+SUM(IF((F106=$CO$7:$CO$59)=TRUE,1,0))-1)),INDIRECT(_xlfn.CONCAT($CH$1,MATCH(F106,$CG$7:$CG$100,0)+6)):INDIRECT(_xlfn.CONCAT($CH$1,MATCH(F106,$CG$7:$CG$100,0)+6+SUM(IF((F106=$CG$7:$CG$59)=TRUE,1,0))-1))),IF(OR(DN104=2,DN104=3),INDIRECT(_xlfn.CONCAT($CL$1,MATCH(E106,$CK$7:$CK$100,0)+6)):INDIRECT(_xlfn.CONCAT($CL$1,MATCH(E106,$CK$7:$CK$100,0)+6+SUM(IF((E106=$CK$7:$CK$59)=TRUE,1,0))-1)),INDIRECT(_xlfn.CONCAT($CD$1,MATCH(E106,$CC$7:$CC$100,0)+6)):INDIRECT(_xlfn.CONCAT($CD$1,MATCH(E106,$CC$7:$CC$100,0)+6+SUM(IF((E106=$CC$7:$CC$59)=TRUE,1,0))-1))))*$S$3*IF(AND(DM104=4,F106=0),1.1,1),1/TRANSPOSE(W106-INDIRECT(_xlfn.CONCAT($BZ$1,MATCH(D106,$BY$7:$BY$100,0)+6)):INDIRECT(_xlfn.CONCAT($BZ$1,MATCH(D106,$BY$7:$BY$100,0)+6+SUM(IF((D106=$BY$7:$BY$59)=TRUE,1,0))-1))*$R$3)),6)=1,1,0)),W106-INDIRECT(_xlfn.CONCAT($BZ$1,MATCH(D106,$BY$7:$BY$100,0)+6)):INDIRECT(_xlfn.CONCAT($BZ$1,MATCH(D106,$BY$7:$BY$100,0)+6+SUM(IF((D106=$BY$7:$BY$59)=TRUE,1,0))-1))*$R$3))/$S$3,1,-1,TRUE)=0,"",_xlfn._xlws.SORT(TRANSPOSE(MMULT(MMULT(_xlfn.MUNIT(X106),IF(ROUND(MMULT(IF(E106=0,IF(DN104=1,INDIRECT(_xlfn.CONCAT($CP$1,MATCH(F106,$CO$7:$CO$100,0)+6)):INDIRECT(_xlfn.CONCAT($CP$1,MATCH(F106,$CO$7:$CO$100,0)+6+SUM(IF((F106=$CO$7:$CO$59)=TRUE,1,0))-1)),INDIRECT(_xlfn.CONCAT($CH$1,MATCH(F106,$CG$7:$CG$100,0)+6)):INDIRECT(_xlfn.CONCAT($CH$1,MATCH(F106,$CG$7:$CG$100,0)+6+SUM(IF((F106=$CG$7:$CG$59)=TRUE,1,0))-1))),IF(OR(DN104=2,DN104=3),INDIRECT(_xlfn.CONCAT($CL$1,MATCH(E106,$CK$7:$CK$100,0)+6)):INDIRECT(_xlfn.CONCAT($CL$1,MATCH(E106,$CK$7:$CK$100,0)+6+SUM(IF((E106=$CK$7:$CK$59)=TRUE,1,0))-1)),INDIRECT(_xlfn.CONCAT($CD$1,MATCH(E106,$CC$7:$CC$100,0)+6)):INDIRECT(_xlfn.CONCAT($CD$1,MATCH(E106,$CC$7:$CC$100,0)+6+SUM(IF((E106=$CC$7:$CC$59)=TRUE,1,0))-1))))*$S$3*IF(AND(DM104=4,F106=0),1.1,1),1/TRANSPOSE(W106-INDIRECT(_xlfn.CONCAT($BZ$1,MATCH(D106,$BY$7:$BY$100,0)+6)):INDIRECT(_xlfn.CONCAT($BZ$1,MATCH(D106,$BY$7:$BY$100,0)+6+SUM(IF((D106=$BY$7:$BY$59)=TRUE,1,0))-1))*$R$3)),6)=1,1,0)),W106-INDIRECT(_xlfn.CONCAT($BZ$1,MATCH(D106,$BY$7:$BY$100,0)+6)):INDIRECT(_xlfn.CONCAT($BZ$1,MATCH(D106,$BY$7:$BY$100,0)+6+SUM(IF((D106=$BY$7:$BY$59)=TRUE,1,0))-1))*$R$3))/$S$3,1,-1,TRUE)),"")</f>
        <v/>
      </c>
      <c r="AG106" s="31"/>
      <c r="AH106" s="31"/>
      <c r="AI106" s="31"/>
      <c r="AJ106" s="32"/>
      <c r="AK106" s="6"/>
      <c r="AL106" s="21"/>
      <c r="AM106" s="21"/>
      <c r="AN106" s="48">
        <f t="shared" si="37"/>
        <v>12</v>
      </c>
      <c r="AO106" s="39" t="e">
        <f t="shared" si="38"/>
        <v>#N/A</v>
      </c>
      <c r="AP106" s="39" t="e" cm="1">
        <f t="array" ref="AP106">_xlfn.XMATCH(1,IF(IF((AL106=$DG$24:$EF$24)=TRUE,1,0)+IF((AM106=$DG$25:$EF$25)=TRUE,1,0)=2,1,0))</f>
        <v>#N/A</v>
      </c>
      <c r="AQ106" s="39" t="str" cm="1">
        <f t="array" aca="1" ref="AQ106:AU106" ca="1">AA106:AE106</f>
        <v/>
      </c>
      <c r="AR106" s="39" t="str">
        <f ca="1"/>
        <v/>
      </c>
      <c r="AS106" s="39" t="str">
        <f ca="1"/>
        <v/>
      </c>
      <c r="AT106" s="39" t="str">
        <f ca="1"/>
        <v/>
      </c>
      <c r="AU106" s="39" t="str">
        <f ca="1"/>
        <v/>
      </c>
      <c r="AV106" s="39">
        <f t="shared" si="39"/>
        <v>0</v>
      </c>
      <c r="AW106" s="39" t="e" cm="1">
        <f t="array" ref="AW106">IF(AND(AV106=1,AO106&lt;&gt;1),VLOOKUP(E106,변환표준점수!$H$8:$O$60,_xlfn.XMATCH('표점 계산기'!$AL106,변환표준점수!$I$6:$O$6)+1,FALSE),IF(AND($E106=0,$DN$4=1),INDEX($CH$7:$CH$73,SUM(IF(AF106=$CP$7:$CP$59,ROW($A$1:$A$50),0))),IF(AND($E106&lt;&gt;0,$DN$4&lt;&gt;1),INDEX($CD$7:$CD$73,SUM(IF(AF106=$CL$7:$CL$59,ROW($A$1:$A$50),0))),AF106:AJ106)))</f>
        <v>#N/A</v>
      </c>
      <c r="AX106" s="39"/>
      <c r="AY106" s="39"/>
      <c r="AZ106" s="39"/>
      <c r="BA106" s="39"/>
      <c r="BB106" s="39" t="e">
        <f>VLOOKUP(G106,변환표준점수!$X$8:$AM$16,_xlfn.XMATCH(AL106,변환표준점수!$Y$5:$AM$5)+IF(OR(AN106=6,AN106=7,AN106=10,AN106=11),IF(AO106=1,0,1),0)+1,FALSE)</f>
        <v>#N/A</v>
      </c>
      <c r="BC106" s="39" t="e">
        <f>VLOOKUP(H106,변환표준점수!$AO$8:$BE$16,_xlfn.XMATCH(AL106,변환표준점수!$AP$5:$BE$5)+IF(OR(AN106=3,AN106=6,AN106=8,AN106=9,AN106=10),IF(AO106=1,0,1),0)+1,FALSE)</f>
        <v>#N/A</v>
      </c>
      <c r="BD106" s="39" t="e">
        <f>IF(I106=0,VLOOKUP(K106,변환표준점수!$BU$8:$CF$62,'표점 계산기'!$AN106+1,FALSE),VLOOKUP(I106,변환표준점수!$BH$8:$BS$62,'표점 계산기'!$AN106+1,FALSE))</f>
        <v>#N/A</v>
      </c>
      <c r="BE106" s="39" t="e">
        <f>IF(J106=0,VLOOKUP(L106,변환표준점수!$BU$8:$CF$62,'표점 계산기'!$AN106+1,FALSE),VLOOKUP(J106,변환표준점수!$BH$8:$BS$62,'표점 계산기'!$AN106+1,FALSE))</f>
        <v>#N/A</v>
      </c>
      <c r="BF106" s="39" cm="1">
        <f t="array" ref="BF106">IF(M106=0,0,IF(OR(AN106=3,AN106=4),0,IF(AN106=1,INDEX($CZ$7:$CZ$15,SUM(IF(M106&lt;$CY$7:$CY$15=TRUE,1,0))+1),VLOOKUP(M106,변환표준점수!$BH$8:$BS$62,'표점 계산기'!AN106+1,FALSE))))</f>
        <v>0</v>
      </c>
      <c r="BG106" s="39" t="e" cm="1">
        <f t="array" ref="BG106">INDEX($DG$24:$EF$31,COLUMN(C101),$AP106)</f>
        <v>#N/A</v>
      </c>
      <c r="BH106" s="39" t="e" cm="1">
        <f t="array" ref="BH106">INDEX($DG$24:$EF$31,COLUMN(D101),$AP106)</f>
        <v>#N/A</v>
      </c>
      <c r="BI106" s="39" t="e" cm="1">
        <f t="array" ref="BI106">INDEX($DG$24:$EF$31,COLUMN(E101),$AP106)</f>
        <v>#N/A</v>
      </c>
      <c r="BJ106" s="39" t="e" cm="1">
        <f t="array" ref="BJ106">INDEX($DG$24:$EF$31,COLUMN(F101),$AP106)</f>
        <v>#N/A</v>
      </c>
      <c r="BK106" s="39" t="e" cm="1">
        <f t="array" ref="BK106">INDEX($DG$24:$EF$31,COLUMN(G101),$AP106)</f>
        <v>#N/A</v>
      </c>
      <c r="BL106" s="39" t="e" cm="1">
        <f t="array" ref="BL106">INDEX($DG$24:$EF$31,COLUMN(H101),$AP106)</f>
        <v>#N/A</v>
      </c>
      <c r="BM106" s="63" t="str" cm="1">
        <f t="array" aca="1" ref="BM106:BQ106" ca="1">IFERROR(ROUND(IF(IFERROR(AW106:BA106/AW106:BA106,0)=1,(IFERROR(AQ106:AU106*BG106,0)+IFERROR(AW106:BA106*BH106,0)+(SUM(BD106:BF106)-MIN(BD106:BF106))*BI106+BB106*BJ106+BC106*BK106)*BL106+BB106*(1-BJ106)+BC106*(1-BK106)+IF(AN106=1,BF106,0),""),2),"")</f>
        <v/>
      </c>
      <c r="BN106" s="52" t="str">
        <f ca="1"/>
        <v/>
      </c>
      <c r="BO106" s="52" t="str">
        <f ca="1"/>
        <v/>
      </c>
      <c r="BP106" s="52" t="str">
        <f ca="1"/>
        <v/>
      </c>
      <c r="BQ106" s="64" t="str">
        <f ca="1"/>
        <v/>
      </c>
      <c r="BR106" s="6"/>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v>1</v>
      </c>
      <c r="DC106" s="5">
        <v>48.52</v>
      </c>
      <c r="DD106" s="5">
        <v>48.93</v>
      </c>
      <c r="DE106" s="5"/>
      <c r="DF106" s="5"/>
      <c r="DG106" s="5"/>
      <c r="DH106" s="5"/>
      <c r="DI106" s="5"/>
      <c r="DJ106" s="5"/>
      <c r="DK106" s="5"/>
      <c r="DL106" s="6"/>
      <c r="DM106" s="6"/>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row>
    <row r="107" spans="1:153" x14ac:dyDescent="0.3">
      <c r="A107" s="5"/>
      <c r="B107" s="18" t="str">
        <f t="shared" si="27"/>
        <v/>
      </c>
      <c r="C107" s="24"/>
      <c r="D107" s="24"/>
      <c r="E107" s="24"/>
      <c r="F107" s="24"/>
      <c r="G107" s="24"/>
      <c r="H107" s="25"/>
      <c r="I107" s="25"/>
      <c r="J107" s="25"/>
      <c r="K107" s="25"/>
      <c r="L107" s="25"/>
      <c r="M107" s="25"/>
      <c r="N107" s="24"/>
      <c r="O107" s="25"/>
      <c r="P107" s="6"/>
      <c r="Q107" s="6"/>
      <c r="R107" s="6" t="e">
        <f t="shared" si="28"/>
        <v>#N/A</v>
      </c>
      <c r="S107" s="6" t="e">
        <f t="shared" si="29"/>
        <v>#N/A</v>
      </c>
      <c r="T107" s="6" t="e">
        <f t="shared" si="30"/>
        <v>#N/A</v>
      </c>
      <c r="U107" s="6" t="e">
        <f t="shared" si="31"/>
        <v>#N/A</v>
      </c>
      <c r="V107" s="8" cm="1">
        <f t="array" ref="V107">IF(M107=0,0,IF(OR($DM$4=3,$DM$4=4),0,IF($DM$4=1,INDEX($CZ$7:$CZ$15,SUM(IF(M107&lt;$CY$7:$CY$15=TRUE,1,0))+1),VLOOKUP(M107,$DB$7:$DC$107,2,FALSE))))</f>
        <v>0</v>
      </c>
      <c r="W107" s="6" t="e">
        <f t="shared" si="26"/>
        <v>#N/A</v>
      </c>
      <c r="X107" s="6" cm="1">
        <f t="array" aca="1" ref="X107" ca="1">SUM(IF((IF(E107=0,INDIRECT(_xlfn.CONCAT($CH$1,MATCH(F107,$CG$7:$CG$100,0)+6)):INDIRECT(_xlfn.CONCAT($CH$1,MATCH(F107,$CG$7:$CG$100,0)+6+SUM(IF((F107=$CG$7:$CG$59)=TRUE,1,0))-1)),INDIRECT(_xlfn.CONCAT($CD$1,MATCH(E107,$CC$7:$CC$100,0)+6)):INDIRECT(_xlfn.CONCAT($CD$1,MATCH(E107,$CC$7:$CC$100,0)+6+SUM(IF((E107=$CC$7:$CC$59)=TRUE,1,0))-1)))*$S$3)=0,0,1))</f>
        <v>2</v>
      </c>
      <c r="Y107" s="6" t="e" cm="1">
        <f t="array" aca="1" ref="Y107" ca="1">SUM(IF((TRANSPOSE(MMULT(MMULT(_xlfn.MUNIT(X107),IF(MMULT(IF(E107=0,INDIRECT(_xlfn.CONCAT($CH$1,MATCH(F107,$CG$7:$CG$100,0)+6)):INDIRECT(_xlfn.CONCAT($CH$1,MATCH(F107,$CG$7:$CG$100,0)+6+SUM(IF((F107=$CG$7:$CG$59)=TRUE,1,0))-1)),INDIRECT(_xlfn.CONCAT($CD$1,MATCH(E107,$CC$7:$CC$100,0)+6)):INDIRECT(_xlfn.CONCAT($CD$1,MATCH(E107,$CC$7:$CC$100,0)+6+SUM(IF((E107=$CC$7:$CC$59)=TRUE,1,0))-1)))*$S$3,1/TRANSPOSE(W107-INDIRECT(_xlfn.CONCAT($BZ$1,MATCH(D107,$BY$7:$BY$100,0)+6)):INDIRECT(_xlfn.CONCAT($BZ$1,MATCH(D107,$BY$7:$BY$100,0)+6+SUM(IF((D107=$BY$7:$BY$59)=TRUE,1,0))-1))*$R$3))=1,1,0)),W107-INDIRECT(_xlfn.CONCAT($BZ$1,MATCH(D107,$BY$7:$BY$100,0)+6)):INDIRECT(_xlfn.CONCAT($BZ$1,MATCH(D107,$BY$7:$BY$100,0)+6+SUM(IF((D107=$BY$7:$BY$59)=TRUE,1,0))-1))*$R$3)))=0,0,1))</f>
        <v>#N/A</v>
      </c>
      <c r="Z107" s="6"/>
      <c r="AA107" s="30" t="str">
        <f t="shared" ca="1" si="32"/>
        <v/>
      </c>
      <c r="AB107" s="31" t="str">
        <f t="shared" si="33"/>
        <v/>
      </c>
      <c r="AC107" s="31" t="str">
        <f t="shared" si="34"/>
        <v/>
      </c>
      <c r="AD107" s="31" t="str">
        <f t="shared" si="35"/>
        <v/>
      </c>
      <c r="AE107" s="32" t="str">
        <f t="shared" si="36"/>
        <v/>
      </c>
      <c r="AF107" s="33" t="str" cm="1">
        <f t="array" aca="1" ref="AF107" ca="1">IFERROR(IF(_xlfn._xlws.SORT(TRANSPOSE(MMULT(MMULT(_xlfn.MUNIT(X107),IF(ROUND(MMULT(IF(E107=0,IF(DN105=1,INDIRECT(_xlfn.CONCAT($CP$1,MATCH(F107,$CO$7:$CO$100,0)+6)):INDIRECT(_xlfn.CONCAT($CP$1,MATCH(F107,$CO$7:$CO$100,0)+6+SUM(IF((F107=$CO$7:$CO$59)=TRUE,1,0))-1)),INDIRECT(_xlfn.CONCAT($CH$1,MATCH(F107,$CG$7:$CG$100,0)+6)):INDIRECT(_xlfn.CONCAT($CH$1,MATCH(F107,$CG$7:$CG$100,0)+6+SUM(IF((F107=$CG$7:$CG$59)=TRUE,1,0))-1))),IF(OR(DN105=2,DN105=3),INDIRECT(_xlfn.CONCAT($CL$1,MATCH(E107,$CK$7:$CK$100,0)+6)):INDIRECT(_xlfn.CONCAT($CL$1,MATCH(E107,$CK$7:$CK$100,0)+6+SUM(IF((E107=$CK$7:$CK$59)=TRUE,1,0))-1)),INDIRECT(_xlfn.CONCAT($CD$1,MATCH(E107,$CC$7:$CC$100,0)+6)):INDIRECT(_xlfn.CONCAT($CD$1,MATCH(E107,$CC$7:$CC$100,0)+6+SUM(IF((E107=$CC$7:$CC$59)=TRUE,1,0))-1))))*$S$3*IF(AND(DM105=4,F107=0),1.1,1),1/TRANSPOSE(W107-INDIRECT(_xlfn.CONCAT($BZ$1,MATCH(D107,$BY$7:$BY$100,0)+6)):INDIRECT(_xlfn.CONCAT($BZ$1,MATCH(D107,$BY$7:$BY$100,0)+6+SUM(IF((D107=$BY$7:$BY$59)=TRUE,1,0))-1))*$R$3)),6)=1,1,0)),W107-INDIRECT(_xlfn.CONCAT($BZ$1,MATCH(D107,$BY$7:$BY$100,0)+6)):INDIRECT(_xlfn.CONCAT($BZ$1,MATCH(D107,$BY$7:$BY$100,0)+6+SUM(IF((D107=$BY$7:$BY$59)=TRUE,1,0))-1))*$R$3))/$S$3,1,-1,TRUE)=0,"",_xlfn._xlws.SORT(TRANSPOSE(MMULT(MMULT(_xlfn.MUNIT(X107),IF(ROUND(MMULT(IF(E107=0,IF(DN105=1,INDIRECT(_xlfn.CONCAT($CP$1,MATCH(F107,$CO$7:$CO$100,0)+6)):INDIRECT(_xlfn.CONCAT($CP$1,MATCH(F107,$CO$7:$CO$100,0)+6+SUM(IF((F107=$CO$7:$CO$59)=TRUE,1,0))-1)),INDIRECT(_xlfn.CONCAT($CH$1,MATCH(F107,$CG$7:$CG$100,0)+6)):INDIRECT(_xlfn.CONCAT($CH$1,MATCH(F107,$CG$7:$CG$100,0)+6+SUM(IF((F107=$CG$7:$CG$59)=TRUE,1,0))-1))),IF(OR(DN105=2,DN105=3),INDIRECT(_xlfn.CONCAT($CL$1,MATCH(E107,$CK$7:$CK$100,0)+6)):INDIRECT(_xlfn.CONCAT($CL$1,MATCH(E107,$CK$7:$CK$100,0)+6+SUM(IF((E107=$CK$7:$CK$59)=TRUE,1,0))-1)),INDIRECT(_xlfn.CONCAT($CD$1,MATCH(E107,$CC$7:$CC$100,0)+6)):INDIRECT(_xlfn.CONCAT($CD$1,MATCH(E107,$CC$7:$CC$100,0)+6+SUM(IF((E107=$CC$7:$CC$59)=TRUE,1,0))-1))))*$S$3*IF(AND(DM105=4,F107=0),1.1,1),1/TRANSPOSE(W107-INDIRECT(_xlfn.CONCAT($BZ$1,MATCH(D107,$BY$7:$BY$100,0)+6)):INDIRECT(_xlfn.CONCAT($BZ$1,MATCH(D107,$BY$7:$BY$100,0)+6+SUM(IF((D107=$BY$7:$BY$59)=TRUE,1,0))-1))*$R$3)),6)=1,1,0)),W107-INDIRECT(_xlfn.CONCAT($BZ$1,MATCH(D107,$BY$7:$BY$100,0)+6)):INDIRECT(_xlfn.CONCAT($BZ$1,MATCH(D107,$BY$7:$BY$100,0)+6+SUM(IF((D107=$BY$7:$BY$59)=TRUE,1,0))-1))*$R$3))/$S$3,1,-1,TRUE)),"")</f>
        <v/>
      </c>
      <c r="AG107" s="31"/>
      <c r="AH107" s="31"/>
      <c r="AI107" s="31"/>
      <c r="AJ107" s="32"/>
      <c r="AK107" s="6"/>
      <c r="AL107" s="21"/>
      <c r="AM107" s="21"/>
      <c r="AN107" s="48">
        <f t="shared" si="37"/>
        <v>12</v>
      </c>
      <c r="AO107" s="39" t="e">
        <f t="shared" si="38"/>
        <v>#N/A</v>
      </c>
      <c r="AP107" s="39" t="e" cm="1">
        <f t="array" ref="AP107">_xlfn.XMATCH(1,IF(IF((AL107=$DG$24:$EF$24)=TRUE,1,0)+IF((AM107=$DG$25:$EF$25)=TRUE,1,0)=2,1,0))</f>
        <v>#N/A</v>
      </c>
      <c r="AQ107" s="39" t="str" cm="1">
        <f t="array" aca="1" ref="AQ107:AU107" ca="1">AA107:AE107</f>
        <v/>
      </c>
      <c r="AR107" s="39" t="str">
        <f ca="1"/>
        <v/>
      </c>
      <c r="AS107" s="39" t="str">
        <f ca="1"/>
        <v/>
      </c>
      <c r="AT107" s="39" t="str">
        <f ca="1"/>
        <v/>
      </c>
      <c r="AU107" s="39" t="str">
        <f ca="1"/>
        <v/>
      </c>
      <c r="AV107" s="39">
        <f t="shared" si="39"/>
        <v>0</v>
      </c>
      <c r="AW107" s="39" t="e" cm="1">
        <f t="array" ref="AW107">IF(AND(AV107=1,AO107&lt;&gt;1),VLOOKUP(E107,변환표준점수!$H$8:$O$60,_xlfn.XMATCH('표점 계산기'!$AL107,변환표준점수!$I$6:$O$6)+1,FALSE),IF(AND($E107=0,$DN$4=1),INDEX($CH$7:$CH$73,SUM(IF(AF107=$CP$7:$CP$59,ROW($A$1:$A$50),0))),IF(AND($E107&lt;&gt;0,$DN$4&lt;&gt;1),INDEX($CD$7:$CD$73,SUM(IF(AF107=$CL$7:$CL$59,ROW($A$1:$A$50),0))),AF107:AJ107)))</f>
        <v>#N/A</v>
      </c>
      <c r="AX107" s="39"/>
      <c r="AY107" s="39"/>
      <c r="AZ107" s="39"/>
      <c r="BA107" s="39"/>
      <c r="BB107" s="39" t="e">
        <f>VLOOKUP(G107,변환표준점수!$X$8:$AM$16,_xlfn.XMATCH(AL107,변환표준점수!$Y$5:$AM$5)+IF(OR(AN107=6,AN107=7,AN107=10,AN107=11),IF(AO107=1,0,1),0)+1,FALSE)</f>
        <v>#N/A</v>
      </c>
      <c r="BC107" s="39" t="e">
        <f>VLOOKUP(H107,변환표준점수!$AO$8:$BE$16,_xlfn.XMATCH(AL107,변환표준점수!$AP$5:$BE$5)+IF(OR(AN107=3,AN107=6,AN107=8,AN107=9,AN107=10),IF(AO107=1,0,1),0)+1,FALSE)</f>
        <v>#N/A</v>
      </c>
      <c r="BD107" s="39" t="e">
        <f>IF(I107=0,VLOOKUP(K107,변환표준점수!$BU$8:$CF$62,'표점 계산기'!$AN107+1,FALSE),VLOOKUP(I107,변환표준점수!$BH$8:$BS$62,'표점 계산기'!$AN107+1,FALSE))</f>
        <v>#N/A</v>
      </c>
      <c r="BE107" s="39" t="e">
        <f>IF(J107=0,VLOOKUP(L107,변환표준점수!$BU$8:$CF$62,'표점 계산기'!$AN107+1,FALSE),VLOOKUP(J107,변환표준점수!$BH$8:$BS$62,'표점 계산기'!$AN107+1,FALSE))</f>
        <v>#N/A</v>
      </c>
      <c r="BF107" s="39" cm="1">
        <f t="array" ref="BF107">IF(M107=0,0,IF(OR(AN107=3,AN107=4),0,IF(AN107=1,INDEX($CZ$7:$CZ$15,SUM(IF(M107&lt;$CY$7:$CY$15=TRUE,1,0))+1),VLOOKUP(M107,변환표준점수!$BH$8:$BS$62,'표점 계산기'!AN107+1,FALSE))))</f>
        <v>0</v>
      </c>
      <c r="BG107" s="39" t="e" cm="1">
        <f t="array" ref="BG107">INDEX($DG$24:$EF$31,COLUMN(C102),$AP107)</f>
        <v>#N/A</v>
      </c>
      <c r="BH107" s="39" t="e" cm="1">
        <f t="array" ref="BH107">INDEX($DG$24:$EF$31,COLUMN(D102),$AP107)</f>
        <v>#N/A</v>
      </c>
      <c r="BI107" s="39" t="e" cm="1">
        <f t="array" ref="BI107">INDEX($DG$24:$EF$31,COLUMN(E102),$AP107)</f>
        <v>#N/A</v>
      </c>
      <c r="BJ107" s="39" t="e" cm="1">
        <f t="array" ref="BJ107">INDEX($DG$24:$EF$31,COLUMN(F102),$AP107)</f>
        <v>#N/A</v>
      </c>
      <c r="BK107" s="39" t="e" cm="1">
        <f t="array" ref="BK107">INDEX($DG$24:$EF$31,COLUMN(G102),$AP107)</f>
        <v>#N/A</v>
      </c>
      <c r="BL107" s="39" t="e" cm="1">
        <f t="array" ref="BL107">INDEX($DG$24:$EF$31,COLUMN(H102),$AP107)</f>
        <v>#N/A</v>
      </c>
      <c r="BM107" s="63" t="str" cm="1">
        <f t="array" aca="1" ref="BM107:BQ107" ca="1">IFERROR(ROUND(IF(IFERROR(AW107:BA107/AW107:BA107,0)=1,(IFERROR(AQ107:AU107*BG107,0)+IFERROR(AW107:BA107*BH107,0)+(SUM(BD107:BF107)-MIN(BD107:BF107))*BI107+BB107*BJ107+BC107*BK107)*BL107+BB107*(1-BJ107)+BC107*(1-BK107)+IF(AN107=1,BF107,0),""),2),"")</f>
        <v/>
      </c>
      <c r="BN107" s="52" t="str">
        <f ca="1"/>
        <v/>
      </c>
      <c r="BO107" s="52" t="str">
        <f ca="1"/>
        <v/>
      </c>
      <c r="BP107" s="52" t="str">
        <f ca="1"/>
        <v/>
      </c>
      <c r="BQ107" s="64" t="str">
        <f ca="1"/>
        <v/>
      </c>
      <c r="BR107" s="6"/>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6">
        <v>0</v>
      </c>
      <c r="DC107" s="5">
        <v>48.52</v>
      </c>
      <c r="DD107" s="5">
        <v>48.93</v>
      </c>
      <c r="DE107" s="5"/>
      <c r="DF107" s="5"/>
      <c r="DG107" s="5"/>
      <c r="DH107" s="5"/>
      <c r="DI107" s="5"/>
      <c r="DJ107" s="5"/>
      <c r="DK107" s="5"/>
      <c r="DL107" s="6"/>
      <c r="DM107" s="6"/>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row>
    <row r="108" spans="1:153" x14ac:dyDescent="0.3">
      <c r="A108" s="5"/>
      <c r="B108" s="18" t="str">
        <f t="shared" si="27"/>
        <v/>
      </c>
      <c r="C108" s="24"/>
      <c r="D108" s="24"/>
      <c r="E108" s="24"/>
      <c r="F108" s="24"/>
      <c r="G108" s="24"/>
      <c r="H108" s="25"/>
      <c r="I108" s="25"/>
      <c r="J108" s="25"/>
      <c r="K108" s="25"/>
      <c r="L108" s="25"/>
      <c r="M108" s="25"/>
      <c r="N108" s="24"/>
      <c r="O108" s="25"/>
      <c r="P108" s="6"/>
      <c r="Q108" s="6"/>
      <c r="R108" s="6" t="e">
        <f t="shared" si="28"/>
        <v>#N/A</v>
      </c>
      <c r="S108" s="6" t="e">
        <f t="shared" si="29"/>
        <v>#N/A</v>
      </c>
      <c r="T108" s="6" t="e">
        <f t="shared" si="30"/>
        <v>#N/A</v>
      </c>
      <c r="U108" s="6" t="e">
        <f t="shared" si="31"/>
        <v>#N/A</v>
      </c>
      <c r="V108" s="8" cm="1">
        <f t="array" ref="V108">IF(M108=0,0,IF(OR($DM$4=3,$DM$4=4),0,IF($DM$4=1,INDEX($CZ$7:$CZ$15,SUM(IF(M108&lt;$CY$7:$CY$15=TRUE,1,0))+1),VLOOKUP(M108,$DB$7:$DC$107,2,FALSE))))</f>
        <v>0</v>
      </c>
      <c r="W108" s="6" t="e">
        <f t="shared" si="26"/>
        <v>#N/A</v>
      </c>
      <c r="X108" s="6" cm="1">
        <f t="array" aca="1" ref="X108" ca="1">SUM(IF((IF(E108=0,INDIRECT(_xlfn.CONCAT($CH$1,MATCH(F108,$CG$7:$CG$100,0)+6)):INDIRECT(_xlfn.CONCAT($CH$1,MATCH(F108,$CG$7:$CG$100,0)+6+SUM(IF((F108=$CG$7:$CG$59)=TRUE,1,0))-1)),INDIRECT(_xlfn.CONCAT($CD$1,MATCH(E108,$CC$7:$CC$100,0)+6)):INDIRECT(_xlfn.CONCAT($CD$1,MATCH(E108,$CC$7:$CC$100,0)+6+SUM(IF((E108=$CC$7:$CC$59)=TRUE,1,0))-1)))*$S$3)=0,0,1))</f>
        <v>2</v>
      </c>
      <c r="Y108" s="6" t="e" cm="1">
        <f t="array" aca="1" ref="Y108" ca="1">SUM(IF((TRANSPOSE(MMULT(MMULT(_xlfn.MUNIT(X108),IF(MMULT(IF(E108=0,INDIRECT(_xlfn.CONCAT($CH$1,MATCH(F108,$CG$7:$CG$100,0)+6)):INDIRECT(_xlfn.CONCAT($CH$1,MATCH(F108,$CG$7:$CG$100,0)+6+SUM(IF((F108=$CG$7:$CG$59)=TRUE,1,0))-1)),INDIRECT(_xlfn.CONCAT($CD$1,MATCH(E108,$CC$7:$CC$100,0)+6)):INDIRECT(_xlfn.CONCAT($CD$1,MATCH(E108,$CC$7:$CC$100,0)+6+SUM(IF((E108=$CC$7:$CC$59)=TRUE,1,0))-1)))*$S$3,1/TRANSPOSE(W108-INDIRECT(_xlfn.CONCAT($BZ$1,MATCH(D108,$BY$7:$BY$100,0)+6)):INDIRECT(_xlfn.CONCAT($BZ$1,MATCH(D108,$BY$7:$BY$100,0)+6+SUM(IF((D108=$BY$7:$BY$59)=TRUE,1,0))-1))*$R$3))=1,1,0)),W108-INDIRECT(_xlfn.CONCAT($BZ$1,MATCH(D108,$BY$7:$BY$100,0)+6)):INDIRECT(_xlfn.CONCAT($BZ$1,MATCH(D108,$BY$7:$BY$100,0)+6+SUM(IF((D108=$BY$7:$BY$59)=TRUE,1,0))-1))*$R$3)))=0,0,1))</f>
        <v>#N/A</v>
      </c>
      <c r="Z108" s="6"/>
      <c r="AA108" s="30" t="str">
        <f t="shared" ca="1" si="32"/>
        <v/>
      </c>
      <c r="AB108" s="31" t="str">
        <f t="shared" si="33"/>
        <v/>
      </c>
      <c r="AC108" s="31" t="str">
        <f t="shared" si="34"/>
        <v/>
      </c>
      <c r="AD108" s="31" t="str">
        <f t="shared" si="35"/>
        <v/>
      </c>
      <c r="AE108" s="32" t="str">
        <f t="shared" si="36"/>
        <v/>
      </c>
      <c r="AF108" s="33" t="str" cm="1">
        <f t="array" aca="1" ref="AF108" ca="1">IFERROR(IF(_xlfn._xlws.SORT(TRANSPOSE(MMULT(MMULT(_xlfn.MUNIT(X108),IF(ROUND(MMULT(IF(E108=0,IF(DN106=1,INDIRECT(_xlfn.CONCAT($CP$1,MATCH(F108,$CO$7:$CO$100,0)+6)):INDIRECT(_xlfn.CONCAT($CP$1,MATCH(F108,$CO$7:$CO$100,0)+6+SUM(IF((F108=$CO$7:$CO$59)=TRUE,1,0))-1)),INDIRECT(_xlfn.CONCAT($CH$1,MATCH(F108,$CG$7:$CG$100,0)+6)):INDIRECT(_xlfn.CONCAT($CH$1,MATCH(F108,$CG$7:$CG$100,0)+6+SUM(IF((F108=$CG$7:$CG$59)=TRUE,1,0))-1))),IF(OR(DN106=2,DN106=3),INDIRECT(_xlfn.CONCAT($CL$1,MATCH(E108,$CK$7:$CK$100,0)+6)):INDIRECT(_xlfn.CONCAT($CL$1,MATCH(E108,$CK$7:$CK$100,0)+6+SUM(IF((E108=$CK$7:$CK$59)=TRUE,1,0))-1)),INDIRECT(_xlfn.CONCAT($CD$1,MATCH(E108,$CC$7:$CC$100,0)+6)):INDIRECT(_xlfn.CONCAT($CD$1,MATCH(E108,$CC$7:$CC$100,0)+6+SUM(IF((E108=$CC$7:$CC$59)=TRUE,1,0))-1))))*$S$3*IF(AND(DM106=4,F108=0),1.1,1),1/TRANSPOSE(W108-INDIRECT(_xlfn.CONCAT($BZ$1,MATCH(D108,$BY$7:$BY$100,0)+6)):INDIRECT(_xlfn.CONCAT($BZ$1,MATCH(D108,$BY$7:$BY$100,0)+6+SUM(IF((D108=$BY$7:$BY$59)=TRUE,1,0))-1))*$R$3)),6)=1,1,0)),W108-INDIRECT(_xlfn.CONCAT($BZ$1,MATCH(D108,$BY$7:$BY$100,0)+6)):INDIRECT(_xlfn.CONCAT($BZ$1,MATCH(D108,$BY$7:$BY$100,0)+6+SUM(IF((D108=$BY$7:$BY$59)=TRUE,1,0))-1))*$R$3))/$S$3,1,-1,TRUE)=0,"",_xlfn._xlws.SORT(TRANSPOSE(MMULT(MMULT(_xlfn.MUNIT(X108),IF(ROUND(MMULT(IF(E108=0,IF(DN106=1,INDIRECT(_xlfn.CONCAT($CP$1,MATCH(F108,$CO$7:$CO$100,0)+6)):INDIRECT(_xlfn.CONCAT($CP$1,MATCH(F108,$CO$7:$CO$100,0)+6+SUM(IF((F108=$CO$7:$CO$59)=TRUE,1,0))-1)),INDIRECT(_xlfn.CONCAT($CH$1,MATCH(F108,$CG$7:$CG$100,0)+6)):INDIRECT(_xlfn.CONCAT($CH$1,MATCH(F108,$CG$7:$CG$100,0)+6+SUM(IF((F108=$CG$7:$CG$59)=TRUE,1,0))-1))),IF(OR(DN106=2,DN106=3),INDIRECT(_xlfn.CONCAT($CL$1,MATCH(E108,$CK$7:$CK$100,0)+6)):INDIRECT(_xlfn.CONCAT($CL$1,MATCH(E108,$CK$7:$CK$100,0)+6+SUM(IF((E108=$CK$7:$CK$59)=TRUE,1,0))-1)),INDIRECT(_xlfn.CONCAT($CD$1,MATCH(E108,$CC$7:$CC$100,0)+6)):INDIRECT(_xlfn.CONCAT($CD$1,MATCH(E108,$CC$7:$CC$100,0)+6+SUM(IF((E108=$CC$7:$CC$59)=TRUE,1,0))-1))))*$S$3*IF(AND(DM106=4,F108=0),1.1,1),1/TRANSPOSE(W108-INDIRECT(_xlfn.CONCAT($BZ$1,MATCH(D108,$BY$7:$BY$100,0)+6)):INDIRECT(_xlfn.CONCAT($BZ$1,MATCH(D108,$BY$7:$BY$100,0)+6+SUM(IF((D108=$BY$7:$BY$59)=TRUE,1,0))-1))*$R$3)),6)=1,1,0)),W108-INDIRECT(_xlfn.CONCAT($BZ$1,MATCH(D108,$BY$7:$BY$100,0)+6)):INDIRECT(_xlfn.CONCAT($BZ$1,MATCH(D108,$BY$7:$BY$100,0)+6+SUM(IF((D108=$BY$7:$BY$59)=TRUE,1,0))-1))*$R$3))/$S$3,1,-1,TRUE)),"")</f>
        <v/>
      </c>
      <c r="AG108" s="31"/>
      <c r="AH108" s="31"/>
      <c r="AI108" s="31"/>
      <c r="AJ108" s="32"/>
      <c r="AK108" s="6"/>
      <c r="AL108" s="21"/>
      <c r="AM108" s="21"/>
      <c r="AN108" s="48">
        <f t="shared" si="37"/>
        <v>12</v>
      </c>
      <c r="AO108" s="39" t="e">
        <f t="shared" si="38"/>
        <v>#N/A</v>
      </c>
      <c r="AP108" s="39" t="e" cm="1">
        <f t="array" ref="AP108">_xlfn.XMATCH(1,IF(IF((AL108=$DG$24:$EF$24)=TRUE,1,0)+IF((AM108=$DG$25:$EF$25)=TRUE,1,0)=2,1,0))</f>
        <v>#N/A</v>
      </c>
      <c r="AQ108" s="39" t="str" cm="1">
        <f t="array" aca="1" ref="AQ108:AU108" ca="1">AA108:AE108</f>
        <v/>
      </c>
      <c r="AR108" s="39" t="str">
        <f ca="1"/>
        <v/>
      </c>
      <c r="AS108" s="39" t="str">
        <f ca="1"/>
        <v/>
      </c>
      <c r="AT108" s="39" t="str">
        <f ca="1"/>
        <v/>
      </c>
      <c r="AU108" s="39" t="str">
        <f ca="1"/>
        <v/>
      </c>
      <c r="AV108" s="39">
        <f t="shared" si="39"/>
        <v>0</v>
      </c>
      <c r="AW108" s="39" t="e" cm="1">
        <f t="array" ref="AW108">IF(AND(AV108=1,AO108&lt;&gt;1),VLOOKUP(E108,변환표준점수!$H$8:$O$60,_xlfn.XMATCH('표점 계산기'!$AL108,변환표준점수!$I$6:$O$6)+1,FALSE),IF(AND($E108=0,$DN$4=1),INDEX($CH$7:$CH$73,SUM(IF(AF108=$CP$7:$CP$59,ROW($A$1:$A$50),0))),IF(AND($E108&lt;&gt;0,$DN$4&lt;&gt;1),INDEX($CD$7:$CD$73,SUM(IF(AF108=$CL$7:$CL$59,ROW($A$1:$A$50),0))),AF108:AJ108)))</f>
        <v>#N/A</v>
      </c>
      <c r="AX108" s="39"/>
      <c r="AY108" s="39"/>
      <c r="AZ108" s="39"/>
      <c r="BA108" s="39"/>
      <c r="BB108" s="39" t="e">
        <f>VLOOKUP(G108,변환표준점수!$X$8:$AM$16,_xlfn.XMATCH(AL108,변환표준점수!$Y$5:$AM$5)+IF(OR(AN108=6,AN108=7,AN108=10,AN108=11),IF(AO108=1,0,1),0)+1,FALSE)</f>
        <v>#N/A</v>
      </c>
      <c r="BC108" s="39" t="e">
        <f>VLOOKUP(H108,변환표준점수!$AO$8:$BE$16,_xlfn.XMATCH(AL108,변환표준점수!$AP$5:$BE$5)+IF(OR(AN108=3,AN108=6,AN108=8,AN108=9,AN108=10),IF(AO108=1,0,1),0)+1,FALSE)</f>
        <v>#N/A</v>
      </c>
      <c r="BD108" s="39" t="e">
        <f>IF(I108=0,VLOOKUP(K108,변환표준점수!$BU$8:$CF$62,'표점 계산기'!$AN108+1,FALSE),VLOOKUP(I108,변환표준점수!$BH$8:$BS$62,'표점 계산기'!$AN108+1,FALSE))</f>
        <v>#N/A</v>
      </c>
      <c r="BE108" s="39" t="e">
        <f>IF(J108=0,VLOOKUP(L108,변환표준점수!$BU$8:$CF$62,'표점 계산기'!$AN108+1,FALSE),VLOOKUP(J108,변환표준점수!$BH$8:$BS$62,'표점 계산기'!$AN108+1,FALSE))</f>
        <v>#N/A</v>
      </c>
      <c r="BF108" s="39" cm="1">
        <f t="array" ref="BF108">IF(M108=0,0,IF(OR(AN108=3,AN108=4),0,IF(AN108=1,INDEX($CZ$7:$CZ$15,SUM(IF(M108&lt;$CY$7:$CY$15=TRUE,1,0))+1),VLOOKUP(M108,변환표준점수!$BH$8:$BS$62,'표점 계산기'!AN108+1,FALSE))))</f>
        <v>0</v>
      </c>
      <c r="BG108" s="39" t="e" cm="1">
        <f t="array" ref="BG108">INDEX($DG$24:$EF$31,COLUMN(C103),$AP108)</f>
        <v>#N/A</v>
      </c>
      <c r="BH108" s="39" t="e" cm="1">
        <f t="array" ref="BH108">INDEX($DG$24:$EF$31,COLUMN(D103),$AP108)</f>
        <v>#N/A</v>
      </c>
      <c r="BI108" s="39" t="e" cm="1">
        <f t="array" ref="BI108">INDEX($DG$24:$EF$31,COLUMN(E103),$AP108)</f>
        <v>#N/A</v>
      </c>
      <c r="BJ108" s="39" t="e" cm="1">
        <f t="array" ref="BJ108">INDEX($DG$24:$EF$31,COLUMN(F103),$AP108)</f>
        <v>#N/A</v>
      </c>
      <c r="BK108" s="39" t="e" cm="1">
        <f t="array" ref="BK108">INDEX($DG$24:$EF$31,COLUMN(G103),$AP108)</f>
        <v>#N/A</v>
      </c>
      <c r="BL108" s="39" t="e" cm="1">
        <f t="array" ref="BL108">INDEX($DG$24:$EF$31,COLUMN(H103),$AP108)</f>
        <v>#N/A</v>
      </c>
      <c r="BM108" s="63" t="str" cm="1">
        <f t="array" aca="1" ref="BM108:BQ108" ca="1">IFERROR(ROUND(IF(IFERROR(AW108:BA108/AW108:BA108,0)=1,(IFERROR(AQ108:AU108*BG108,0)+IFERROR(AW108:BA108*BH108,0)+(SUM(BD108:BF108)-MIN(BD108:BF108))*BI108+BB108*BJ108+BC108*BK108)*BL108+BB108*(1-BJ108)+BC108*(1-BK108)+IF(AN108=1,BF108,0),""),2),"")</f>
        <v/>
      </c>
      <c r="BN108" s="52" t="str">
        <f ca="1"/>
        <v/>
      </c>
      <c r="BO108" s="52" t="str">
        <f ca="1"/>
        <v/>
      </c>
      <c r="BP108" s="52" t="str">
        <f ca="1"/>
        <v/>
      </c>
      <c r="BQ108" s="64" t="str">
        <f ca="1"/>
        <v/>
      </c>
      <c r="BR108" s="6"/>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6"/>
      <c r="DC108" s="5"/>
      <c r="DD108" s="5"/>
      <c r="DE108" s="5"/>
      <c r="DF108" s="5"/>
      <c r="DG108" s="5"/>
      <c r="DH108" s="5"/>
      <c r="DI108" s="5"/>
      <c r="DJ108" s="5"/>
      <c r="DK108" s="5"/>
      <c r="DL108" s="6"/>
      <c r="DM108" s="6"/>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row>
    <row r="109" spans="1:153" x14ac:dyDescent="0.3">
      <c r="A109" s="5"/>
      <c r="B109" s="18" t="str">
        <f t="shared" si="27"/>
        <v/>
      </c>
      <c r="C109" s="24"/>
      <c r="D109" s="24"/>
      <c r="E109" s="24"/>
      <c r="F109" s="24"/>
      <c r="G109" s="24"/>
      <c r="H109" s="25"/>
      <c r="I109" s="25"/>
      <c r="J109" s="25"/>
      <c r="K109" s="25"/>
      <c r="L109" s="25"/>
      <c r="M109" s="25"/>
      <c r="N109" s="24"/>
      <c r="O109" s="25"/>
      <c r="P109" s="6"/>
      <c r="Q109" s="6"/>
      <c r="R109" s="6" t="e">
        <f t="shared" si="28"/>
        <v>#N/A</v>
      </c>
      <c r="S109" s="6" t="e">
        <f t="shared" si="29"/>
        <v>#N/A</v>
      </c>
      <c r="T109" s="6" t="e">
        <f t="shared" si="30"/>
        <v>#N/A</v>
      </c>
      <c r="U109" s="6" t="e">
        <f t="shared" si="31"/>
        <v>#N/A</v>
      </c>
      <c r="V109" s="8" cm="1">
        <f t="array" ref="V109">IF(M109=0,0,IF(OR($DM$4=3,$DM$4=4),0,IF($DM$4=1,INDEX($CZ$7:$CZ$15,SUM(IF(M109&lt;$CY$7:$CY$15=TRUE,1,0))+1),VLOOKUP(M109,$DB$7:$DC$107,2,FALSE))))</f>
        <v>0</v>
      </c>
      <c r="W109" s="6" t="e">
        <f t="shared" si="26"/>
        <v>#N/A</v>
      </c>
      <c r="X109" s="6" cm="1">
        <f t="array" aca="1" ref="X109" ca="1">SUM(IF((IF(E109=0,INDIRECT(_xlfn.CONCAT($CH$1,MATCH(F109,$CG$7:$CG$100,0)+6)):INDIRECT(_xlfn.CONCAT($CH$1,MATCH(F109,$CG$7:$CG$100,0)+6+SUM(IF((F109=$CG$7:$CG$59)=TRUE,1,0))-1)),INDIRECT(_xlfn.CONCAT($CD$1,MATCH(E109,$CC$7:$CC$100,0)+6)):INDIRECT(_xlfn.CONCAT($CD$1,MATCH(E109,$CC$7:$CC$100,0)+6+SUM(IF((E109=$CC$7:$CC$59)=TRUE,1,0))-1)))*$S$3)=0,0,1))</f>
        <v>2</v>
      </c>
      <c r="Y109" s="6" t="e" cm="1">
        <f t="array" aca="1" ref="Y109" ca="1">SUM(IF((TRANSPOSE(MMULT(MMULT(_xlfn.MUNIT(X109),IF(MMULT(IF(E109=0,INDIRECT(_xlfn.CONCAT($CH$1,MATCH(F109,$CG$7:$CG$100,0)+6)):INDIRECT(_xlfn.CONCAT($CH$1,MATCH(F109,$CG$7:$CG$100,0)+6+SUM(IF((F109=$CG$7:$CG$59)=TRUE,1,0))-1)),INDIRECT(_xlfn.CONCAT($CD$1,MATCH(E109,$CC$7:$CC$100,0)+6)):INDIRECT(_xlfn.CONCAT($CD$1,MATCH(E109,$CC$7:$CC$100,0)+6+SUM(IF((E109=$CC$7:$CC$59)=TRUE,1,0))-1)))*$S$3,1/TRANSPOSE(W109-INDIRECT(_xlfn.CONCAT($BZ$1,MATCH(D109,$BY$7:$BY$100,0)+6)):INDIRECT(_xlfn.CONCAT($BZ$1,MATCH(D109,$BY$7:$BY$100,0)+6+SUM(IF((D109=$BY$7:$BY$59)=TRUE,1,0))-1))*$R$3))=1,1,0)),W109-INDIRECT(_xlfn.CONCAT($BZ$1,MATCH(D109,$BY$7:$BY$100,0)+6)):INDIRECT(_xlfn.CONCAT($BZ$1,MATCH(D109,$BY$7:$BY$100,0)+6+SUM(IF((D109=$BY$7:$BY$59)=TRUE,1,0))-1))*$R$3)))=0,0,1))</f>
        <v>#N/A</v>
      </c>
      <c r="Z109" s="6"/>
      <c r="AA109" s="30" t="str">
        <f t="shared" ca="1" si="32"/>
        <v/>
      </c>
      <c r="AB109" s="31" t="str">
        <f t="shared" si="33"/>
        <v/>
      </c>
      <c r="AC109" s="31" t="str">
        <f t="shared" si="34"/>
        <v/>
      </c>
      <c r="AD109" s="31" t="str">
        <f t="shared" si="35"/>
        <v/>
      </c>
      <c r="AE109" s="32" t="str">
        <f t="shared" si="36"/>
        <v/>
      </c>
      <c r="AF109" s="33" t="str" cm="1">
        <f t="array" aca="1" ref="AF109" ca="1">IFERROR(IF(_xlfn._xlws.SORT(TRANSPOSE(MMULT(MMULT(_xlfn.MUNIT(X109),IF(ROUND(MMULT(IF(E109=0,IF(DN107=1,INDIRECT(_xlfn.CONCAT($CP$1,MATCH(F109,$CO$7:$CO$100,0)+6)):INDIRECT(_xlfn.CONCAT($CP$1,MATCH(F109,$CO$7:$CO$100,0)+6+SUM(IF((F109=$CO$7:$CO$59)=TRUE,1,0))-1)),INDIRECT(_xlfn.CONCAT($CH$1,MATCH(F109,$CG$7:$CG$100,0)+6)):INDIRECT(_xlfn.CONCAT($CH$1,MATCH(F109,$CG$7:$CG$100,0)+6+SUM(IF((F109=$CG$7:$CG$59)=TRUE,1,0))-1))),IF(OR(DN107=2,DN107=3),INDIRECT(_xlfn.CONCAT($CL$1,MATCH(E109,$CK$7:$CK$100,0)+6)):INDIRECT(_xlfn.CONCAT($CL$1,MATCH(E109,$CK$7:$CK$100,0)+6+SUM(IF((E109=$CK$7:$CK$59)=TRUE,1,0))-1)),INDIRECT(_xlfn.CONCAT($CD$1,MATCH(E109,$CC$7:$CC$100,0)+6)):INDIRECT(_xlfn.CONCAT($CD$1,MATCH(E109,$CC$7:$CC$100,0)+6+SUM(IF((E109=$CC$7:$CC$59)=TRUE,1,0))-1))))*$S$3*IF(AND(DM107=4,F109=0),1.1,1),1/TRANSPOSE(W109-INDIRECT(_xlfn.CONCAT($BZ$1,MATCH(D109,$BY$7:$BY$100,0)+6)):INDIRECT(_xlfn.CONCAT($BZ$1,MATCH(D109,$BY$7:$BY$100,0)+6+SUM(IF((D109=$BY$7:$BY$59)=TRUE,1,0))-1))*$R$3)),6)=1,1,0)),W109-INDIRECT(_xlfn.CONCAT($BZ$1,MATCH(D109,$BY$7:$BY$100,0)+6)):INDIRECT(_xlfn.CONCAT($BZ$1,MATCH(D109,$BY$7:$BY$100,0)+6+SUM(IF((D109=$BY$7:$BY$59)=TRUE,1,0))-1))*$R$3))/$S$3,1,-1,TRUE)=0,"",_xlfn._xlws.SORT(TRANSPOSE(MMULT(MMULT(_xlfn.MUNIT(X109),IF(ROUND(MMULT(IF(E109=0,IF(DN107=1,INDIRECT(_xlfn.CONCAT($CP$1,MATCH(F109,$CO$7:$CO$100,0)+6)):INDIRECT(_xlfn.CONCAT($CP$1,MATCH(F109,$CO$7:$CO$100,0)+6+SUM(IF((F109=$CO$7:$CO$59)=TRUE,1,0))-1)),INDIRECT(_xlfn.CONCAT($CH$1,MATCH(F109,$CG$7:$CG$100,0)+6)):INDIRECT(_xlfn.CONCAT($CH$1,MATCH(F109,$CG$7:$CG$100,0)+6+SUM(IF((F109=$CG$7:$CG$59)=TRUE,1,0))-1))),IF(OR(DN107=2,DN107=3),INDIRECT(_xlfn.CONCAT($CL$1,MATCH(E109,$CK$7:$CK$100,0)+6)):INDIRECT(_xlfn.CONCAT($CL$1,MATCH(E109,$CK$7:$CK$100,0)+6+SUM(IF((E109=$CK$7:$CK$59)=TRUE,1,0))-1)),INDIRECT(_xlfn.CONCAT($CD$1,MATCH(E109,$CC$7:$CC$100,0)+6)):INDIRECT(_xlfn.CONCAT($CD$1,MATCH(E109,$CC$7:$CC$100,0)+6+SUM(IF((E109=$CC$7:$CC$59)=TRUE,1,0))-1))))*$S$3*IF(AND(DM107=4,F109=0),1.1,1),1/TRANSPOSE(W109-INDIRECT(_xlfn.CONCAT($BZ$1,MATCH(D109,$BY$7:$BY$100,0)+6)):INDIRECT(_xlfn.CONCAT($BZ$1,MATCH(D109,$BY$7:$BY$100,0)+6+SUM(IF((D109=$BY$7:$BY$59)=TRUE,1,0))-1))*$R$3)),6)=1,1,0)),W109-INDIRECT(_xlfn.CONCAT($BZ$1,MATCH(D109,$BY$7:$BY$100,0)+6)):INDIRECT(_xlfn.CONCAT($BZ$1,MATCH(D109,$BY$7:$BY$100,0)+6+SUM(IF((D109=$BY$7:$BY$59)=TRUE,1,0))-1))*$R$3))/$S$3,1,-1,TRUE)),"")</f>
        <v/>
      </c>
      <c r="AG109" s="31"/>
      <c r="AH109" s="31"/>
      <c r="AI109" s="31"/>
      <c r="AJ109" s="32"/>
      <c r="AK109" s="6"/>
      <c r="AL109" s="21"/>
      <c r="AM109" s="21"/>
      <c r="AN109" s="48">
        <f t="shared" si="37"/>
        <v>12</v>
      </c>
      <c r="AO109" s="39" t="e">
        <f t="shared" si="38"/>
        <v>#N/A</v>
      </c>
      <c r="AP109" s="39" t="e" cm="1">
        <f t="array" ref="AP109">_xlfn.XMATCH(1,IF(IF((AL109=$DG$24:$EF$24)=TRUE,1,0)+IF((AM109=$DG$25:$EF$25)=TRUE,1,0)=2,1,0))</f>
        <v>#N/A</v>
      </c>
      <c r="AQ109" s="39" t="str" cm="1">
        <f t="array" aca="1" ref="AQ109:AU109" ca="1">AA109:AE109</f>
        <v/>
      </c>
      <c r="AR109" s="39" t="str">
        <f ca="1"/>
        <v/>
      </c>
      <c r="AS109" s="39" t="str">
        <f ca="1"/>
        <v/>
      </c>
      <c r="AT109" s="39" t="str">
        <f ca="1"/>
        <v/>
      </c>
      <c r="AU109" s="39" t="str">
        <f ca="1"/>
        <v/>
      </c>
      <c r="AV109" s="39">
        <f t="shared" si="39"/>
        <v>0</v>
      </c>
      <c r="AW109" s="39" t="e" cm="1">
        <f t="array" ref="AW109">IF(AND(AV109=1,AO109&lt;&gt;1),VLOOKUP(E109,변환표준점수!$H$8:$O$60,_xlfn.XMATCH('표점 계산기'!$AL109,변환표준점수!$I$6:$O$6)+1,FALSE),IF(AND($E109=0,$DN$4=1),INDEX($CH$7:$CH$73,SUM(IF(AF109=$CP$7:$CP$59,ROW($A$1:$A$50),0))),IF(AND($E109&lt;&gt;0,$DN$4&lt;&gt;1),INDEX($CD$7:$CD$73,SUM(IF(AF109=$CL$7:$CL$59,ROW($A$1:$A$50),0))),AF109:AJ109)))</f>
        <v>#N/A</v>
      </c>
      <c r="AX109" s="39"/>
      <c r="AY109" s="39"/>
      <c r="AZ109" s="39"/>
      <c r="BA109" s="39"/>
      <c r="BB109" s="39" t="e">
        <f>VLOOKUP(G109,변환표준점수!$X$8:$AM$16,_xlfn.XMATCH(AL109,변환표준점수!$Y$5:$AM$5)+IF(OR(AN109=6,AN109=7,AN109=10,AN109=11),IF(AO109=1,0,1),0)+1,FALSE)</f>
        <v>#N/A</v>
      </c>
      <c r="BC109" s="39" t="e">
        <f>VLOOKUP(H109,변환표준점수!$AO$8:$BE$16,_xlfn.XMATCH(AL109,변환표준점수!$AP$5:$BE$5)+IF(OR(AN109=3,AN109=6,AN109=8,AN109=9,AN109=10),IF(AO109=1,0,1),0)+1,FALSE)</f>
        <v>#N/A</v>
      </c>
      <c r="BD109" s="39" t="e">
        <f>IF(I109=0,VLOOKUP(K109,변환표준점수!$BU$8:$CF$62,'표점 계산기'!$AN109+1,FALSE),VLOOKUP(I109,변환표준점수!$BH$8:$BS$62,'표점 계산기'!$AN109+1,FALSE))</f>
        <v>#N/A</v>
      </c>
      <c r="BE109" s="39" t="e">
        <f>IF(J109=0,VLOOKUP(L109,변환표준점수!$BU$8:$CF$62,'표점 계산기'!$AN109+1,FALSE),VLOOKUP(J109,변환표준점수!$BH$8:$BS$62,'표점 계산기'!$AN109+1,FALSE))</f>
        <v>#N/A</v>
      </c>
      <c r="BF109" s="39" cm="1">
        <f t="array" ref="BF109">IF(M109=0,0,IF(OR(AN109=3,AN109=4),0,IF(AN109=1,INDEX($CZ$7:$CZ$15,SUM(IF(M109&lt;$CY$7:$CY$15=TRUE,1,0))+1),VLOOKUP(M109,변환표준점수!$BH$8:$BS$62,'표점 계산기'!AN109+1,FALSE))))</f>
        <v>0</v>
      </c>
      <c r="BG109" s="39" t="e" cm="1">
        <f t="array" ref="BG109">INDEX($DG$24:$EF$31,COLUMN(C104),$AP109)</f>
        <v>#N/A</v>
      </c>
      <c r="BH109" s="39" t="e" cm="1">
        <f t="array" ref="BH109">INDEX($DG$24:$EF$31,COLUMN(D104),$AP109)</f>
        <v>#N/A</v>
      </c>
      <c r="BI109" s="39" t="e" cm="1">
        <f t="array" ref="BI109">INDEX($DG$24:$EF$31,COLUMN(E104),$AP109)</f>
        <v>#N/A</v>
      </c>
      <c r="BJ109" s="39" t="e" cm="1">
        <f t="array" ref="BJ109">INDEX($DG$24:$EF$31,COLUMN(F104),$AP109)</f>
        <v>#N/A</v>
      </c>
      <c r="BK109" s="39" t="e" cm="1">
        <f t="array" ref="BK109">INDEX($DG$24:$EF$31,COLUMN(G104),$AP109)</f>
        <v>#N/A</v>
      </c>
      <c r="BL109" s="39" t="e" cm="1">
        <f t="array" ref="BL109">INDEX($DG$24:$EF$31,COLUMN(H104),$AP109)</f>
        <v>#N/A</v>
      </c>
      <c r="BM109" s="63" t="str" cm="1">
        <f t="array" aca="1" ref="BM109:BQ109" ca="1">IFERROR(ROUND(IF(IFERROR(AW109:BA109/AW109:BA109,0)=1,(IFERROR(AQ109:AU109*BG109,0)+IFERROR(AW109:BA109*BH109,0)+(SUM(BD109:BF109)-MIN(BD109:BF109))*BI109+BB109*BJ109+BC109*BK109)*BL109+BB109*(1-BJ109)+BC109*(1-BK109)+IF(AN109=1,BF109,0),""),2),"")</f>
        <v/>
      </c>
      <c r="BN109" s="52" t="str">
        <f ca="1"/>
        <v/>
      </c>
      <c r="BO109" s="52" t="str">
        <f ca="1"/>
        <v/>
      </c>
      <c r="BP109" s="52" t="str">
        <f ca="1"/>
        <v/>
      </c>
      <c r="BQ109" s="64" t="str">
        <f ca="1"/>
        <v/>
      </c>
      <c r="BR109" s="6"/>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6"/>
      <c r="DC109" s="5"/>
      <c r="DD109" s="5"/>
      <c r="DE109" s="5"/>
      <c r="DF109" s="5"/>
      <c r="DG109" s="5"/>
      <c r="DH109" s="5"/>
      <c r="DI109" s="5"/>
      <c r="DJ109" s="5"/>
      <c r="DK109" s="5"/>
      <c r="DL109" s="6"/>
      <c r="DM109" s="6"/>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row>
    <row r="110" spans="1:153" x14ac:dyDescent="0.3">
      <c r="A110" s="5"/>
      <c r="B110" s="18" t="str">
        <f t="shared" si="27"/>
        <v/>
      </c>
      <c r="C110" s="24"/>
      <c r="D110" s="24"/>
      <c r="E110" s="24"/>
      <c r="F110" s="24"/>
      <c r="G110" s="24"/>
      <c r="H110" s="25"/>
      <c r="I110" s="25"/>
      <c r="J110" s="25"/>
      <c r="K110" s="25"/>
      <c r="L110" s="25"/>
      <c r="M110" s="25"/>
      <c r="N110" s="24"/>
      <c r="O110" s="25"/>
      <c r="P110" s="6"/>
      <c r="Q110" s="6"/>
      <c r="R110" s="6" t="e">
        <f t="shared" si="28"/>
        <v>#N/A</v>
      </c>
      <c r="S110" s="6" t="e">
        <f t="shared" si="29"/>
        <v>#N/A</v>
      </c>
      <c r="T110" s="6" t="e">
        <f t="shared" si="30"/>
        <v>#N/A</v>
      </c>
      <c r="U110" s="6" t="e">
        <f t="shared" si="31"/>
        <v>#N/A</v>
      </c>
      <c r="V110" s="8" cm="1">
        <f t="array" ref="V110">IF(M110=0,0,IF(OR($DM$4=3,$DM$4=4),0,IF($DM$4=1,INDEX($CZ$7:$CZ$15,SUM(IF(M110&lt;$CY$7:$CY$15=TRUE,1,0))+1),VLOOKUP(M110,$DB$7:$DC$107,2,FALSE))))</f>
        <v>0</v>
      </c>
      <c r="W110" s="6" t="e">
        <f t="shared" si="26"/>
        <v>#N/A</v>
      </c>
      <c r="X110" s="6" cm="1">
        <f t="array" aca="1" ref="X110" ca="1">SUM(IF((IF(E110=0,INDIRECT(_xlfn.CONCAT($CH$1,MATCH(F110,$CG$7:$CG$100,0)+6)):INDIRECT(_xlfn.CONCAT($CH$1,MATCH(F110,$CG$7:$CG$100,0)+6+SUM(IF((F110=$CG$7:$CG$59)=TRUE,1,0))-1)),INDIRECT(_xlfn.CONCAT($CD$1,MATCH(E110,$CC$7:$CC$100,0)+6)):INDIRECT(_xlfn.CONCAT($CD$1,MATCH(E110,$CC$7:$CC$100,0)+6+SUM(IF((E110=$CC$7:$CC$59)=TRUE,1,0))-1)))*$S$3)=0,0,1))</f>
        <v>2</v>
      </c>
      <c r="Y110" s="6" t="e" cm="1">
        <f t="array" aca="1" ref="Y110" ca="1">SUM(IF((TRANSPOSE(MMULT(MMULT(_xlfn.MUNIT(X110),IF(MMULT(IF(E110=0,INDIRECT(_xlfn.CONCAT($CH$1,MATCH(F110,$CG$7:$CG$100,0)+6)):INDIRECT(_xlfn.CONCAT($CH$1,MATCH(F110,$CG$7:$CG$100,0)+6+SUM(IF((F110=$CG$7:$CG$59)=TRUE,1,0))-1)),INDIRECT(_xlfn.CONCAT($CD$1,MATCH(E110,$CC$7:$CC$100,0)+6)):INDIRECT(_xlfn.CONCAT($CD$1,MATCH(E110,$CC$7:$CC$100,0)+6+SUM(IF((E110=$CC$7:$CC$59)=TRUE,1,0))-1)))*$S$3,1/TRANSPOSE(W110-INDIRECT(_xlfn.CONCAT($BZ$1,MATCH(D110,$BY$7:$BY$100,0)+6)):INDIRECT(_xlfn.CONCAT($BZ$1,MATCH(D110,$BY$7:$BY$100,0)+6+SUM(IF((D110=$BY$7:$BY$59)=TRUE,1,0))-1))*$R$3))=1,1,0)),W110-INDIRECT(_xlfn.CONCAT($BZ$1,MATCH(D110,$BY$7:$BY$100,0)+6)):INDIRECT(_xlfn.CONCAT($BZ$1,MATCH(D110,$BY$7:$BY$100,0)+6+SUM(IF((D110=$BY$7:$BY$59)=TRUE,1,0))-1))*$R$3)))=0,0,1))</f>
        <v>#N/A</v>
      </c>
      <c r="Z110" s="6"/>
      <c r="AA110" s="30" t="str">
        <f t="shared" ca="1" si="32"/>
        <v/>
      </c>
      <c r="AB110" s="31" t="str">
        <f t="shared" si="33"/>
        <v/>
      </c>
      <c r="AC110" s="31" t="str">
        <f t="shared" si="34"/>
        <v/>
      </c>
      <c r="AD110" s="31" t="str">
        <f t="shared" si="35"/>
        <v/>
      </c>
      <c r="AE110" s="32" t="str">
        <f t="shared" si="36"/>
        <v/>
      </c>
      <c r="AF110" s="33" t="str" cm="1">
        <f t="array" aca="1" ref="AF110" ca="1">IFERROR(IF(_xlfn._xlws.SORT(TRANSPOSE(MMULT(MMULT(_xlfn.MUNIT(X110),IF(ROUND(MMULT(IF(E110=0,IF(DN108=1,INDIRECT(_xlfn.CONCAT($CP$1,MATCH(F110,$CO$7:$CO$100,0)+6)):INDIRECT(_xlfn.CONCAT($CP$1,MATCH(F110,$CO$7:$CO$100,0)+6+SUM(IF((F110=$CO$7:$CO$59)=TRUE,1,0))-1)),INDIRECT(_xlfn.CONCAT($CH$1,MATCH(F110,$CG$7:$CG$100,0)+6)):INDIRECT(_xlfn.CONCAT($CH$1,MATCH(F110,$CG$7:$CG$100,0)+6+SUM(IF((F110=$CG$7:$CG$59)=TRUE,1,0))-1))),IF(OR(DN108=2,DN108=3),INDIRECT(_xlfn.CONCAT($CL$1,MATCH(E110,$CK$7:$CK$100,0)+6)):INDIRECT(_xlfn.CONCAT($CL$1,MATCH(E110,$CK$7:$CK$100,0)+6+SUM(IF((E110=$CK$7:$CK$59)=TRUE,1,0))-1)),INDIRECT(_xlfn.CONCAT($CD$1,MATCH(E110,$CC$7:$CC$100,0)+6)):INDIRECT(_xlfn.CONCAT($CD$1,MATCH(E110,$CC$7:$CC$100,0)+6+SUM(IF((E110=$CC$7:$CC$59)=TRUE,1,0))-1))))*$S$3*IF(AND(DM108=4,F110=0),1.1,1),1/TRANSPOSE(W110-INDIRECT(_xlfn.CONCAT($BZ$1,MATCH(D110,$BY$7:$BY$100,0)+6)):INDIRECT(_xlfn.CONCAT($BZ$1,MATCH(D110,$BY$7:$BY$100,0)+6+SUM(IF((D110=$BY$7:$BY$59)=TRUE,1,0))-1))*$R$3)),6)=1,1,0)),W110-INDIRECT(_xlfn.CONCAT($BZ$1,MATCH(D110,$BY$7:$BY$100,0)+6)):INDIRECT(_xlfn.CONCAT($BZ$1,MATCH(D110,$BY$7:$BY$100,0)+6+SUM(IF((D110=$BY$7:$BY$59)=TRUE,1,0))-1))*$R$3))/$S$3,1,-1,TRUE)=0,"",_xlfn._xlws.SORT(TRANSPOSE(MMULT(MMULT(_xlfn.MUNIT(X110),IF(ROUND(MMULT(IF(E110=0,IF(DN108=1,INDIRECT(_xlfn.CONCAT($CP$1,MATCH(F110,$CO$7:$CO$100,0)+6)):INDIRECT(_xlfn.CONCAT($CP$1,MATCH(F110,$CO$7:$CO$100,0)+6+SUM(IF((F110=$CO$7:$CO$59)=TRUE,1,0))-1)),INDIRECT(_xlfn.CONCAT($CH$1,MATCH(F110,$CG$7:$CG$100,0)+6)):INDIRECT(_xlfn.CONCAT($CH$1,MATCH(F110,$CG$7:$CG$100,0)+6+SUM(IF((F110=$CG$7:$CG$59)=TRUE,1,0))-1))),IF(OR(DN108=2,DN108=3),INDIRECT(_xlfn.CONCAT($CL$1,MATCH(E110,$CK$7:$CK$100,0)+6)):INDIRECT(_xlfn.CONCAT($CL$1,MATCH(E110,$CK$7:$CK$100,0)+6+SUM(IF((E110=$CK$7:$CK$59)=TRUE,1,0))-1)),INDIRECT(_xlfn.CONCAT($CD$1,MATCH(E110,$CC$7:$CC$100,0)+6)):INDIRECT(_xlfn.CONCAT($CD$1,MATCH(E110,$CC$7:$CC$100,0)+6+SUM(IF((E110=$CC$7:$CC$59)=TRUE,1,0))-1))))*$S$3*IF(AND(DM108=4,F110=0),1.1,1),1/TRANSPOSE(W110-INDIRECT(_xlfn.CONCAT($BZ$1,MATCH(D110,$BY$7:$BY$100,0)+6)):INDIRECT(_xlfn.CONCAT($BZ$1,MATCH(D110,$BY$7:$BY$100,0)+6+SUM(IF((D110=$BY$7:$BY$59)=TRUE,1,0))-1))*$R$3)),6)=1,1,0)),W110-INDIRECT(_xlfn.CONCAT($BZ$1,MATCH(D110,$BY$7:$BY$100,0)+6)):INDIRECT(_xlfn.CONCAT($BZ$1,MATCH(D110,$BY$7:$BY$100,0)+6+SUM(IF((D110=$BY$7:$BY$59)=TRUE,1,0))-1))*$R$3))/$S$3,1,-1,TRUE)),"")</f>
        <v/>
      </c>
      <c r="AG110" s="31"/>
      <c r="AH110" s="31"/>
      <c r="AI110" s="31"/>
      <c r="AJ110" s="32"/>
      <c r="AK110" s="6"/>
      <c r="AL110" s="21"/>
      <c r="AM110" s="21"/>
      <c r="AN110" s="48">
        <f t="shared" si="37"/>
        <v>12</v>
      </c>
      <c r="AO110" s="39" t="e">
        <f t="shared" si="38"/>
        <v>#N/A</v>
      </c>
      <c r="AP110" s="39" t="e" cm="1">
        <f t="array" ref="AP110">_xlfn.XMATCH(1,IF(IF((AL110=$DG$24:$EF$24)=TRUE,1,0)+IF((AM110=$DG$25:$EF$25)=TRUE,1,0)=2,1,0))</f>
        <v>#N/A</v>
      </c>
      <c r="AQ110" s="39" t="str" cm="1">
        <f t="array" aca="1" ref="AQ110:AU110" ca="1">AA110:AE110</f>
        <v/>
      </c>
      <c r="AR110" s="39" t="str">
        <f ca="1"/>
        <v/>
      </c>
      <c r="AS110" s="39" t="str">
        <f ca="1"/>
        <v/>
      </c>
      <c r="AT110" s="39" t="str">
        <f ca="1"/>
        <v/>
      </c>
      <c r="AU110" s="39" t="str">
        <f ca="1"/>
        <v/>
      </c>
      <c r="AV110" s="39">
        <f t="shared" si="39"/>
        <v>0</v>
      </c>
      <c r="AW110" s="39" t="e" cm="1">
        <f t="array" ref="AW110">IF(AND(AV110=1,AO110&lt;&gt;1),VLOOKUP(E110,변환표준점수!$H$8:$O$60,_xlfn.XMATCH('표점 계산기'!$AL110,변환표준점수!$I$6:$O$6)+1,FALSE),IF(AND($E110=0,$DN$4=1),INDEX($CH$7:$CH$73,SUM(IF(AF110=$CP$7:$CP$59,ROW($A$1:$A$50),0))),IF(AND($E110&lt;&gt;0,$DN$4&lt;&gt;1),INDEX($CD$7:$CD$73,SUM(IF(AF110=$CL$7:$CL$59,ROW($A$1:$A$50),0))),AF110:AJ110)))</f>
        <v>#N/A</v>
      </c>
      <c r="AX110" s="39"/>
      <c r="AY110" s="39"/>
      <c r="AZ110" s="39"/>
      <c r="BA110" s="39"/>
      <c r="BB110" s="39" t="e">
        <f>VLOOKUP(G110,변환표준점수!$X$8:$AM$16,_xlfn.XMATCH(AL110,변환표준점수!$Y$5:$AM$5)+IF(OR(AN110=6,AN110=7,AN110=10,AN110=11),IF(AO110=1,0,1),0)+1,FALSE)</f>
        <v>#N/A</v>
      </c>
      <c r="BC110" s="39" t="e">
        <f>VLOOKUP(H110,변환표준점수!$AO$8:$BE$16,_xlfn.XMATCH(AL110,변환표준점수!$AP$5:$BE$5)+IF(OR(AN110=3,AN110=6,AN110=8,AN110=9,AN110=10),IF(AO110=1,0,1),0)+1,FALSE)</f>
        <v>#N/A</v>
      </c>
      <c r="BD110" s="39" t="e">
        <f>IF(I110=0,VLOOKUP(K110,변환표준점수!$BU$8:$CF$62,'표점 계산기'!$AN110+1,FALSE),VLOOKUP(I110,변환표준점수!$BH$8:$BS$62,'표점 계산기'!$AN110+1,FALSE))</f>
        <v>#N/A</v>
      </c>
      <c r="BE110" s="39" t="e">
        <f>IF(J110=0,VLOOKUP(L110,변환표준점수!$BU$8:$CF$62,'표점 계산기'!$AN110+1,FALSE),VLOOKUP(J110,변환표준점수!$BH$8:$BS$62,'표점 계산기'!$AN110+1,FALSE))</f>
        <v>#N/A</v>
      </c>
      <c r="BF110" s="39" cm="1">
        <f t="array" ref="BF110">IF(M110=0,0,IF(OR(AN110=3,AN110=4),0,IF(AN110=1,INDEX($CZ$7:$CZ$15,SUM(IF(M110&lt;$CY$7:$CY$15=TRUE,1,0))+1),VLOOKUP(M110,변환표준점수!$BH$8:$BS$62,'표점 계산기'!AN110+1,FALSE))))</f>
        <v>0</v>
      </c>
      <c r="BG110" s="39" t="e" cm="1">
        <f t="array" ref="BG110">INDEX($DG$24:$EF$31,COLUMN(C105),$AP110)</f>
        <v>#N/A</v>
      </c>
      <c r="BH110" s="39" t="e" cm="1">
        <f t="array" ref="BH110">INDEX($DG$24:$EF$31,COLUMN(D105),$AP110)</f>
        <v>#N/A</v>
      </c>
      <c r="BI110" s="39" t="e" cm="1">
        <f t="array" ref="BI110">INDEX($DG$24:$EF$31,COLUMN(E105),$AP110)</f>
        <v>#N/A</v>
      </c>
      <c r="BJ110" s="39" t="e" cm="1">
        <f t="array" ref="BJ110">INDEX($DG$24:$EF$31,COLUMN(F105),$AP110)</f>
        <v>#N/A</v>
      </c>
      <c r="BK110" s="39" t="e" cm="1">
        <f t="array" ref="BK110">INDEX($DG$24:$EF$31,COLUMN(G105),$AP110)</f>
        <v>#N/A</v>
      </c>
      <c r="BL110" s="39" t="e" cm="1">
        <f t="array" ref="BL110">INDEX($DG$24:$EF$31,COLUMN(H105),$AP110)</f>
        <v>#N/A</v>
      </c>
      <c r="BM110" s="63" t="str" cm="1">
        <f t="array" aca="1" ref="BM110:BQ110" ca="1">IFERROR(ROUND(IF(IFERROR(AW110:BA110/AW110:BA110,0)=1,(IFERROR(AQ110:AU110*BG110,0)+IFERROR(AW110:BA110*BH110,0)+(SUM(BD110:BF110)-MIN(BD110:BF110))*BI110+BB110*BJ110+BC110*BK110)*BL110+BB110*(1-BJ110)+BC110*(1-BK110)+IF(AN110=1,BF110,0),""),2),"")</f>
        <v/>
      </c>
      <c r="BN110" s="52" t="str">
        <f ca="1"/>
        <v/>
      </c>
      <c r="BO110" s="52" t="str">
        <f ca="1"/>
        <v/>
      </c>
      <c r="BP110" s="52" t="str">
        <f ca="1"/>
        <v/>
      </c>
      <c r="BQ110" s="64" t="str">
        <f ca="1"/>
        <v/>
      </c>
      <c r="BR110" s="6"/>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6"/>
      <c r="DM110" s="6"/>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row>
    <row r="111" spans="1:153" x14ac:dyDescent="0.3">
      <c r="A111" s="5"/>
      <c r="B111" s="18" t="str">
        <f t="shared" si="27"/>
        <v/>
      </c>
      <c r="C111" s="24"/>
      <c r="D111" s="24"/>
      <c r="E111" s="24"/>
      <c r="F111" s="24"/>
      <c r="G111" s="24"/>
      <c r="H111" s="25"/>
      <c r="I111" s="25"/>
      <c r="J111" s="25"/>
      <c r="K111" s="25"/>
      <c r="L111" s="25"/>
      <c r="M111" s="25"/>
      <c r="N111" s="24"/>
      <c r="O111" s="25"/>
      <c r="P111" s="6"/>
      <c r="Q111" s="6"/>
      <c r="R111" s="6" t="e">
        <f t="shared" si="28"/>
        <v>#N/A</v>
      </c>
      <c r="S111" s="6" t="e">
        <f t="shared" si="29"/>
        <v>#N/A</v>
      </c>
      <c r="T111" s="6" t="e">
        <f t="shared" si="30"/>
        <v>#N/A</v>
      </c>
      <c r="U111" s="6" t="e">
        <f t="shared" si="31"/>
        <v>#N/A</v>
      </c>
      <c r="V111" s="8" cm="1">
        <f t="array" ref="V111">IF(M111=0,0,IF(OR($DM$4=3,$DM$4=4),0,IF($DM$4=1,INDEX($CZ$7:$CZ$15,SUM(IF(M111&lt;$CY$7:$CY$15=TRUE,1,0))+1),VLOOKUP(M111,$DB$7:$DC$107,2,FALSE))))</f>
        <v>0</v>
      </c>
      <c r="W111" s="6" t="e">
        <f t="shared" si="26"/>
        <v>#N/A</v>
      </c>
      <c r="X111" s="6" cm="1">
        <f t="array" aca="1" ref="X111" ca="1">SUM(IF((IF(E111=0,INDIRECT(_xlfn.CONCAT($CH$1,MATCH(F111,$CG$7:$CG$100,0)+6)):INDIRECT(_xlfn.CONCAT($CH$1,MATCH(F111,$CG$7:$CG$100,0)+6+SUM(IF((F111=$CG$7:$CG$59)=TRUE,1,0))-1)),INDIRECT(_xlfn.CONCAT($CD$1,MATCH(E111,$CC$7:$CC$100,0)+6)):INDIRECT(_xlfn.CONCAT($CD$1,MATCH(E111,$CC$7:$CC$100,0)+6+SUM(IF((E111=$CC$7:$CC$59)=TRUE,1,0))-1)))*$S$3)=0,0,1))</f>
        <v>2</v>
      </c>
      <c r="Y111" s="6" t="e" cm="1">
        <f t="array" aca="1" ref="Y111" ca="1">SUM(IF((TRANSPOSE(MMULT(MMULT(_xlfn.MUNIT(X111),IF(MMULT(IF(E111=0,INDIRECT(_xlfn.CONCAT($CH$1,MATCH(F111,$CG$7:$CG$100,0)+6)):INDIRECT(_xlfn.CONCAT($CH$1,MATCH(F111,$CG$7:$CG$100,0)+6+SUM(IF((F111=$CG$7:$CG$59)=TRUE,1,0))-1)),INDIRECT(_xlfn.CONCAT($CD$1,MATCH(E111,$CC$7:$CC$100,0)+6)):INDIRECT(_xlfn.CONCAT($CD$1,MATCH(E111,$CC$7:$CC$100,0)+6+SUM(IF((E111=$CC$7:$CC$59)=TRUE,1,0))-1)))*$S$3,1/TRANSPOSE(W111-INDIRECT(_xlfn.CONCAT($BZ$1,MATCH(D111,$BY$7:$BY$100,0)+6)):INDIRECT(_xlfn.CONCAT($BZ$1,MATCH(D111,$BY$7:$BY$100,0)+6+SUM(IF((D111=$BY$7:$BY$59)=TRUE,1,0))-1))*$R$3))=1,1,0)),W111-INDIRECT(_xlfn.CONCAT($BZ$1,MATCH(D111,$BY$7:$BY$100,0)+6)):INDIRECT(_xlfn.CONCAT($BZ$1,MATCH(D111,$BY$7:$BY$100,0)+6+SUM(IF((D111=$BY$7:$BY$59)=TRUE,1,0))-1))*$R$3)))=0,0,1))</f>
        <v>#N/A</v>
      </c>
      <c r="Z111" s="6"/>
      <c r="AA111" s="30" t="str">
        <f t="shared" ca="1" si="32"/>
        <v/>
      </c>
      <c r="AB111" s="31" t="str">
        <f t="shared" si="33"/>
        <v/>
      </c>
      <c r="AC111" s="31" t="str">
        <f t="shared" si="34"/>
        <v/>
      </c>
      <c r="AD111" s="31" t="str">
        <f t="shared" si="35"/>
        <v/>
      </c>
      <c r="AE111" s="32" t="str">
        <f t="shared" si="36"/>
        <v/>
      </c>
      <c r="AF111" s="33" t="str" cm="1">
        <f t="array" aca="1" ref="AF111" ca="1">IFERROR(IF(_xlfn._xlws.SORT(TRANSPOSE(MMULT(MMULT(_xlfn.MUNIT(X111),IF(ROUND(MMULT(IF(E111=0,IF(DN109=1,INDIRECT(_xlfn.CONCAT($CP$1,MATCH(F111,$CO$7:$CO$100,0)+6)):INDIRECT(_xlfn.CONCAT($CP$1,MATCH(F111,$CO$7:$CO$100,0)+6+SUM(IF((F111=$CO$7:$CO$59)=TRUE,1,0))-1)),INDIRECT(_xlfn.CONCAT($CH$1,MATCH(F111,$CG$7:$CG$100,0)+6)):INDIRECT(_xlfn.CONCAT($CH$1,MATCH(F111,$CG$7:$CG$100,0)+6+SUM(IF((F111=$CG$7:$CG$59)=TRUE,1,0))-1))),IF(OR(DN109=2,DN109=3),INDIRECT(_xlfn.CONCAT($CL$1,MATCH(E111,$CK$7:$CK$100,0)+6)):INDIRECT(_xlfn.CONCAT($CL$1,MATCH(E111,$CK$7:$CK$100,0)+6+SUM(IF((E111=$CK$7:$CK$59)=TRUE,1,0))-1)),INDIRECT(_xlfn.CONCAT($CD$1,MATCH(E111,$CC$7:$CC$100,0)+6)):INDIRECT(_xlfn.CONCAT($CD$1,MATCH(E111,$CC$7:$CC$100,0)+6+SUM(IF((E111=$CC$7:$CC$59)=TRUE,1,0))-1))))*$S$3*IF(AND(DM109=4,F111=0),1.1,1),1/TRANSPOSE(W111-INDIRECT(_xlfn.CONCAT($BZ$1,MATCH(D111,$BY$7:$BY$100,0)+6)):INDIRECT(_xlfn.CONCAT($BZ$1,MATCH(D111,$BY$7:$BY$100,0)+6+SUM(IF((D111=$BY$7:$BY$59)=TRUE,1,0))-1))*$R$3)),6)=1,1,0)),W111-INDIRECT(_xlfn.CONCAT($BZ$1,MATCH(D111,$BY$7:$BY$100,0)+6)):INDIRECT(_xlfn.CONCAT($BZ$1,MATCH(D111,$BY$7:$BY$100,0)+6+SUM(IF((D111=$BY$7:$BY$59)=TRUE,1,0))-1))*$R$3))/$S$3,1,-1,TRUE)=0,"",_xlfn._xlws.SORT(TRANSPOSE(MMULT(MMULT(_xlfn.MUNIT(X111),IF(ROUND(MMULT(IF(E111=0,IF(DN109=1,INDIRECT(_xlfn.CONCAT($CP$1,MATCH(F111,$CO$7:$CO$100,0)+6)):INDIRECT(_xlfn.CONCAT($CP$1,MATCH(F111,$CO$7:$CO$100,0)+6+SUM(IF((F111=$CO$7:$CO$59)=TRUE,1,0))-1)),INDIRECT(_xlfn.CONCAT($CH$1,MATCH(F111,$CG$7:$CG$100,0)+6)):INDIRECT(_xlfn.CONCAT($CH$1,MATCH(F111,$CG$7:$CG$100,0)+6+SUM(IF((F111=$CG$7:$CG$59)=TRUE,1,0))-1))),IF(OR(DN109=2,DN109=3),INDIRECT(_xlfn.CONCAT($CL$1,MATCH(E111,$CK$7:$CK$100,0)+6)):INDIRECT(_xlfn.CONCAT($CL$1,MATCH(E111,$CK$7:$CK$100,0)+6+SUM(IF((E111=$CK$7:$CK$59)=TRUE,1,0))-1)),INDIRECT(_xlfn.CONCAT($CD$1,MATCH(E111,$CC$7:$CC$100,0)+6)):INDIRECT(_xlfn.CONCAT($CD$1,MATCH(E111,$CC$7:$CC$100,0)+6+SUM(IF((E111=$CC$7:$CC$59)=TRUE,1,0))-1))))*$S$3*IF(AND(DM109=4,F111=0),1.1,1),1/TRANSPOSE(W111-INDIRECT(_xlfn.CONCAT($BZ$1,MATCH(D111,$BY$7:$BY$100,0)+6)):INDIRECT(_xlfn.CONCAT($BZ$1,MATCH(D111,$BY$7:$BY$100,0)+6+SUM(IF((D111=$BY$7:$BY$59)=TRUE,1,0))-1))*$R$3)),6)=1,1,0)),W111-INDIRECT(_xlfn.CONCAT($BZ$1,MATCH(D111,$BY$7:$BY$100,0)+6)):INDIRECT(_xlfn.CONCAT($BZ$1,MATCH(D111,$BY$7:$BY$100,0)+6+SUM(IF((D111=$BY$7:$BY$59)=TRUE,1,0))-1))*$R$3))/$S$3,1,-1,TRUE)),"")</f>
        <v/>
      </c>
      <c r="AG111" s="31"/>
      <c r="AH111" s="31"/>
      <c r="AI111" s="31"/>
      <c r="AJ111" s="32"/>
      <c r="AK111" s="6"/>
      <c r="AL111" s="21"/>
      <c r="AM111" s="21"/>
      <c r="AN111" s="48">
        <f t="shared" si="37"/>
        <v>12</v>
      </c>
      <c r="AO111" s="39" t="e">
        <f t="shared" si="38"/>
        <v>#N/A</v>
      </c>
      <c r="AP111" s="39" t="e" cm="1">
        <f t="array" ref="AP111">_xlfn.XMATCH(1,IF(IF((AL111=$DG$24:$EF$24)=TRUE,1,0)+IF((AM111=$DG$25:$EF$25)=TRUE,1,0)=2,1,0))</f>
        <v>#N/A</v>
      </c>
      <c r="AQ111" s="39" t="str" cm="1">
        <f t="array" aca="1" ref="AQ111:AU111" ca="1">AA111:AE111</f>
        <v/>
      </c>
      <c r="AR111" s="39" t="str">
        <f ca="1"/>
        <v/>
      </c>
      <c r="AS111" s="39" t="str">
        <f ca="1"/>
        <v/>
      </c>
      <c r="AT111" s="39" t="str">
        <f ca="1"/>
        <v/>
      </c>
      <c r="AU111" s="39" t="str">
        <f ca="1"/>
        <v/>
      </c>
      <c r="AV111" s="39">
        <f t="shared" si="39"/>
        <v>0</v>
      </c>
      <c r="AW111" s="39" t="e" cm="1">
        <f t="array" ref="AW111">IF(AND(AV111=1,AO111&lt;&gt;1),VLOOKUP(E111,변환표준점수!$H$8:$O$60,_xlfn.XMATCH('표점 계산기'!$AL111,변환표준점수!$I$6:$O$6)+1,FALSE),IF(AND($E111=0,$DN$4=1),INDEX($CH$7:$CH$73,SUM(IF(AF111=$CP$7:$CP$59,ROW($A$1:$A$50),0))),IF(AND($E111&lt;&gt;0,$DN$4&lt;&gt;1),INDEX($CD$7:$CD$73,SUM(IF(AF111=$CL$7:$CL$59,ROW($A$1:$A$50),0))),AF111:AJ111)))</f>
        <v>#N/A</v>
      </c>
      <c r="AX111" s="39"/>
      <c r="AY111" s="39"/>
      <c r="AZ111" s="39"/>
      <c r="BA111" s="39"/>
      <c r="BB111" s="39" t="e">
        <f>VLOOKUP(G111,변환표준점수!$X$8:$AM$16,_xlfn.XMATCH(AL111,변환표준점수!$Y$5:$AM$5)+IF(OR(AN111=6,AN111=7,AN111=10,AN111=11),IF(AO111=1,0,1),0)+1,FALSE)</f>
        <v>#N/A</v>
      </c>
      <c r="BC111" s="39" t="e">
        <f>VLOOKUP(H111,변환표준점수!$AO$8:$BE$16,_xlfn.XMATCH(AL111,변환표준점수!$AP$5:$BE$5)+IF(OR(AN111=3,AN111=6,AN111=8,AN111=9,AN111=10),IF(AO111=1,0,1),0)+1,FALSE)</f>
        <v>#N/A</v>
      </c>
      <c r="BD111" s="39" t="e">
        <f>IF(I111=0,VLOOKUP(K111,변환표준점수!$BU$8:$CF$62,'표점 계산기'!$AN111+1,FALSE),VLOOKUP(I111,변환표준점수!$BH$8:$BS$62,'표점 계산기'!$AN111+1,FALSE))</f>
        <v>#N/A</v>
      </c>
      <c r="BE111" s="39" t="e">
        <f>IF(J111=0,VLOOKUP(L111,변환표준점수!$BU$8:$CF$62,'표점 계산기'!$AN111+1,FALSE),VLOOKUP(J111,변환표준점수!$BH$8:$BS$62,'표점 계산기'!$AN111+1,FALSE))</f>
        <v>#N/A</v>
      </c>
      <c r="BF111" s="39" cm="1">
        <f t="array" ref="BF111">IF(M111=0,0,IF(OR(AN111=3,AN111=4),0,IF(AN111=1,INDEX($CZ$7:$CZ$15,SUM(IF(M111&lt;$CY$7:$CY$15=TRUE,1,0))+1),VLOOKUP(M111,변환표준점수!$BH$8:$BS$62,'표점 계산기'!AN111+1,FALSE))))</f>
        <v>0</v>
      </c>
      <c r="BG111" s="39" t="e" cm="1">
        <f t="array" ref="BG111">INDEX($DG$24:$EF$31,COLUMN(C106),$AP111)</f>
        <v>#N/A</v>
      </c>
      <c r="BH111" s="39" t="e" cm="1">
        <f t="array" ref="BH111">INDEX($DG$24:$EF$31,COLUMN(D106),$AP111)</f>
        <v>#N/A</v>
      </c>
      <c r="BI111" s="39" t="e" cm="1">
        <f t="array" ref="BI111">INDEX($DG$24:$EF$31,COLUMN(E106),$AP111)</f>
        <v>#N/A</v>
      </c>
      <c r="BJ111" s="39" t="e" cm="1">
        <f t="array" ref="BJ111">INDEX($DG$24:$EF$31,COLUMN(F106),$AP111)</f>
        <v>#N/A</v>
      </c>
      <c r="BK111" s="39" t="e" cm="1">
        <f t="array" ref="BK111">INDEX($DG$24:$EF$31,COLUMN(G106),$AP111)</f>
        <v>#N/A</v>
      </c>
      <c r="BL111" s="39" t="e" cm="1">
        <f t="array" ref="BL111">INDEX($DG$24:$EF$31,COLUMN(H106),$AP111)</f>
        <v>#N/A</v>
      </c>
      <c r="BM111" s="63" t="str" cm="1">
        <f t="array" aca="1" ref="BM111:BQ111" ca="1">IFERROR(ROUND(IF(IFERROR(AW111:BA111/AW111:BA111,0)=1,(IFERROR(AQ111:AU111*BG111,0)+IFERROR(AW111:BA111*BH111,0)+(SUM(BD111:BF111)-MIN(BD111:BF111))*BI111+BB111*BJ111+BC111*BK111)*BL111+BB111*(1-BJ111)+BC111*(1-BK111)+IF(AN111=1,BF111,0),""),2),"")</f>
        <v/>
      </c>
      <c r="BN111" s="52" t="str">
        <f ca="1"/>
        <v/>
      </c>
      <c r="BO111" s="52" t="str">
        <f ca="1"/>
        <v/>
      </c>
      <c r="BP111" s="52" t="str">
        <f ca="1"/>
        <v/>
      </c>
      <c r="BQ111" s="64" t="str">
        <f ca="1"/>
        <v/>
      </c>
      <c r="BR111" s="6"/>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6"/>
      <c r="DC111" s="5"/>
      <c r="DD111" s="5"/>
      <c r="DE111" s="5"/>
      <c r="DF111" s="5"/>
      <c r="DG111" s="5"/>
      <c r="DH111" s="5"/>
      <c r="DI111" s="5"/>
      <c r="DJ111" s="5"/>
      <c r="DK111" s="5"/>
      <c r="DL111" s="6"/>
      <c r="DM111" s="6"/>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row>
    <row r="112" spans="1:153" x14ac:dyDescent="0.3">
      <c r="A112" s="5"/>
      <c r="B112" s="18" t="str">
        <f t="shared" si="27"/>
        <v/>
      </c>
      <c r="C112" s="24"/>
      <c r="D112" s="24"/>
      <c r="E112" s="24"/>
      <c r="F112" s="24"/>
      <c r="G112" s="24"/>
      <c r="H112" s="25"/>
      <c r="I112" s="25"/>
      <c r="J112" s="25"/>
      <c r="K112" s="25"/>
      <c r="L112" s="25"/>
      <c r="M112" s="25"/>
      <c r="N112" s="24"/>
      <c r="O112" s="25"/>
      <c r="P112" s="6"/>
      <c r="Q112" s="6"/>
      <c r="R112" s="6" t="e">
        <f t="shared" si="28"/>
        <v>#N/A</v>
      </c>
      <c r="S112" s="6" t="e">
        <f t="shared" si="29"/>
        <v>#N/A</v>
      </c>
      <c r="T112" s="6" t="e">
        <f t="shared" si="30"/>
        <v>#N/A</v>
      </c>
      <c r="U112" s="6" t="e">
        <f t="shared" si="31"/>
        <v>#N/A</v>
      </c>
      <c r="V112" s="8" cm="1">
        <f t="array" ref="V112">IF(M112=0,0,IF(OR($DM$4=3,$DM$4=4),0,IF($DM$4=1,INDEX($CZ$7:$CZ$15,SUM(IF(M112&lt;$CY$7:$CY$15=TRUE,1,0))+1),VLOOKUP(M112,$DB$7:$DC$107,2,FALSE))))</f>
        <v>0</v>
      </c>
      <c r="W112" s="6" t="e">
        <f t="shared" si="26"/>
        <v>#N/A</v>
      </c>
      <c r="X112" s="6" cm="1">
        <f t="array" aca="1" ref="X112" ca="1">SUM(IF((IF(E112=0,INDIRECT(_xlfn.CONCAT($CH$1,MATCH(F112,$CG$7:$CG$100,0)+6)):INDIRECT(_xlfn.CONCAT($CH$1,MATCH(F112,$CG$7:$CG$100,0)+6+SUM(IF((F112=$CG$7:$CG$59)=TRUE,1,0))-1)),INDIRECT(_xlfn.CONCAT($CD$1,MATCH(E112,$CC$7:$CC$100,0)+6)):INDIRECT(_xlfn.CONCAT($CD$1,MATCH(E112,$CC$7:$CC$100,0)+6+SUM(IF((E112=$CC$7:$CC$59)=TRUE,1,0))-1)))*$S$3)=0,0,1))</f>
        <v>2</v>
      </c>
      <c r="Y112" s="6" t="e" cm="1">
        <f t="array" aca="1" ref="Y112" ca="1">SUM(IF((TRANSPOSE(MMULT(MMULT(_xlfn.MUNIT(X112),IF(MMULT(IF(E112=0,INDIRECT(_xlfn.CONCAT($CH$1,MATCH(F112,$CG$7:$CG$100,0)+6)):INDIRECT(_xlfn.CONCAT($CH$1,MATCH(F112,$CG$7:$CG$100,0)+6+SUM(IF((F112=$CG$7:$CG$59)=TRUE,1,0))-1)),INDIRECT(_xlfn.CONCAT($CD$1,MATCH(E112,$CC$7:$CC$100,0)+6)):INDIRECT(_xlfn.CONCAT($CD$1,MATCH(E112,$CC$7:$CC$100,0)+6+SUM(IF((E112=$CC$7:$CC$59)=TRUE,1,0))-1)))*$S$3,1/TRANSPOSE(W112-INDIRECT(_xlfn.CONCAT($BZ$1,MATCH(D112,$BY$7:$BY$100,0)+6)):INDIRECT(_xlfn.CONCAT($BZ$1,MATCH(D112,$BY$7:$BY$100,0)+6+SUM(IF((D112=$BY$7:$BY$59)=TRUE,1,0))-1))*$R$3))=1,1,0)),W112-INDIRECT(_xlfn.CONCAT($BZ$1,MATCH(D112,$BY$7:$BY$100,0)+6)):INDIRECT(_xlfn.CONCAT($BZ$1,MATCH(D112,$BY$7:$BY$100,0)+6+SUM(IF((D112=$BY$7:$BY$59)=TRUE,1,0))-1))*$R$3)))=0,0,1))</f>
        <v>#N/A</v>
      </c>
      <c r="Z112" s="6"/>
      <c r="AA112" s="30" t="str">
        <f t="shared" ca="1" si="32"/>
        <v/>
      </c>
      <c r="AB112" s="31" t="str">
        <f t="shared" si="33"/>
        <v/>
      </c>
      <c r="AC112" s="31" t="str">
        <f t="shared" si="34"/>
        <v/>
      </c>
      <c r="AD112" s="31" t="str">
        <f t="shared" si="35"/>
        <v/>
      </c>
      <c r="AE112" s="32" t="str">
        <f t="shared" si="36"/>
        <v/>
      </c>
      <c r="AF112" s="33" t="str" cm="1">
        <f t="array" aca="1" ref="AF112" ca="1">IFERROR(IF(_xlfn._xlws.SORT(TRANSPOSE(MMULT(MMULT(_xlfn.MUNIT(X112),IF(ROUND(MMULT(IF(E112=0,IF(DN110=1,INDIRECT(_xlfn.CONCAT($CP$1,MATCH(F112,$CO$7:$CO$100,0)+6)):INDIRECT(_xlfn.CONCAT($CP$1,MATCH(F112,$CO$7:$CO$100,0)+6+SUM(IF((F112=$CO$7:$CO$59)=TRUE,1,0))-1)),INDIRECT(_xlfn.CONCAT($CH$1,MATCH(F112,$CG$7:$CG$100,0)+6)):INDIRECT(_xlfn.CONCAT($CH$1,MATCH(F112,$CG$7:$CG$100,0)+6+SUM(IF((F112=$CG$7:$CG$59)=TRUE,1,0))-1))),IF(OR(DN110=2,DN110=3),INDIRECT(_xlfn.CONCAT($CL$1,MATCH(E112,$CK$7:$CK$100,0)+6)):INDIRECT(_xlfn.CONCAT($CL$1,MATCH(E112,$CK$7:$CK$100,0)+6+SUM(IF((E112=$CK$7:$CK$59)=TRUE,1,0))-1)),INDIRECT(_xlfn.CONCAT($CD$1,MATCH(E112,$CC$7:$CC$100,0)+6)):INDIRECT(_xlfn.CONCAT($CD$1,MATCH(E112,$CC$7:$CC$100,0)+6+SUM(IF((E112=$CC$7:$CC$59)=TRUE,1,0))-1))))*$S$3*IF(AND(DM110=4,F112=0),1.1,1),1/TRANSPOSE(W112-INDIRECT(_xlfn.CONCAT($BZ$1,MATCH(D112,$BY$7:$BY$100,0)+6)):INDIRECT(_xlfn.CONCAT($BZ$1,MATCH(D112,$BY$7:$BY$100,0)+6+SUM(IF((D112=$BY$7:$BY$59)=TRUE,1,0))-1))*$R$3)),6)=1,1,0)),W112-INDIRECT(_xlfn.CONCAT($BZ$1,MATCH(D112,$BY$7:$BY$100,0)+6)):INDIRECT(_xlfn.CONCAT($BZ$1,MATCH(D112,$BY$7:$BY$100,0)+6+SUM(IF((D112=$BY$7:$BY$59)=TRUE,1,0))-1))*$R$3))/$S$3,1,-1,TRUE)=0,"",_xlfn._xlws.SORT(TRANSPOSE(MMULT(MMULT(_xlfn.MUNIT(X112),IF(ROUND(MMULT(IF(E112=0,IF(DN110=1,INDIRECT(_xlfn.CONCAT($CP$1,MATCH(F112,$CO$7:$CO$100,0)+6)):INDIRECT(_xlfn.CONCAT($CP$1,MATCH(F112,$CO$7:$CO$100,0)+6+SUM(IF((F112=$CO$7:$CO$59)=TRUE,1,0))-1)),INDIRECT(_xlfn.CONCAT($CH$1,MATCH(F112,$CG$7:$CG$100,0)+6)):INDIRECT(_xlfn.CONCAT($CH$1,MATCH(F112,$CG$7:$CG$100,0)+6+SUM(IF((F112=$CG$7:$CG$59)=TRUE,1,0))-1))),IF(OR(DN110=2,DN110=3),INDIRECT(_xlfn.CONCAT($CL$1,MATCH(E112,$CK$7:$CK$100,0)+6)):INDIRECT(_xlfn.CONCAT($CL$1,MATCH(E112,$CK$7:$CK$100,0)+6+SUM(IF((E112=$CK$7:$CK$59)=TRUE,1,0))-1)),INDIRECT(_xlfn.CONCAT($CD$1,MATCH(E112,$CC$7:$CC$100,0)+6)):INDIRECT(_xlfn.CONCAT($CD$1,MATCH(E112,$CC$7:$CC$100,0)+6+SUM(IF((E112=$CC$7:$CC$59)=TRUE,1,0))-1))))*$S$3*IF(AND(DM110=4,F112=0),1.1,1),1/TRANSPOSE(W112-INDIRECT(_xlfn.CONCAT($BZ$1,MATCH(D112,$BY$7:$BY$100,0)+6)):INDIRECT(_xlfn.CONCAT($BZ$1,MATCH(D112,$BY$7:$BY$100,0)+6+SUM(IF((D112=$BY$7:$BY$59)=TRUE,1,0))-1))*$R$3)),6)=1,1,0)),W112-INDIRECT(_xlfn.CONCAT($BZ$1,MATCH(D112,$BY$7:$BY$100,0)+6)):INDIRECT(_xlfn.CONCAT($BZ$1,MATCH(D112,$BY$7:$BY$100,0)+6+SUM(IF((D112=$BY$7:$BY$59)=TRUE,1,0))-1))*$R$3))/$S$3,1,-1,TRUE)),"")</f>
        <v/>
      </c>
      <c r="AG112" s="31"/>
      <c r="AH112" s="31"/>
      <c r="AI112" s="31"/>
      <c r="AJ112" s="32"/>
      <c r="AK112" s="6"/>
      <c r="AL112" s="21"/>
      <c r="AM112" s="21"/>
      <c r="AN112" s="48">
        <f t="shared" si="37"/>
        <v>12</v>
      </c>
      <c r="AO112" s="39" t="e">
        <f t="shared" si="38"/>
        <v>#N/A</v>
      </c>
      <c r="AP112" s="39" t="e" cm="1">
        <f t="array" ref="AP112">_xlfn.XMATCH(1,IF(IF((AL112=$DG$24:$EF$24)=TRUE,1,0)+IF((AM112=$DG$25:$EF$25)=TRUE,1,0)=2,1,0))</f>
        <v>#N/A</v>
      </c>
      <c r="AQ112" s="39" t="str" cm="1">
        <f t="array" aca="1" ref="AQ112:AU112" ca="1">AA112:AE112</f>
        <v/>
      </c>
      <c r="AR112" s="39" t="str">
        <f ca="1"/>
        <v/>
      </c>
      <c r="AS112" s="39" t="str">
        <f ca="1"/>
        <v/>
      </c>
      <c r="AT112" s="39" t="str">
        <f ca="1"/>
        <v/>
      </c>
      <c r="AU112" s="39" t="str">
        <f ca="1"/>
        <v/>
      </c>
      <c r="AV112" s="39">
        <f t="shared" si="39"/>
        <v>0</v>
      </c>
      <c r="AW112" s="39" t="e" cm="1">
        <f t="array" ref="AW112">IF(AND(AV112=1,AO112&lt;&gt;1),VLOOKUP(E112,변환표준점수!$H$8:$O$60,_xlfn.XMATCH('표점 계산기'!$AL112,변환표준점수!$I$6:$O$6)+1,FALSE),IF(AND($E112=0,$DN$4=1),INDEX($CH$7:$CH$73,SUM(IF(AF112=$CP$7:$CP$59,ROW($A$1:$A$50),0))),IF(AND($E112&lt;&gt;0,$DN$4&lt;&gt;1),INDEX($CD$7:$CD$73,SUM(IF(AF112=$CL$7:$CL$59,ROW($A$1:$A$50),0))),AF112:AJ112)))</f>
        <v>#N/A</v>
      </c>
      <c r="AX112" s="39"/>
      <c r="AY112" s="39"/>
      <c r="AZ112" s="39"/>
      <c r="BA112" s="39"/>
      <c r="BB112" s="39" t="e">
        <f>VLOOKUP(G112,변환표준점수!$X$8:$AM$16,_xlfn.XMATCH(AL112,변환표준점수!$Y$5:$AM$5)+IF(OR(AN112=6,AN112=7,AN112=10,AN112=11),IF(AO112=1,0,1),0)+1,FALSE)</f>
        <v>#N/A</v>
      </c>
      <c r="BC112" s="39" t="e">
        <f>VLOOKUP(H112,변환표준점수!$AO$8:$BE$16,_xlfn.XMATCH(AL112,변환표준점수!$AP$5:$BE$5)+IF(OR(AN112=3,AN112=6,AN112=8,AN112=9,AN112=10),IF(AO112=1,0,1),0)+1,FALSE)</f>
        <v>#N/A</v>
      </c>
      <c r="BD112" s="39" t="e">
        <f>IF(I112=0,VLOOKUP(K112,변환표준점수!$BU$8:$CF$62,'표점 계산기'!$AN112+1,FALSE),VLOOKUP(I112,변환표준점수!$BH$8:$BS$62,'표점 계산기'!$AN112+1,FALSE))</f>
        <v>#N/A</v>
      </c>
      <c r="BE112" s="39" t="e">
        <f>IF(J112=0,VLOOKUP(L112,변환표준점수!$BU$8:$CF$62,'표점 계산기'!$AN112+1,FALSE),VLOOKUP(J112,변환표준점수!$BH$8:$BS$62,'표점 계산기'!$AN112+1,FALSE))</f>
        <v>#N/A</v>
      </c>
      <c r="BF112" s="39" cm="1">
        <f t="array" ref="BF112">IF(M112=0,0,IF(OR(AN112=3,AN112=4),0,IF(AN112=1,INDEX($CZ$7:$CZ$15,SUM(IF(M112&lt;$CY$7:$CY$15=TRUE,1,0))+1),VLOOKUP(M112,변환표준점수!$BH$8:$BS$62,'표점 계산기'!AN112+1,FALSE))))</f>
        <v>0</v>
      </c>
      <c r="BG112" s="39" t="e" cm="1">
        <f t="array" ref="BG112">INDEX($DG$24:$EF$31,COLUMN(C107),$AP112)</f>
        <v>#N/A</v>
      </c>
      <c r="BH112" s="39" t="e" cm="1">
        <f t="array" ref="BH112">INDEX($DG$24:$EF$31,COLUMN(D107),$AP112)</f>
        <v>#N/A</v>
      </c>
      <c r="BI112" s="39" t="e" cm="1">
        <f t="array" ref="BI112">INDEX($DG$24:$EF$31,COLUMN(E107),$AP112)</f>
        <v>#N/A</v>
      </c>
      <c r="BJ112" s="39" t="e" cm="1">
        <f t="array" ref="BJ112">INDEX($DG$24:$EF$31,COLUMN(F107),$AP112)</f>
        <v>#N/A</v>
      </c>
      <c r="BK112" s="39" t="e" cm="1">
        <f t="array" ref="BK112">INDEX($DG$24:$EF$31,COLUMN(G107),$AP112)</f>
        <v>#N/A</v>
      </c>
      <c r="BL112" s="39" t="e" cm="1">
        <f t="array" ref="BL112">INDEX($DG$24:$EF$31,COLUMN(H107),$AP112)</f>
        <v>#N/A</v>
      </c>
      <c r="BM112" s="63" t="str" cm="1">
        <f t="array" aca="1" ref="BM112:BQ112" ca="1">IFERROR(ROUND(IF(IFERROR(AW112:BA112/AW112:BA112,0)=1,(IFERROR(AQ112:AU112*BG112,0)+IFERROR(AW112:BA112*BH112,0)+(SUM(BD112:BF112)-MIN(BD112:BF112))*BI112+BB112*BJ112+BC112*BK112)*BL112+BB112*(1-BJ112)+BC112*(1-BK112)+IF(AN112=1,BF112,0),""),2),"")</f>
        <v/>
      </c>
      <c r="BN112" s="52" t="str">
        <f ca="1"/>
        <v/>
      </c>
      <c r="BO112" s="52" t="str">
        <f ca="1"/>
        <v/>
      </c>
      <c r="BP112" s="52" t="str">
        <f ca="1"/>
        <v/>
      </c>
      <c r="BQ112" s="64" t="str">
        <f ca="1"/>
        <v/>
      </c>
      <c r="BR112" s="6"/>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6"/>
      <c r="DC112" s="5"/>
      <c r="DD112" s="5"/>
      <c r="DE112" s="5"/>
      <c r="DF112" s="5"/>
      <c r="DG112" s="5"/>
      <c r="DH112" s="5"/>
      <c r="DI112" s="5"/>
      <c r="DJ112" s="5"/>
      <c r="DK112" s="5"/>
      <c r="DL112" s="6"/>
      <c r="DM112" s="6"/>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row>
    <row r="113" spans="1:153" x14ac:dyDescent="0.3">
      <c r="A113" s="5"/>
      <c r="B113" s="18" t="str">
        <f t="shared" si="27"/>
        <v/>
      </c>
      <c r="C113" s="24"/>
      <c r="D113" s="24"/>
      <c r="E113" s="24"/>
      <c r="F113" s="24"/>
      <c r="G113" s="24"/>
      <c r="H113" s="25"/>
      <c r="I113" s="25"/>
      <c r="J113" s="25"/>
      <c r="K113" s="25"/>
      <c r="L113" s="25"/>
      <c r="M113" s="25"/>
      <c r="N113" s="24"/>
      <c r="O113" s="25"/>
      <c r="P113" s="6"/>
      <c r="Q113" s="6"/>
      <c r="R113" s="6" t="e">
        <f t="shared" si="28"/>
        <v>#N/A</v>
      </c>
      <c r="S113" s="6" t="e">
        <f t="shared" si="29"/>
        <v>#N/A</v>
      </c>
      <c r="T113" s="6" t="e">
        <f t="shared" si="30"/>
        <v>#N/A</v>
      </c>
      <c r="U113" s="6" t="e">
        <f t="shared" si="31"/>
        <v>#N/A</v>
      </c>
      <c r="V113" s="8" cm="1">
        <f t="array" ref="V113">IF(M113=0,0,IF(OR($DM$4=3,$DM$4=4),0,IF($DM$4=1,INDEX($CZ$7:$CZ$15,SUM(IF(M113&lt;$CY$7:$CY$15=TRUE,1,0))+1),VLOOKUP(M113,$DB$7:$DC$107,2,FALSE))))</f>
        <v>0</v>
      </c>
      <c r="W113" s="6" t="e">
        <f t="shared" si="26"/>
        <v>#N/A</v>
      </c>
      <c r="X113" s="6" cm="1">
        <f t="array" aca="1" ref="X113" ca="1">SUM(IF((IF(E113=0,INDIRECT(_xlfn.CONCAT($CH$1,MATCH(F113,$CG$7:$CG$100,0)+6)):INDIRECT(_xlfn.CONCAT($CH$1,MATCH(F113,$CG$7:$CG$100,0)+6+SUM(IF((F113=$CG$7:$CG$59)=TRUE,1,0))-1)),INDIRECT(_xlfn.CONCAT($CD$1,MATCH(E113,$CC$7:$CC$100,0)+6)):INDIRECT(_xlfn.CONCAT($CD$1,MATCH(E113,$CC$7:$CC$100,0)+6+SUM(IF((E113=$CC$7:$CC$59)=TRUE,1,0))-1)))*$S$3)=0,0,1))</f>
        <v>2</v>
      </c>
      <c r="Y113" s="6" t="e" cm="1">
        <f t="array" aca="1" ref="Y113" ca="1">SUM(IF((TRANSPOSE(MMULT(MMULT(_xlfn.MUNIT(X113),IF(MMULT(IF(E113=0,INDIRECT(_xlfn.CONCAT($CH$1,MATCH(F113,$CG$7:$CG$100,0)+6)):INDIRECT(_xlfn.CONCAT($CH$1,MATCH(F113,$CG$7:$CG$100,0)+6+SUM(IF((F113=$CG$7:$CG$59)=TRUE,1,0))-1)),INDIRECT(_xlfn.CONCAT($CD$1,MATCH(E113,$CC$7:$CC$100,0)+6)):INDIRECT(_xlfn.CONCAT($CD$1,MATCH(E113,$CC$7:$CC$100,0)+6+SUM(IF((E113=$CC$7:$CC$59)=TRUE,1,0))-1)))*$S$3,1/TRANSPOSE(W113-INDIRECT(_xlfn.CONCAT($BZ$1,MATCH(D113,$BY$7:$BY$100,0)+6)):INDIRECT(_xlfn.CONCAT($BZ$1,MATCH(D113,$BY$7:$BY$100,0)+6+SUM(IF((D113=$BY$7:$BY$59)=TRUE,1,0))-1))*$R$3))=1,1,0)),W113-INDIRECT(_xlfn.CONCAT($BZ$1,MATCH(D113,$BY$7:$BY$100,0)+6)):INDIRECT(_xlfn.CONCAT($BZ$1,MATCH(D113,$BY$7:$BY$100,0)+6+SUM(IF((D113=$BY$7:$BY$59)=TRUE,1,0))-1))*$R$3)))=0,0,1))</f>
        <v>#N/A</v>
      </c>
      <c r="Z113" s="6"/>
      <c r="AA113" s="30" t="str">
        <f t="shared" ca="1" si="32"/>
        <v/>
      </c>
      <c r="AB113" s="31" t="str">
        <f t="shared" si="33"/>
        <v/>
      </c>
      <c r="AC113" s="31" t="str">
        <f t="shared" si="34"/>
        <v/>
      </c>
      <c r="AD113" s="31" t="str">
        <f t="shared" si="35"/>
        <v/>
      </c>
      <c r="AE113" s="32" t="str">
        <f t="shared" si="36"/>
        <v/>
      </c>
      <c r="AF113" s="33" t="str" cm="1">
        <f t="array" aca="1" ref="AF113" ca="1">IFERROR(IF(_xlfn._xlws.SORT(TRANSPOSE(MMULT(MMULT(_xlfn.MUNIT(X113),IF(ROUND(MMULT(IF(E113=0,IF(DN111=1,INDIRECT(_xlfn.CONCAT($CP$1,MATCH(F113,$CO$7:$CO$100,0)+6)):INDIRECT(_xlfn.CONCAT($CP$1,MATCH(F113,$CO$7:$CO$100,0)+6+SUM(IF((F113=$CO$7:$CO$59)=TRUE,1,0))-1)),INDIRECT(_xlfn.CONCAT($CH$1,MATCH(F113,$CG$7:$CG$100,0)+6)):INDIRECT(_xlfn.CONCAT($CH$1,MATCH(F113,$CG$7:$CG$100,0)+6+SUM(IF((F113=$CG$7:$CG$59)=TRUE,1,0))-1))),IF(OR(DN111=2,DN111=3),INDIRECT(_xlfn.CONCAT($CL$1,MATCH(E113,$CK$7:$CK$100,0)+6)):INDIRECT(_xlfn.CONCAT($CL$1,MATCH(E113,$CK$7:$CK$100,0)+6+SUM(IF((E113=$CK$7:$CK$59)=TRUE,1,0))-1)),INDIRECT(_xlfn.CONCAT($CD$1,MATCH(E113,$CC$7:$CC$100,0)+6)):INDIRECT(_xlfn.CONCAT($CD$1,MATCH(E113,$CC$7:$CC$100,0)+6+SUM(IF((E113=$CC$7:$CC$59)=TRUE,1,0))-1))))*$S$3*IF(AND(DM111=4,F113=0),1.1,1),1/TRANSPOSE(W113-INDIRECT(_xlfn.CONCAT($BZ$1,MATCH(D113,$BY$7:$BY$100,0)+6)):INDIRECT(_xlfn.CONCAT($BZ$1,MATCH(D113,$BY$7:$BY$100,0)+6+SUM(IF((D113=$BY$7:$BY$59)=TRUE,1,0))-1))*$R$3)),6)=1,1,0)),W113-INDIRECT(_xlfn.CONCAT($BZ$1,MATCH(D113,$BY$7:$BY$100,0)+6)):INDIRECT(_xlfn.CONCAT($BZ$1,MATCH(D113,$BY$7:$BY$100,0)+6+SUM(IF((D113=$BY$7:$BY$59)=TRUE,1,0))-1))*$R$3))/$S$3,1,-1,TRUE)=0,"",_xlfn._xlws.SORT(TRANSPOSE(MMULT(MMULT(_xlfn.MUNIT(X113),IF(ROUND(MMULT(IF(E113=0,IF(DN111=1,INDIRECT(_xlfn.CONCAT($CP$1,MATCH(F113,$CO$7:$CO$100,0)+6)):INDIRECT(_xlfn.CONCAT($CP$1,MATCH(F113,$CO$7:$CO$100,0)+6+SUM(IF((F113=$CO$7:$CO$59)=TRUE,1,0))-1)),INDIRECT(_xlfn.CONCAT($CH$1,MATCH(F113,$CG$7:$CG$100,0)+6)):INDIRECT(_xlfn.CONCAT($CH$1,MATCH(F113,$CG$7:$CG$100,0)+6+SUM(IF((F113=$CG$7:$CG$59)=TRUE,1,0))-1))),IF(OR(DN111=2,DN111=3),INDIRECT(_xlfn.CONCAT($CL$1,MATCH(E113,$CK$7:$CK$100,0)+6)):INDIRECT(_xlfn.CONCAT($CL$1,MATCH(E113,$CK$7:$CK$100,0)+6+SUM(IF((E113=$CK$7:$CK$59)=TRUE,1,0))-1)),INDIRECT(_xlfn.CONCAT($CD$1,MATCH(E113,$CC$7:$CC$100,0)+6)):INDIRECT(_xlfn.CONCAT($CD$1,MATCH(E113,$CC$7:$CC$100,0)+6+SUM(IF((E113=$CC$7:$CC$59)=TRUE,1,0))-1))))*$S$3*IF(AND(DM111=4,F113=0),1.1,1),1/TRANSPOSE(W113-INDIRECT(_xlfn.CONCAT($BZ$1,MATCH(D113,$BY$7:$BY$100,0)+6)):INDIRECT(_xlfn.CONCAT($BZ$1,MATCH(D113,$BY$7:$BY$100,0)+6+SUM(IF((D113=$BY$7:$BY$59)=TRUE,1,0))-1))*$R$3)),6)=1,1,0)),W113-INDIRECT(_xlfn.CONCAT($BZ$1,MATCH(D113,$BY$7:$BY$100,0)+6)):INDIRECT(_xlfn.CONCAT($BZ$1,MATCH(D113,$BY$7:$BY$100,0)+6+SUM(IF((D113=$BY$7:$BY$59)=TRUE,1,0))-1))*$R$3))/$S$3,1,-1,TRUE)),"")</f>
        <v/>
      </c>
      <c r="AG113" s="31"/>
      <c r="AH113" s="31"/>
      <c r="AI113" s="31"/>
      <c r="AJ113" s="32"/>
      <c r="AK113" s="6"/>
      <c r="AL113" s="21"/>
      <c r="AM113" s="21"/>
      <c r="AN113" s="48">
        <f t="shared" si="37"/>
        <v>12</v>
      </c>
      <c r="AO113" s="39" t="e">
        <f t="shared" si="38"/>
        <v>#N/A</v>
      </c>
      <c r="AP113" s="39" t="e" cm="1">
        <f t="array" ref="AP113">_xlfn.XMATCH(1,IF(IF((AL113=$DG$24:$EF$24)=TRUE,1,0)+IF((AM113=$DG$25:$EF$25)=TRUE,1,0)=2,1,0))</f>
        <v>#N/A</v>
      </c>
      <c r="AQ113" s="39" t="str" cm="1">
        <f t="array" aca="1" ref="AQ113:AU113" ca="1">AA113:AE113</f>
        <v/>
      </c>
      <c r="AR113" s="39" t="str">
        <f ca="1"/>
        <v/>
      </c>
      <c r="AS113" s="39" t="str">
        <f ca="1"/>
        <v/>
      </c>
      <c r="AT113" s="39" t="str">
        <f ca="1"/>
        <v/>
      </c>
      <c r="AU113" s="39" t="str">
        <f ca="1"/>
        <v/>
      </c>
      <c r="AV113" s="39">
        <f t="shared" si="39"/>
        <v>0</v>
      </c>
      <c r="AW113" s="39" t="e" cm="1">
        <f t="array" ref="AW113">IF(AND(AV113=1,AO113&lt;&gt;1),VLOOKUP(E113,변환표준점수!$H$8:$O$60,_xlfn.XMATCH('표점 계산기'!$AL113,변환표준점수!$I$6:$O$6)+1,FALSE),IF(AND($E113=0,$DN$4=1),INDEX($CH$7:$CH$73,SUM(IF(AF113=$CP$7:$CP$59,ROW($A$1:$A$50),0))),IF(AND($E113&lt;&gt;0,$DN$4&lt;&gt;1),INDEX($CD$7:$CD$73,SUM(IF(AF113=$CL$7:$CL$59,ROW($A$1:$A$50),0))),AF113:AJ113)))</f>
        <v>#N/A</v>
      </c>
      <c r="AX113" s="39"/>
      <c r="AY113" s="39"/>
      <c r="AZ113" s="39"/>
      <c r="BA113" s="39"/>
      <c r="BB113" s="39" t="e">
        <f>VLOOKUP(G113,변환표준점수!$X$8:$AM$16,_xlfn.XMATCH(AL113,변환표준점수!$Y$5:$AM$5)+IF(OR(AN113=6,AN113=7,AN113=10,AN113=11),IF(AO113=1,0,1),0)+1,FALSE)</f>
        <v>#N/A</v>
      </c>
      <c r="BC113" s="39" t="e">
        <f>VLOOKUP(H113,변환표준점수!$AO$8:$BE$16,_xlfn.XMATCH(AL113,변환표준점수!$AP$5:$BE$5)+IF(OR(AN113=3,AN113=6,AN113=8,AN113=9,AN113=10),IF(AO113=1,0,1),0)+1,FALSE)</f>
        <v>#N/A</v>
      </c>
      <c r="BD113" s="39" t="e">
        <f>IF(I113=0,VLOOKUP(K113,변환표준점수!$BU$8:$CF$62,'표점 계산기'!$AN113+1,FALSE),VLOOKUP(I113,변환표준점수!$BH$8:$BS$62,'표점 계산기'!$AN113+1,FALSE))</f>
        <v>#N/A</v>
      </c>
      <c r="BE113" s="39" t="e">
        <f>IF(J113=0,VLOOKUP(L113,변환표준점수!$BU$8:$CF$62,'표점 계산기'!$AN113+1,FALSE),VLOOKUP(J113,변환표준점수!$BH$8:$BS$62,'표점 계산기'!$AN113+1,FALSE))</f>
        <v>#N/A</v>
      </c>
      <c r="BF113" s="39" cm="1">
        <f t="array" ref="BF113">IF(M113=0,0,IF(OR(AN113=3,AN113=4),0,IF(AN113=1,INDEX($CZ$7:$CZ$15,SUM(IF(M113&lt;$CY$7:$CY$15=TRUE,1,0))+1),VLOOKUP(M113,변환표준점수!$BH$8:$BS$62,'표점 계산기'!AN113+1,FALSE))))</f>
        <v>0</v>
      </c>
      <c r="BG113" s="39" t="e" cm="1">
        <f t="array" ref="BG113">INDEX($DG$24:$EF$31,COLUMN(C108),$AP113)</f>
        <v>#N/A</v>
      </c>
      <c r="BH113" s="39" t="e" cm="1">
        <f t="array" ref="BH113">INDEX($DG$24:$EF$31,COLUMN(D108),$AP113)</f>
        <v>#N/A</v>
      </c>
      <c r="BI113" s="39" t="e" cm="1">
        <f t="array" ref="BI113">INDEX($DG$24:$EF$31,COLUMN(E108),$AP113)</f>
        <v>#N/A</v>
      </c>
      <c r="BJ113" s="39" t="e" cm="1">
        <f t="array" ref="BJ113">INDEX($DG$24:$EF$31,COLUMN(F108),$AP113)</f>
        <v>#N/A</v>
      </c>
      <c r="BK113" s="39" t="e" cm="1">
        <f t="array" ref="BK113">INDEX($DG$24:$EF$31,COLUMN(G108),$AP113)</f>
        <v>#N/A</v>
      </c>
      <c r="BL113" s="39" t="e" cm="1">
        <f t="array" ref="BL113">INDEX($DG$24:$EF$31,COLUMN(H108),$AP113)</f>
        <v>#N/A</v>
      </c>
      <c r="BM113" s="63" t="str" cm="1">
        <f t="array" aca="1" ref="BM113:BQ113" ca="1">IFERROR(ROUND(IF(IFERROR(AW113:BA113/AW113:BA113,0)=1,(IFERROR(AQ113:AU113*BG113,0)+IFERROR(AW113:BA113*BH113,0)+(SUM(BD113:BF113)-MIN(BD113:BF113))*BI113+BB113*BJ113+BC113*BK113)*BL113+BB113*(1-BJ113)+BC113*(1-BK113)+IF(AN113=1,BF113,0),""),2),"")</f>
        <v/>
      </c>
      <c r="BN113" s="52" t="str">
        <f ca="1"/>
        <v/>
      </c>
      <c r="BO113" s="52" t="str">
        <f ca="1"/>
        <v/>
      </c>
      <c r="BP113" s="52" t="str">
        <f ca="1"/>
        <v/>
      </c>
      <c r="BQ113" s="64" t="str">
        <f ca="1"/>
        <v/>
      </c>
      <c r="BR113" s="6"/>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6"/>
      <c r="DC113" s="5"/>
      <c r="DD113" s="5"/>
      <c r="DE113" s="5"/>
      <c r="DF113" s="5"/>
      <c r="DG113" s="5"/>
      <c r="DH113" s="5"/>
      <c r="DI113" s="5"/>
      <c r="DJ113" s="5"/>
      <c r="DK113" s="5"/>
      <c r="DL113" s="6"/>
      <c r="DM113" s="6"/>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row>
    <row r="114" spans="1:153" x14ac:dyDescent="0.3">
      <c r="A114" s="5"/>
      <c r="B114" s="18" t="str">
        <f t="shared" si="27"/>
        <v/>
      </c>
      <c r="C114" s="24"/>
      <c r="D114" s="24"/>
      <c r="E114" s="24"/>
      <c r="F114" s="24"/>
      <c r="G114" s="24"/>
      <c r="H114" s="25"/>
      <c r="I114" s="25"/>
      <c r="J114" s="25"/>
      <c r="K114" s="25"/>
      <c r="L114" s="25"/>
      <c r="M114" s="25"/>
      <c r="N114" s="24"/>
      <c r="O114" s="25"/>
      <c r="P114" s="6"/>
      <c r="Q114" s="6"/>
      <c r="R114" s="6" t="e">
        <f t="shared" si="28"/>
        <v>#N/A</v>
      </c>
      <c r="S114" s="6" t="e">
        <f t="shared" si="29"/>
        <v>#N/A</v>
      </c>
      <c r="T114" s="6" t="e">
        <f t="shared" si="30"/>
        <v>#N/A</v>
      </c>
      <c r="U114" s="6" t="e">
        <f t="shared" si="31"/>
        <v>#N/A</v>
      </c>
      <c r="V114" s="8" cm="1">
        <f t="array" ref="V114">IF(M114=0,0,IF(OR($DM$4=3,$DM$4=4),0,IF($DM$4=1,INDEX($CZ$7:$CZ$15,SUM(IF(M114&lt;$CY$7:$CY$15=TRUE,1,0))+1),VLOOKUP(M114,$DB$7:$DC$107,2,FALSE))))</f>
        <v>0</v>
      </c>
      <c r="W114" s="6" t="e">
        <f t="shared" si="26"/>
        <v>#N/A</v>
      </c>
      <c r="X114" s="6" cm="1">
        <f t="array" aca="1" ref="X114" ca="1">SUM(IF((IF(E114=0,INDIRECT(_xlfn.CONCAT($CH$1,MATCH(F114,$CG$7:$CG$100,0)+6)):INDIRECT(_xlfn.CONCAT($CH$1,MATCH(F114,$CG$7:$CG$100,0)+6+SUM(IF((F114=$CG$7:$CG$59)=TRUE,1,0))-1)),INDIRECT(_xlfn.CONCAT($CD$1,MATCH(E114,$CC$7:$CC$100,0)+6)):INDIRECT(_xlfn.CONCAT($CD$1,MATCH(E114,$CC$7:$CC$100,0)+6+SUM(IF((E114=$CC$7:$CC$59)=TRUE,1,0))-1)))*$S$3)=0,0,1))</f>
        <v>2</v>
      </c>
      <c r="Y114" s="6" t="e" cm="1">
        <f t="array" aca="1" ref="Y114" ca="1">SUM(IF((TRANSPOSE(MMULT(MMULT(_xlfn.MUNIT(X114),IF(MMULT(IF(E114=0,INDIRECT(_xlfn.CONCAT($CH$1,MATCH(F114,$CG$7:$CG$100,0)+6)):INDIRECT(_xlfn.CONCAT($CH$1,MATCH(F114,$CG$7:$CG$100,0)+6+SUM(IF((F114=$CG$7:$CG$59)=TRUE,1,0))-1)),INDIRECT(_xlfn.CONCAT($CD$1,MATCH(E114,$CC$7:$CC$100,0)+6)):INDIRECT(_xlfn.CONCAT($CD$1,MATCH(E114,$CC$7:$CC$100,0)+6+SUM(IF((E114=$CC$7:$CC$59)=TRUE,1,0))-1)))*$S$3,1/TRANSPOSE(W114-INDIRECT(_xlfn.CONCAT($BZ$1,MATCH(D114,$BY$7:$BY$100,0)+6)):INDIRECT(_xlfn.CONCAT($BZ$1,MATCH(D114,$BY$7:$BY$100,0)+6+SUM(IF((D114=$BY$7:$BY$59)=TRUE,1,0))-1))*$R$3))=1,1,0)),W114-INDIRECT(_xlfn.CONCAT($BZ$1,MATCH(D114,$BY$7:$BY$100,0)+6)):INDIRECT(_xlfn.CONCAT($BZ$1,MATCH(D114,$BY$7:$BY$100,0)+6+SUM(IF((D114=$BY$7:$BY$59)=TRUE,1,0))-1))*$R$3)))=0,0,1))</f>
        <v>#N/A</v>
      </c>
      <c r="Z114" s="6"/>
      <c r="AA114" s="30" t="str">
        <f t="shared" ca="1" si="32"/>
        <v/>
      </c>
      <c r="AB114" s="31" t="str">
        <f t="shared" si="33"/>
        <v/>
      </c>
      <c r="AC114" s="31" t="str">
        <f t="shared" si="34"/>
        <v/>
      </c>
      <c r="AD114" s="31" t="str">
        <f t="shared" si="35"/>
        <v/>
      </c>
      <c r="AE114" s="32" t="str">
        <f t="shared" si="36"/>
        <v/>
      </c>
      <c r="AF114" s="33" t="str" cm="1">
        <f t="array" aca="1" ref="AF114" ca="1">IFERROR(IF(_xlfn._xlws.SORT(TRANSPOSE(MMULT(MMULT(_xlfn.MUNIT(X114),IF(ROUND(MMULT(IF(E114=0,IF(DN112=1,INDIRECT(_xlfn.CONCAT($CP$1,MATCH(F114,$CO$7:$CO$100,0)+6)):INDIRECT(_xlfn.CONCAT($CP$1,MATCH(F114,$CO$7:$CO$100,0)+6+SUM(IF((F114=$CO$7:$CO$59)=TRUE,1,0))-1)),INDIRECT(_xlfn.CONCAT($CH$1,MATCH(F114,$CG$7:$CG$100,0)+6)):INDIRECT(_xlfn.CONCAT($CH$1,MATCH(F114,$CG$7:$CG$100,0)+6+SUM(IF((F114=$CG$7:$CG$59)=TRUE,1,0))-1))),IF(OR(DN112=2,DN112=3),INDIRECT(_xlfn.CONCAT($CL$1,MATCH(E114,$CK$7:$CK$100,0)+6)):INDIRECT(_xlfn.CONCAT($CL$1,MATCH(E114,$CK$7:$CK$100,0)+6+SUM(IF((E114=$CK$7:$CK$59)=TRUE,1,0))-1)),INDIRECT(_xlfn.CONCAT($CD$1,MATCH(E114,$CC$7:$CC$100,0)+6)):INDIRECT(_xlfn.CONCAT($CD$1,MATCH(E114,$CC$7:$CC$100,0)+6+SUM(IF((E114=$CC$7:$CC$59)=TRUE,1,0))-1))))*$S$3*IF(AND(DM112=4,F114=0),1.1,1),1/TRANSPOSE(W114-INDIRECT(_xlfn.CONCAT($BZ$1,MATCH(D114,$BY$7:$BY$100,0)+6)):INDIRECT(_xlfn.CONCAT($BZ$1,MATCH(D114,$BY$7:$BY$100,0)+6+SUM(IF((D114=$BY$7:$BY$59)=TRUE,1,0))-1))*$R$3)),6)=1,1,0)),W114-INDIRECT(_xlfn.CONCAT($BZ$1,MATCH(D114,$BY$7:$BY$100,0)+6)):INDIRECT(_xlfn.CONCAT($BZ$1,MATCH(D114,$BY$7:$BY$100,0)+6+SUM(IF((D114=$BY$7:$BY$59)=TRUE,1,0))-1))*$R$3))/$S$3,1,-1,TRUE)=0,"",_xlfn._xlws.SORT(TRANSPOSE(MMULT(MMULT(_xlfn.MUNIT(X114),IF(ROUND(MMULT(IF(E114=0,IF(DN112=1,INDIRECT(_xlfn.CONCAT($CP$1,MATCH(F114,$CO$7:$CO$100,0)+6)):INDIRECT(_xlfn.CONCAT($CP$1,MATCH(F114,$CO$7:$CO$100,0)+6+SUM(IF((F114=$CO$7:$CO$59)=TRUE,1,0))-1)),INDIRECT(_xlfn.CONCAT($CH$1,MATCH(F114,$CG$7:$CG$100,0)+6)):INDIRECT(_xlfn.CONCAT($CH$1,MATCH(F114,$CG$7:$CG$100,0)+6+SUM(IF((F114=$CG$7:$CG$59)=TRUE,1,0))-1))),IF(OR(DN112=2,DN112=3),INDIRECT(_xlfn.CONCAT($CL$1,MATCH(E114,$CK$7:$CK$100,0)+6)):INDIRECT(_xlfn.CONCAT($CL$1,MATCH(E114,$CK$7:$CK$100,0)+6+SUM(IF((E114=$CK$7:$CK$59)=TRUE,1,0))-1)),INDIRECT(_xlfn.CONCAT($CD$1,MATCH(E114,$CC$7:$CC$100,0)+6)):INDIRECT(_xlfn.CONCAT($CD$1,MATCH(E114,$CC$7:$CC$100,0)+6+SUM(IF((E114=$CC$7:$CC$59)=TRUE,1,0))-1))))*$S$3*IF(AND(DM112=4,F114=0),1.1,1),1/TRANSPOSE(W114-INDIRECT(_xlfn.CONCAT($BZ$1,MATCH(D114,$BY$7:$BY$100,0)+6)):INDIRECT(_xlfn.CONCAT($BZ$1,MATCH(D114,$BY$7:$BY$100,0)+6+SUM(IF((D114=$BY$7:$BY$59)=TRUE,1,0))-1))*$R$3)),6)=1,1,0)),W114-INDIRECT(_xlfn.CONCAT($BZ$1,MATCH(D114,$BY$7:$BY$100,0)+6)):INDIRECT(_xlfn.CONCAT($BZ$1,MATCH(D114,$BY$7:$BY$100,0)+6+SUM(IF((D114=$BY$7:$BY$59)=TRUE,1,0))-1))*$R$3))/$S$3,1,-1,TRUE)),"")</f>
        <v/>
      </c>
      <c r="AG114" s="31"/>
      <c r="AH114" s="31"/>
      <c r="AI114" s="31"/>
      <c r="AJ114" s="32"/>
      <c r="AK114" s="6"/>
      <c r="AL114" s="21"/>
      <c r="AM114" s="21"/>
      <c r="AN114" s="48">
        <f t="shared" si="37"/>
        <v>12</v>
      </c>
      <c r="AO114" s="39" t="e">
        <f t="shared" si="38"/>
        <v>#N/A</v>
      </c>
      <c r="AP114" s="39" t="e" cm="1">
        <f t="array" ref="AP114">_xlfn.XMATCH(1,IF(IF((AL114=$DG$24:$EF$24)=TRUE,1,0)+IF((AM114=$DG$25:$EF$25)=TRUE,1,0)=2,1,0))</f>
        <v>#N/A</v>
      </c>
      <c r="AQ114" s="39" t="str" cm="1">
        <f t="array" aca="1" ref="AQ114:AU114" ca="1">AA114:AE114</f>
        <v/>
      </c>
      <c r="AR114" s="39" t="str">
        <f ca="1"/>
        <v/>
      </c>
      <c r="AS114" s="39" t="str">
        <f ca="1"/>
        <v/>
      </c>
      <c r="AT114" s="39" t="str">
        <f ca="1"/>
        <v/>
      </c>
      <c r="AU114" s="39" t="str">
        <f ca="1"/>
        <v/>
      </c>
      <c r="AV114" s="39">
        <f t="shared" si="39"/>
        <v>0</v>
      </c>
      <c r="AW114" s="39" t="e" cm="1">
        <f t="array" ref="AW114">IF(AND(AV114=1,AO114&lt;&gt;1),VLOOKUP(E114,변환표준점수!$H$8:$O$60,_xlfn.XMATCH('표점 계산기'!$AL114,변환표준점수!$I$6:$O$6)+1,FALSE),IF(AND($E114=0,$DN$4=1),INDEX($CH$7:$CH$73,SUM(IF(AF114=$CP$7:$CP$59,ROW($A$1:$A$50),0))),IF(AND($E114&lt;&gt;0,$DN$4&lt;&gt;1),INDEX($CD$7:$CD$73,SUM(IF(AF114=$CL$7:$CL$59,ROW($A$1:$A$50),0))),AF114:AJ114)))</f>
        <v>#N/A</v>
      </c>
      <c r="AX114" s="39"/>
      <c r="AY114" s="39"/>
      <c r="AZ114" s="39"/>
      <c r="BA114" s="39"/>
      <c r="BB114" s="39" t="e">
        <f>VLOOKUP(G114,변환표준점수!$X$8:$AM$16,_xlfn.XMATCH(AL114,변환표준점수!$Y$5:$AM$5)+IF(OR(AN114=6,AN114=7,AN114=10,AN114=11),IF(AO114=1,0,1),0)+1,FALSE)</f>
        <v>#N/A</v>
      </c>
      <c r="BC114" s="39" t="e">
        <f>VLOOKUP(H114,변환표준점수!$AO$8:$BE$16,_xlfn.XMATCH(AL114,변환표준점수!$AP$5:$BE$5)+IF(OR(AN114=3,AN114=6,AN114=8,AN114=9,AN114=10),IF(AO114=1,0,1),0)+1,FALSE)</f>
        <v>#N/A</v>
      </c>
      <c r="BD114" s="39" t="e">
        <f>IF(I114=0,VLOOKUP(K114,변환표준점수!$BU$8:$CF$62,'표점 계산기'!$AN114+1,FALSE),VLOOKUP(I114,변환표준점수!$BH$8:$BS$62,'표점 계산기'!$AN114+1,FALSE))</f>
        <v>#N/A</v>
      </c>
      <c r="BE114" s="39" t="e">
        <f>IF(J114=0,VLOOKUP(L114,변환표준점수!$BU$8:$CF$62,'표점 계산기'!$AN114+1,FALSE),VLOOKUP(J114,변환표준점수!$BH$8:$BS$62,'표점 계산기'!$AN114+1,FALSE))</f>
        <v>#N/A</v>
      </c>
      <c r="BF114" s="39" cm="1">
        <f t="array" ref="BF114">IF(M114=0,0,IF(OR(AN114=3,AN114=4),0,IF(AN114=1,INDEX($CZ$7:$CZ$15,SUM(IF(M114&lt;$CY$7:$CY$15=TRUE,1,0))+1),VLOOKUP(M114,변환표준점수!$BH$8:$BS$62,'표점 계산기'!AN114+1,FALSE))))</f>
        <v>0</v>
      </c>
      <c r="BG114" s="39" t="e" cm="1">
        <f t="array" ref="BG114">INDEX($DG$24:$EF$31,COLUMN(C109),$AP114)</f>
        <v>#N/A</v>
      </c>
      <c r="BH114" s="39" t="e" cm="1">
        <f t="array" ref="BH114">INDEX($DG$24:$EF$31,COLUMN(D109),$AP114)</f>
        <v>#N/A</v>
      </c>
      <c r="BI114" s="39" t="e" cm="1">
        <f t="array" ref="BI114">INDEX($DG$24:$EF$31,COLUMN(E109),$AP114)</f>
        <v>#N/A</v>
      </c>
      <c r="BJ114" s="39" t="e" cm="1">
        <f t="array" ref="BJ114">INDEX($DG$24:$EF$31,COLUMN(F109),$AP114)</f>
        <v>#N/A</v>
      </c>
      <c r="BK114" s="39" t="e" cm="1">
        <f t="array" ref="BK114">INDEX($DG$24:$EF$31,COLUMN(G109),$AP114)</f>
        <v>#N/A</v>
      </c>
      <c r="BL114" s="39" t="e" cm="1">
        <f t="array" ref="BL114">INDEX($DG$24:$EF$31,COLUMN(H109),$AP114)</f>
        <v>#N/A</v>
      </c>
      <c r="BM114" s="63" t="str" cm="1">
        <f t="array" aca="1" ref="BM114:BQ114" ca="1">IFERROR(ROUND(IF(IFERROR(AW114:BA114/AW114:BA114,0)=1,(IFERROR(AQ114:AU114*BG114,0)+IFERROR(AW114:BA114*BH114,0)+(SUM(BD114:BF114)-MIN(BD114:BF114))*BI114+BB114*BJ114+BC114*BK114)*BL114+BB114*(1-BJ114)+BC114*(1-BK114)+IF(AN114=1,BF114,0),""),2),"")</f>
        <v/>
      </c>
      <c r="BN114" s="52" t="str">
        <f ca="1"/>
        <v/>
      </c>
      <c r="BO114" s="52" t="str">
        <f ca="1"/>
        <v/>
      </c>
      <c r="BP114" s="52" t="str">
        <f ca="1"/>
        <v/>
      </c>
      <c r="BQ114" s="64" t="str">
        <f ca="1"/>
        <v/>
      </c>
      <c r="BR114" s="6"/>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6"/>
      <c r="DM114" s="6"/>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row>
    <row r="115" spans="1:153" x14ac:dyDescent="0.3">
      <c r="A115" s="5"/>
      <c r="B115" s="18" t="str">
        <f t="shared" si="27"/>
        <v/>
      </c>
      <c r="C115" s="24"/>
      <c r="D115" s="24"/>
      <c r="E115" s="24"/>
      <c r="F115" s="24"/>
      <c r="G115" s="24"/>
      <c r="H115" s="25"/>
      <c r="I115" s="25"/>
      <c r="J115" s="25"/>
      <c r="K115" s="25"/>
      <c r="L115" s="25"/>
      <c r="M115" s="25"/>
      <c r="N115" s="24"/>
      <c r="O115" s="25"/>
      <c r="P115" s="6"/>
      <c r="Q115" s="6"/>
      <c r="R115" s="6" t="e">
        <f t="shared" si="28"/>
        <v>#N/A</v>
      </c>
      <c r="S115" s="6" t="e">
        <f t="shared" si="29"/>
        <v>#N/A</v>
      </c>
      <c r="T115" s="6" t="e">
        <f t="shared" si="30"/>
        <v>#N/A</v>
      </c>
      <c r="U115" s="6" t="e">
        <f t="shared" si="31"/>
        <v>#N/A</v>
      </c>
      <c r="V115" s="8" cm="1">
        <f t="array" ref="V115">IF(M115=0,0,IF(OR($DM$4=3,$DM$4=4),0,IF($DM$4=1,INDEX($CZ$7:$CZ$15,SUM(IF(M115&lt;$CY$7:$CY$15=TRUE,1,0))+1),VLOOKUP(M115,$DB$7:$DC$107,2,FALSE))))</f>
        <v>0</v>
      </c>
      <c r="W115" s="6" t="e">
        <f t="shared" si="26"/>
        <v>#N/A</v>
      </c>
      <c r="X115" s="6" cm="1">
        <f t="array" aca="1" ref="X115" ca="1">SUM(IF((IF(E115=0,INDIRECT(_xlfn.CONCAT($CH$1,MATCH(F115,$CG$7:$CG$100,0)+6)):INDIRECT(_xlfn.CONCAT($CH$1,MATCH(F115,$CG$7:$CG$100,0)+6+SUM(IF((F115=$CG$7:$CG$59)=TRUE,1,0))-1)),INDIRECT(_xlfn.CONCAT($CD$1,MATCH(E115,$CC$7:$CC$100,0)+6)):INDIRECT(_xlfn.CONCAT($CD$1,MATCH(E115,$CC$7:$CC$100,0)+6+SUM(IF((E115=$CC$7:$CC$59)=TRUE,1,0))-1)))*$S$3)=0,0,1))</f>
        <v>2</v>
      </c>
      <c r="Y115" s="6" t="e" cm="1">
        <f t="array" aca="1" ref="Y115" ca="1">SUM(IF((TRANSPOSE(MMULT(MMULT(_xlfn.MUNIT(X115),IF(MMULT(IF(E115=0,INDIRECT(_xlfn.CONCAT($CH$1,MATCH(F115,$CG$7:$CG$100,0)+6)):INDIRECT(_xlfn.CONCAT($CH$1,MATCH(F115,$CG$7:$CG$100,0)+6+SUM(IF((F115=$CG$7:$CG$59)=TRUE,1,0))-1)),INDIRECT(_xlfn.CONCAT($CD$1,MATCH(E115,$CC$7:$CC$100,0)+6)):INDIRECT(_xlfn.CONCAT($CD$1,MATCH(E115,$CC$7:$CC$100,0)+6+SUM(IF((E115=$CC$7:$CC$59)=TRUE,1,0))-1)))*$S$3,1/TRANSPOSE(W115-INDIRECT(_xlfn.CONCAT($BZ$1,MATCH(D115,$BY$7:$BY$100,0)+6)):INDIRECT(_xlfn.CONCAT($BZ$1,MATCH(D115,$BY$7:$BY$100,0)+6+SUM(IF((D115=$BY$7:$BY$59)=TRUE,1,0))-1))*$R$3))=1,1,0)),W115-INDIRECT(_xlfn.CONCAT($BZ$1,MATCH(D115,$BY$7:$BY$100,0)+6)):INDIRECT(_xlfn.CONCAT($BZ$1,MATCH(D115,$BY$7:$BY$100,0)+6+SUM(IF((D115=$BY$7:$BY$59)=TRUE,1,0))-1))*$R$3)))=0,0,1))</f>
        <v>#N/A</v>
      </c>
      <c r="Z115" s="6"/>
      <c r="AA115" s="30" t="str">
        <f t="shared" ca="1" si="32"/>
        <v/>
      </c>
      <c r="AB115" s="31" t="str">
        <f t="shared" si="33"/>
        <v/>
      </c>
      <c r="AC115" s="31" t="str">
        <f t="shared" si="34"/>
        <v/>
      </c>
      <c r="AD115" s="31" t="str">
        <f t="shared" si="35"/>
        <v/>
      </c>
      <c r="AE115" s="32" t="str">
        <f t="shared" si="36"/>
        <v/>
      </c>
      <c r="AF115" s="33" t="str" cm="1">
        <f t="array" aca="1" ref="AF115" ca="1">IFERROR(IF(_xlfn._xlws.SORT(TRANSPOSE(MMULT(MMULT(_xlfn.MUNIT(X115),IF(ROUND(MMULT(IF(E115=0,IF(DN113=1,INDIRECT(_xlfn.CONCAT($CP$1,MATCH(F115,$CO$7:$CO$100,0)+6)):INDIRECT(_xlfn.CONCAT($CP$1,MATCH(F115,$CO$7:$CO$100,0)+6+SUM(IF((F115=$CO$7:$CO$59)=TRUE,1,0))-1)),INDIRECT(_xlfn.CONCAT($CH$1,MATCH(F115,$CG$7:$CG$100,0)+6)):INDIRECT(_xlfn.CONCAT($CH$1,MATCH(F115,$CG$7:$CG$100,0)+6+SUM(IF((F115=$CG$7:$CG$59)=TRUE,1,0))-1))),IF(OR(DN113=2,DN113=3),INDIRECT(_xlfn.CONCAT($CL$1,MATCH(E115,$CK$7:$CK$100,0)+6)):INDIRECT(_xlfn.CONCAT($CL$1,MATCH(E115,$CK$7:$CK$100,0)+6+SUM(IF((E115=$CK$7:$CK$59)=TRUE,1,0))-1)),INDIRECT(_xlfn.CONCAT($CD$1,MATCH(E115,$CC$7:$CC$100,0)+6)):INDIRECT(_xlfn.CONCAT($CD$1,MATCH(E115,$CC$7:$CC$100,0)+6+SUM(IF((E115=$CC$7:$CC$59)=TRUE,1,0))-1))))*$S$3*IF(AND(DM113=4,F115=0),1.1,1),1/TRANSPOSE(W115-INDIRECT(_xlfn.CONCAT($BZ$1,MATCH(D115,$BY$7:$BY$100,0)+6)):INDIRECT(_xlfn.CONCAT($BZ$1,MATCH(D115,$BY$7:$BY$100,0)+6+SUM(IF((D115=$BY$7:$BY$59)=TRUE,1,0))-1))*$R$3)),6)=1,1,0)),W115-INDIRECT(_xlfn.CONCAT($BZ$1,MATCH(D115,$BY$7:$BY$100,0)+6)):INDIRECT(_xlfn.CONCAT($BZ$1,MATCH(D115,$BY$7:$BY$100,0)+6+SUM(IF((D115=$BY$7:$BY$59)=TRUE,1,0))-1))*$R$3))/$S$3,1,-1,TRUE)=0,"",_xlfn._xlws.SORT(TRANSPOSE(MMULT(MMULT(_xlfn.MUNIT(X115),IF(ROUND(MMULT(IF(E115=0,IF(DN113=1,INDIRECT(_xlfn.CONCAT($CP$1,MATCH(F115,$CO$7:$CO$100,0)+6)):INDIRECT(_xlfn.CONCAT($CP$1,MATCH(F115,$CO$7:$CO$100,0)+6+SUM(IF((F115=$CO$7:$CO$59)=TRUE,1,0))-1)),INDIRECT(_xlfn.CONCAT($CH$1,MATCH(F115,$CG$7:$CG$100,0)+6)):INDIRECT(_xlfn.CONCAT($CH$1,MATCH(F115,$CG$7:$CG$100,0)+6+SUM(IF((F115=$CG$7:$CG$59)=TRUE,1,0))-1))),IF(OR(DN113=2,DN113=3),INDIRECT(_xlfn.CONCAT($CL$1,MATCH(E115,$CK$7:$CK$100,0)+6)):INDIRECT(_xlfn.CONCAT($CL$1,MATCH(E115,$CK$7:$CK$100,0)+6+SUM(IF((E115=$CK$7:$CK$59)=TRUE,1,0))-1)),INDIRECT(_xlfn.CONCAT($CD$1,MATCH(E115,$CC$7:$CC$100,0)+6)):INDIRECT(_xlfn.CONCAT($CD$1,MATCH(E115,$CC$7:$CC$100,0)+6+SUM(IF((E115=$CC$7:$CC$59)=TRUE,1,0))-1))))*$S$3*IF(AND(DM113=4,F115=0),1.1,1),1/TRANSPOSE(W115-INDIRECT(_xlfn.CONCAT($BZ$1,MATCH(D115,$BY$7:$BY$100,0)+6)):INDIRECT(_xlfn.CONCAT($BZ$1,MATCH(D115,$BY$7:$BY$100,0)+6+SUM(IF((D115=$BY$7:$BY$59)=TRUE,1,0))-1))*$R$3)),6)=1,1,0)),W115-INDIRECT(_xlfn.CONCAT($BZ$1,MATCH(D115,$BY$7:$BY$100,0)+6)):INDIRECT(_xlfn.CONCAT($BZ$1,MATCH(D115,$BY$7:$BY$100,0)+6+SUM(IF((D115=$BY$7:$BY$59)=TRUE,1,0))-1))*$R$3))/$S$3,1,-1,TRUE)),"")</f>
        <v/>
      </c>
      <c r="AG115" s="31"/>
      <c r="AH115" s="31"/>
      <c r="AI115" s="31"/>
      <c r="AJ115" s="32"/>
      <c r="AK115" s="6"/>
      <c r="AL115" s="21"/>
      <c r="AM115" s="21"/>
      <c r="AN115" s="48">
        <f t="shared" si="37"/>
        <v>12</v>
      </c>
      <c r="AO115" s="39" t="e">
        <f t="shared" si="38"/>
        <v>#N/A</v>
      </c>
      <c r="AP115" s="39" t="e" cm="1">
        <f t="array" ref="AP115">_xlfn.XMATCH(1,IF(IF((AL115=$DG$24:$EF$24)=TRUE,1,0)+IF((AM115=$DG$25:$EF$25)=TRUE,1,0)=2,1,0))</f>
        <v>#N/A</v>
      </c>
      <c r="AQ115" s="39" t="str" cm="1">
        <f t="array" aca="1" ref="AQ115:AU115" ca="1">AA115:AE115</f>
        <v/>
      </c>
      <c r="AR115" s="39" t="str">
        <f ca="1"/>
        <v/>
      </c>
      <c r="AS115" s="39" t="str">
        <f ca="1"/>
        <v/>
      </c>
      <c r="AT115" s="39" t="str">
        <f ca="1"/>
        <v/>
      </c>
      <c r="AU115" s="39" t="str">
        <f ca="1"/>
        <v/>
      </c>
      <c r="AV115" s="39">
        <f t="shared" si="39"/>
        <v>0</v>
      </c>
      <c r="AW115" s="39" t="e" cm="1">
        <f t="array" ref="AW115">IF(AND(AV115=1,AO115&lt;&gt;1),VLOOKUP(E115,변환표준점수!$H$8:$O$60,_xlfn.XMATCH('표점 계산기'!$AL115,변환표준점수!$I$6:$O$6)+1,FALSE),IF(AND($E115=0,$DN$4=1),INDEX($CH$7:$CH$73,SUM(IF(AF115=$CP$7:$CP$59,ROW($A$1:$A$50),0))),IF(AND($E115&lt;&gt;0,$DN$4&lt;&gt;1),INDEX($CD$7:$CD$73,SUM(IF(AF115=$CL$7:$CL$59,ROW($A$1:$A$50),0))),AF115:AJ115)))</f>
        <v>#N/A</v>
      </c>
      <c r="AX115" s="39"/>
      <c r="AY115" s="39"/>
      <c r="AZ115" s="39"/>
      <c r="BA115" s="39"/>
      <c r="BB115" s="39" t="e">
        <f>VLOOKUP(G115,변환표준점수!$X$8:$AM$16,_xlfn.XMATCH(AL115,변환표준점수!$Y$5:$AM$5)+IF(OR(AN115=6,AN115=7,AN115=10,AN115=11),IF(AO115=1,0,1),0)+1,FALSE)</f>
        <v>#N/A</v>
      </c>
      <c r="BC115" s="39" t="e">
        <f>VLOOKUP(H115,변환표준점수!$AO$8:$BE$16,_xlfn.XMATCH(AL115,변환표준점수!$AP$5:$BE$5)+IF(OR(AN115=3,AN115=6,AN115=8,AN115=9,AN115=10),IF(AO115=1,0,1),0)+1,FALSE)</f>
        <v>#N/A</v>
      </c>
      <c r="BD115" s="39" t="e">
        <f>IF(I115=0,VLOOKUP(K115,변환표준점수!$BU$8:$CF$62,'표점 계산기'!$AN115+1,FALSE),VLOOKUP(I115,변환표준점수!$BH$8:$BS$62,'표점 계산기'!$AN115+1,FALSE))</f>
        <v>#N/A</v>
      </c>
      <c r="BE115" s="39" t="e">
        <f>IF(J115=0,VLOOKUP(L115,변환표준점수!$BU$8:$CF$62,'표점 계산기'!$AN115+1,FALSE),VLOOKUP(J115,변환표준점수!$BH$8:$BS$62,'표점 계산기'!$AN115+1,FALSE))</f>
        <v>#N/A</v>
      </c>
      <c r="BF115" s="39" cm="1">
        <f t="array" ref="BF115">IF(M115=0,0,IF(OR(AN115=3,AN115=4),0,IF(AN115=1,INDEX($CZ$7:$CZ$15,SUM(IF(M115&lt;$CY$7:$CY$15=TRUE,1,0))+1),VLOOKUP(M115,변환표준점수!$BH$8:$BS$62,'표점 계산기'!AN115+1,FALSE))))</f>
        <v>0</v>
      </c>
      <c r="BG115" s="39" t="e" cm="1">
        <f t="array" ref="BG115">INDEX($DG$24:$EF$31,COLUMN(C110),$AP115)</f>
        <v>#N/A</v>
      </c>
      <c r="BH115" s="39" t="e" cm="1">
        <f t="array" ref="BH115">INDEX($DG$24:$EF$31,COLUMN(D110),$AP115)</f>
        <v>#N/A</v>
      </c>
      <c r="BI115" s="39" t="e" cm="1">
        <f t="array" ref="BI115">INDEX($DG$24:$EF$31,COLUMN(E110),$AP115)</f>
        <v>#N/A</v>
      </c>
      <c r="BJ115" s="39" t="e" cm="1">
        <f t="array" ref="BJ115">INDEX($DG$24:$EF$31,COLUMN(F110),$AP115)</f>
        <v>#N/A</v>
      </c>
      <c r="BK115" s="39" t="e" cm="1">
        <f t="array" ref="BK115">INDEX($DG$24:$EF$31,COLUMN(G110),$AP115)</f>
        <v>#N/A</v>
      </c>
      <c r="BL115" s="39" t="e" cm="1">
        <f t="array" ref="BL115">INDEX($DG$24:$EF$31,COLUMN(H110),$AP115)</f>
        <v>#N/A</v>
      </c>
      <c r="BM115" s="63" t="str" cm="1">
        <f t="array" aca="1" ref="BM115:BQ115" ca="1">IFERROR(ROUND(IF(IFERROR(AW115:BA115/AW115:BA115,0)=1,(IFERROR(AQ115:AU115*BG115,0)+IFERROR(AW115:BA115*BH115,0)+(SUM(BD115:BF115)-MIN(BD115:BF115))*BI115+BB115*BJ115+BC115*BK115)*BL115+BB115*(1-BJ115)+BC115*(1-BK115)+IF(AN115=1,BF115,0),""),2),"")</f>
        <v/>
      </c>
      <c r="BN115" s="52" t="str">
        <f ca="1"/>
        <v/>
      </c>
      <c r="BO115" s="52" t="str">
        <f ca="1"/>
        <v/>
      </c>
      <c r="BP115" s="52" t="str">
        <f ca="1"/>
        <v/>
      </c>
      <c r="BQ115" s="64" t="str">
        <f ca="1"/>
        <v/>
      </c>
      <c r="BR115" s="6"/>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6"/>
      <c r="DM115" s="6"/>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row>
    <row r="116" spans="1:153" x14ac:dyDescent="0.3">
      <c r="A116" s="5"/>
      <c r="B116" s="18" t="str">
        <f t="shared" si="27"/>
        <v/>
      </c>
      <c r="C116" s="24"/>
      <c r="D116" s="24"/>
      <c r="E116" s="24"/>
      <c r="F116" s="24"/>
      <c r="G116" s="24"/>
      <c r="H116" s="25"/>
      <c r="I116" s="25"/>
      <c r="J116" s="25"/>
      <c r="K116" s="25"/>
      <c r="L116" s="25"/>
      <c r="M116" s="25"/>
      <c r="N116" s="24"/>
      <c r="O116" s="25"/>
      <c r="P116" s="6"/>
      <c r="Q116" s="6"/>
      <c r="R116" s="6" t="e">
        <f t="shared" si="28"/>
        <v>#N/A</v>
      </c>
      <c r="S116" s="6" t="e">
        <f t="shared" si="29"/>
        <v>#N/A</v>
      </c>
      <c r="T116" s="6" t="e">
        <f t="shared" si="30"/>
        <v>#N/A</v>
      </c>
      <c r="U116" s="6" t="e">
        <f t="shared" si="31"/>
        <v>#N/A</v>
      </c>
      <c r="V116" s="8" cm="1">
        <f t="array" ref="V116">IF(M116=0,0,IF(OR($DM$4=3,$DM$4=4),0,IF($DM$4=1,INDEX($CZ$7:$CZ$15,SUM(IF(M116&lt;$CY$7:$CY$15=TRUE,1,0))+1),VLOOKUP(M116,$DB$7:$DC$107,2,FALSE))))</f>
        <v>0</v>
      </c>
      <c r="W116" s="6" t="e">
        <f t="shared" si="26"/>
        <v>#N/A</v>
      </c>
      <c r="X116" s="6" cm="1">
        <f t="array" aca="1" ref="X116" ca="1">SUM(IF((IF(E116=0,INDIRECT(_xlfn.CONCAT($CH$1,MATCH(F116,$CG$7:$CG$100,0)+6)):INDIRECT(_xlfn.CONCAT($CH$1,MATCH(F116,$CG$7:$CG$100,0)+6+SUM(IF((F116=$CG$7:$CG$59)=TRUE,1,0))-1)),INDIRECT(_xlfn.CONCAT($CD$1,MATCH(E116,$CC$7:$CC$100,0)+6)):INDIRECT(_xlfn.CONCAT($CD$1,MATCH(E116,$CC$7:$CC$100,0)+6+SUM(IF((E116=$CC$7:$CC$59)=TRUE,1,0))-1)))*$S$3)=0,0,1))</f>
        <v>2</v>
      </c>
      <c r="Y116" s="6" t="e" cm="1">
        <f t="array" aca="1" ref="Y116" ca="1">SUM(IF((TRANSPOSE(MMULT(MMULT(_xlfn.MUNIT(X116),IF(MMULT(IF(E116=0,INDIRECT(_xlfn.CONCAT($CH$1,MATCH(F116,$CG$7:$CG$100,0)+6)):INDIRECT(_xlfn.CONCAT($CH$1,MATCH(F116,$CG$7:$CG$100,0)+6+SUM(IF((F116=$CG$7:$CG$59)=TRUE,1,0))-1)),INDIRECT(_xlfn.CONCAT($CD$1,MATCH(E116,$CC$7:$CC$100,0)+6)):INDIRECT(_xlfn.CONCAT($CD$1,MATCH(E116,$CC$7:$CC$100,0)+6+SUM(IF((E116=$CC$7:$CC$59)=TRUE,1,0))-1)))*$S$3,1/TRANSPOSE(W116-INDIRECT(_xlfn.CONCAT($BZ$1,MATCH(D116,$BY$7:$BY$100,0)+6)):INDIRECT(_xlfn.CONCAT($BZ$1,MATCH(D116,$BY$7:$BY$100,0)+6+SUM(IF((D116=$BY$7:$BY$59)=TRUE,1,0))-1))*$R$3))=1,1,0)),W116-INDIRECT(_xlfn.CONCAT($BZ$1,MATCH(D116,$BY$7:$BY$100,0)+6)):INDIRECT(_xlfn.CONCAT($BZ$1,MATCH(D116,$BY$7:$BY$100,0)+6+SUM(IF((D116=$BY$7:$BY$59)=TRUE,1,0))-1))*$R$3)))=0,0,1))</f>
        <v>#N/A</v>
      </c>
      <c r="Z116" s="6"/>
      <c r="AA116" s="30" t="str">
        <f t="shared" ca="1" si="32"/>
        <v/>
      </c>
      <c r="AB116" s="31" t="str">
        <f t="shared" si="33"/>
        <v/>
      </c>
      <c r="AC116" s="31" t="str">
        <f t="shared" si="34"/>
        <v/>
      </c>
      <c r="AD116" s="31" t="str">
        <f t="shared" si="35"/>
        <v/>
      </c>
      <c r="AE116" s="32" t="str">
        <f t="shared" si="36"/>
        <v/>
      </c>
      <c r="AF116" s="33" t="str" cm="1">
        <f t="array" aca="1" ref="AF116" ca="1">IFERROR(IF(_xlfn._xlws.SORT(TRANSPOSE(MMULT(MMULT(_xlfn.MUNIT(X116),IF(ROUND(MMULT(IF(E116=0,IF(DN114=1,INDIRECT(_xlfn.CONCAT($CP$1,MATCH(F116,$CO$7:$CO$100,0)+6)):INDIRECT(_xlfn.CONCAT($CP$1,MATCH(F116,$CO$7:$CO$100,0)+6+SUM(IF((F116=$CO$7:$CO$59)=TRUE,1,0))-1)),INDIRECT(_xlfn.CONCAT($CH$1,MATCH(F116,$CG$7:$CG$100,0)+6)):INDIRECT(_xlfn.CONCAT($CH$1,MATCH(F116,$CG$7:$CG$100,0)+6+SUM(IF((F116=$CG$7:$CG$59)=TRUE,1,0))-1))),IF(OR(DN114=2,DN114=3),INDIRECT(_xlfn.CONCAT($CL$1,MATCH(E116,$CK$7:$CK$100,0)+6)):INDIRECT(_xlfn.CONCAT($CL$1,MATCH(E116,$CK$7:$CK$100,0)+6+SUM(IF((E116=$CK$7:$CK$59)=TRUE,1,0))-1)),INDIRECT(_xlfn.CONCAT($CD$1,MATCH(E116,$CC$7:$CC$100,0)+6)):INDIRECT(_xlfn.CONCAT($CD$1,MATCH(E116,$CC$7:$CC$100,0)+6+SUM(IF((E116=$CC$7:$CC$59)=TRUE,1,0))-1))))*$S$3*IF(AND(DM114=4,F116=0),1.1,1),1/TRANSPOSE(W116-INDIRECT(_xlfn.CONCAT($BZ$1,MATCH(D116,$BY$7:$BY$100,0)+6)):INDIRECT(_xlfn.CONCAT($BZ$1,MATCH(D116,$BY$7:$BY$100,0)+6+SUM(IF((D116=$BY$7:$BY$59)=TRUE,1,0))-1))*$R$3)),6)=1,1,0)),W116-INDIRECT(_xlfn.CONCAT($BZ$1,MATCH(D116,$BY$7:$BY$100,0)+6)):INDIRECT(_xlfn.CONCAT($BZ$1,MATCH(D116,$BY$7:$BY$100,0)+6+SUM(IF((D116=$BY$7:$BY$59)=TRUE,1,0))-1))*$R$3))/$S$3,1,-1,TRUE)=0,"",_xlfn._xlws.SORT(TRANSPOSE(MMULT(MMULT(_xlfn.MUNIT(X116),IF(ROUND(MMULT(IF(E116=0,IF(DN114=1,INDIRECT(_xlfn.CONCAT($CP$1,MATCH(F116,$CO$7:$CO$100,0)+6)):INDIRECT(_xlfn.CONCAT($CP$1,MATCH(F116,$CO$7:$CO$100,0)+6+SUM(IF((F116=$CO$7:$CO$59)=TRUE,1,0))-1)),INDIRECT(_xlfn.CONCAT($CH$1,MATCH(F116,$CG$7:$CG$100,0)+6)):INDIRECT(_xlfn.CONCAT($CH$1,MATCH(F116,$CG$7:$CG$100,0)+6+SUM(IF((F116=$CG$7:$CG$59)=TRUE,1,0))-1))),IF(OR(DN114=2,DN114=3),INDIRECT(_xlfn.CONCAT($CL$1,MATCH(E116,$CK$7:$CK$100,0)+6)):INDIRECT(_xlfn.CONCAT($CL$1,MATCH(E116,$CK$7:$CK$100,0)+6+SUM(IF((E116=$CK$7:$CK$59)=TRUE,1,0))-1)),INDIRECT(_xlfn.CONCAT($CD$1,MATCH(E116,$CC$7:$CC$100,0)+6)):INDIRECT(_xlfn.CONCAT($CD$1,MATCH(E116,$CC$7:$CC$100,0)+6+SUM(IF((E116=$CC$7:$CC$59)=TRUE,1,0))-1))))*$S$3*IF(AND(DM114=4,F116=0),1.1,1),1/TRANSPOSE(W116-INDIRECT(_xlfn.CONCAT($BZ$1,MATCH(D116,$BY$7:$BY$100,0)+6)):INDIRECT(_xlfn.CONCAT($BZ$1,MATCH(D116,$BY$7:$BY$100,0)+6+SUM(IF((D116=$BY$7:$BY$59)=TRUE,1,0))-1))*$R$3)),6)=1,1,0)),W116-INDIRECT(_xlfn.CONCAT($BZ$1,MATCH(D116,$BY$7:$BY$100,0)+6)):INDIRECT(_xlfn.CONCAT($BZ$1,MATCH(D116,$BY$7:$BY$100,0)+6+SUM(IF((D116=$BY$7:$BY$59)=TRUE,1,0))-1))*$R$3))/$S$3,1,-1,TRUE)),"")</f>
        <v/>
      </c>
      <c r="AG116" s="31"/>
      <c r="AH116" s="31"/>
      <c r="AI116" s="31"/>
      <c r="AJ116" s="32"/>
      <c r="AK116" s="6"/>
      <c r="AL116" s="21"/>
      <c r="AM116" s="21"/>
      <c r="AN116" s="48">
        <f t="shared" si="37"/>
        <v>12</v>
      </c>
      <c r="AO116" s="39" t="e">
        <f t="shared" si="38"/>
        <v>#N/A</v>
      </c>
      <c r="AP116" s="39" t="e" cm="1">
        <f t="array" ref="AP116">_xlfn.XMATCH(1,IF(IF((AL116=$DG$24:$EF$24)=TRUE,1,0)+IF((AM116=$DG$25:$EF$25)=TRUE,1,0)=2,1,0))</f>
        <v>#N/A</v>
      </c>
      <c r="AQ116" s="39" t="str" cm="1">
        <f t="array" aca="1" ref="AQ116:AU116" ca="1">AA116:AE116</f>
        <v/>
      </c>
      <c r="AR116" s="39" t="str">
        <f ca="1"/>
        <v/>
      </c>
      <c r="AS116" s="39" t="str">
        <f ca="1"/>
        <v/>
      </c>
      <c r="AT116" s="39" t="str">
        <f ca="1"/>
        <v/>
      </c>
      <c r="AU116" s="39" t="str">
        <f ca="1"/>
        <v/>
      </c>
      <c r="AV116" s="39">
        <f t="shared" si="39"/>
        <v>0</v>
      </c>
      <c r="AW116" s="39" t="e" cm="1">
        <f t="array" ref="AW116">IF(AND(AV116=1,AO116&lt;&gt;1),VLOOKUP(E116,변환표준점수!$H$8:$O$60,_xlfn.XMATCH('표점 계산기'!$AL116,변환표준점수!$I$6:$O$6)+1,FALSE),IF(AND($E116=0,$DN$4=1),INDEX($CH$7:$CH$73,SUM(IF(AF116=$CP$7:$CP$59,ROW($A$1:$A$50),0))),IF(AND($E116&lt;&gt;0,$DN$4&lt;&gt;1),INDEX($CD$7:$CD$73,SUM(IF(AF116=$CL$7:$CL$59,ROW($A$1:$A$50),0))),AF116:AJ116)))</f>
        <v>#N/A</v>
      </c>
      <c r="AX116" s="39"/>
      <c r="AY116" s="39"/>
      <c r="AZ116" s="39"/>
      <c r="BA116" s="39"/>
      <c r="BB116" s="39" t="e">
        <f>VLOOKUP(G116,변환표준점수!$X$8:$AM$16,_xlfn.XMATCH(AL116,변환표준점수!$Y$5:$AM$5)+IF(OR(AN116=6,AN116=7,AN116=10,AN116=11),IF(AO116=1,0,1),0)+1,FALSE)</f>
        <v>#N/A</v>
      </c>
      <c r="BC116" s="39" t="e">
        <f>VLOOKUP(H116,변환표준점수!$AO$8:$BE$16,_xlfn.XMATCH(AL116,변환표준점수!$AP$5:$BE$5)+IF(OR(AN116=3,AN116=6,AN116=8,AN116=9,AN116=10),IF(AO116=1,0,1),0)+1,FALSE)</f>
        <v>#N/A</v>
      </c>
      <c r="BD116" s="39" t="e">
        <f>IF(I116=0,VLOOKUP(K116,변환표준점수!$BU$8:$CF$62,'표점 계산기'!$AN116+1,FALSE),VLOOKUP(I116,변환표준점수!$BH$8:$BS$62,'표점 계산기'!$AN116+1,FALSE))</f>
        <v>#N/A</v>
      </c>
      <c r="BE116" s="39" t="e">
        <f>IF(J116=0,VLOOKUP(L116,변환표준점수!$BU$8:$CF$62,'표점 계산기'!$AN116+1,FALSE),VLOOKUP(J116,변환표준점수!$BH$8:$BS$62,'표점 계산기'!$AN116+1,FALSE))</f>
        <v>#N/A</v>
      </c>
      <c r="BF116" s="39" cm="1">
        <f t="array" ref="BF116">IF(M116=0,0,IF(OR(AN116=3,AN116=4),0,IF(AN116=1,INDEX($CZ$7:$CZ$15,SUM(IF(M116&lt;$CY$7:$CY$15=TRUE,1,0))+1),VLOOKUP(M116,변환표준점수!$BH$8:$BS$62,'표점 계산기'!AN116+1,FALSE))))</f>
        <v>0</v>
      </c>
      <c r="BG116" s="39" t="e" cm="1">
        <f t="array" ref="BG116">INDEX($DG$24:$EF$31,COLUMN(C111),$AP116)</f>
        <v>#N/A</v>
      </c>
      <c r="BH116" s="39" t="e" cm="1">
        <f t="array" ref="BH116">INDEX($DG$24:$EF$31,COLUMN(D111),$AP116)</f>
        <v>#N/A</v>
      </c>
      <c r="BI116" s="39" t="e" cm="1">
        <f t="array" ref="BI116">INDEX($DG$24:$EF$31,COLUMN(E111),$AP116)</f>
        <v>#N/A</v>
      </c>
      <c r="BJ116" s="39" t="e" cm="1">
        <f t="array" ref="BJ116">INDEX($DG$24:$EF$31,COLUMN(F111),$AP116)</f>
        <v>#N/A</v>
      </c>
      <c r="BK116" s="39" t="e" cm="1">
        <f t="array" ref="BK116">INDEX($DG$24:$EF$31,COLUMN(G111),$AP116)</f>
        <v>#N/A</v>
      </c>
      <c r="BL116" s="39" t="e" cm="1">
        <f t="array" ref="BL116">INDEX($DG$24:$EF$31,COLUMN(H111),$AP116)</f>
        <v>#N/A</v>
      </c>
      <c r="BM116" s="63" t="str" cm="1">
        <f t="array" aca="1" ref="BM116:BQ116" ca="1">IFERROR(ROUND(IF(IFERROR(AW116:BA116/AW116:BA116,0)=1,(IFERROR(AQ116:AU116*BG116,0)+IFERROR(AW116:BA116*BH116,0)+(SUM(BD116:BF116)-MIN(BD116:BF116))*BI116+BB116*BJ116+BC116*BK116)*BL116+BB116*(1-BJ116)+BC116*(1-BK116)+IF(AN116=1,BF116,0),""),2),"")</f>
        <v/>
      </c>
      <c r="BN116" s="52" t="str">
        <f ca="1"/>
        <v/>
      </c>
      <c r="BO116" s="52" t="str">
        <f ca="1"/>
        <v/>
      </c>
      <c r="BP116" s="52" t="str">
        <f ca="1"/>
        <v/>
      </c>
      <c r="BQ116" s="64" t="str">
        <f ca="1"/>
        <v/>
      </c>
      <c r="BR116" s="6"/>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6"/>
      <c r="DM116" s="6"/>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row>
    <row r="117" spans="1:153" x14ac:dyDescent="0.3">
      <c r="A117" s="5"/>
      <c r="B117" s="18" t="str">
        <f t="shared" si="27"/>
        <v/>
      </c>
      <c r="C117" s="24"/>
      <c r="D117" s="24"/>
      <c r="E117" s="24"/>
      <c r="F117" s="24"/>
      <c r="G117" s="24"/>
      <c r="H117" s="25"/>
      <c r="I117" s="25"/>
      <c r="J117" s="25"/>
      <c r="K117" s="25"/>
      <c r="L117" s="25"/>
      <c r="M117" s="25"/>
      <c r="N117" s="24"/>
      <c r="O117" s="25"/>
      <c r="P117" s="6"/>
      <c r="Q117" s="6"/>
      <c r="R117" s="6" t="e">
        <f t="shared" si="28"/>
        <v>#N/A</v>
      </c>
      <c r="S117" s="6" t="e">
        <f t="shared" si="29"/>
        <v>#N/A</v>
      </c>
      <c r="T117" s="6" t="e">
        <f t="shared" si="30"/>
        <v>#N/A</v>
      </c>
      <c r="U117" s="6" t="e">
        <f t="shared" si="31"/>
        <v>#N/A</v>
      </c>
      <c r="V117" s="8" cm="1">
        <f t="array" ref="V117">IF(M117=0,0,IF(OR($DM$4=3,$DM$4=4),0,IF($DM$4=1,INDEX($CZ$7:$CZ$15,SUM(IF(M117&lt;$CY$7:$CY$15=TRUE,1,0))+1),VLOOKUP(M117,$DB$7:$DC$107,2,FALSE))))</f>
        <v>0</v>
      </c>
      <c r="W117" s="6" t="e">
        <f t="shared" si="26"/>
        <v>#N/A</v>
      </c>
      <c r="X117" s="6" cm="1">
        <f t="array" aca="1" ref="X117" ca="1">SUM(IF((IF(E117=0,INDIRECT(_xlfn.CONCAT($CH$1,MATCH(F117,$CG$7:$CG$100,0)+6)):INDIRECT(_xlfn.CONCAT($CH$1,MATCH(F117,$CG$7:$CG$100,0)+6+SUM(IF((F117=$CG$7:$CG$59)=TRUE,1,0))-1)),INDIRECT(_xlfn.CONCAT($CD$1,MATCH(E117,$CC$7:$CC$100,0)+6)):INDIRECT(_xlfn.CONCAT($CD$1,MATCH(E117,$CC$7:$CC$100,0)+6+SUM(IF((E117=$CC$7:$CC$59)=TRUE,1,0))-1)))*$S$3)=0,0,1))</f>
        <v>2</v>
      </c>
      <c r="Y117" s="6" t="e" cm="1">
        <f t="array" aca="1" ref="Y117" ca="1">SUM(IF((TRANSPOSE(MMULT(MMULT(_xlfn.MUNIT(X117),IF(MMULT(IF(E117=0,INDIRECT(_xlfn.CONCAT($CH$1,MATCH(F117,$CG$7:$CG$100,0)+6)):INDIRECT(_xlfn.CONCAT($CH$1,MATCH(F117,$CG$7:$CG$100,0)+6+SUM(IF((F117=$CG$7:$CG$59)=TRUE,1,0))-1)),INDIRECT(_xlfn.CONCAT($CD$1,MATCH(E117,$CC$7:$CC$100,0)+6)):INDIRECT(_xlfn.CONCAT($CD$1,MATCH(E117,$CC$7:$CC$100,0)+6+SUM(IF((E117=$CC$7:$CC$59)=TRUE,1,0))-1)))*$S$3,1/TRANSPOSE(W117-INDIRECT(_xlfn.CONCAT($BZ$1,MATCH(D117,$BY$7:$BY$100,0)+6)):INDIRECT(_xlfn.CONCAT($BZ$1,MATCH(D117,$BY$7:$BY$100,0)+6+SUM(IF((D117=$BY$7:$BY$59)=TRUE,1,0))-1))*$R$3))=1,1,0)),W117-INDIRECT(_xlfn.CONCAT($BZ$1,MATCH(D117,$BY$7:$BY$100,0)+6)):INDIRECT(_xlfn.CONCAT($BZ$1,MATCH(D117,$BY$7:$BY$100,0)+6+SUM(IF((D117=$BY$7:$BY$59)=TRUE,1,0))-1))*$R$3)))=0,0,1))</f>
        <v>#N/A</v>
      </c>
      <c r="Z117" s="6"/>
      <c r="AA117" s="30" t="str">
        <f t="shared" ca="1" si="32"/>
        <v/>
      </c>
      <c r="AB117" s="31" t="str">
        <f t="shared" si="33"/>
        <v/>
      </c>
      <c r="AC117" s="31" t="str">
        <f t="shared" si="34"/>
        <v/>
      </c>
      <c r="AD117" s="31" t="str">
        <f t="shared" si="35"/>
        <v/>
      </c>
      <c r="AE117" s="32" t="str">
        <f t="shared" si="36"/>
        <v/>
      </c>
      <c r="AF117" s="33" t="str" cm="1">
        <f t="array" aca="1" ref="AF117" ca="1">IFERROR(IF(_xlfn._xlws.SORT(TRANSPOSE(MMULT(MMULT(_xlfn.MUNIT(X117),IF(ROUND(MMULT(IF(E117=0,IF(DN115=1,INDIRECT(_xlfn.CONCAT($CP$1,MATCH(F117,$CO$7:$CO$100,0)+6)):INDIRECT(_xlfn.CONCAT($CP$1,MATCH(F117,$CO$7:$CO$100,0)+6+SUM(IF((F117=$CO$7:$CO$59)=TRUE,1,0))-1)),INDIRECT(_xlfn.CONCAT($CH$1,MATCH(F117,$CG$7:$CG$100,0)+6)):INDIRECT(_xlfn.CONCAT($CH$1,MATCH(F117,$CG$7:$CG$100,0)+6+SUM(IF((F117=$CG$7:$CG$59)=TRUE,1,0))-1))),IF(OR(DN115=2,DN115=3),INDIRECT(_xlfn.CONCAT($CL$1,MATCH(E117,$CK$7:$CK$100,0)+6)):INDIRECT(_xlfn.CONCAT($CL$1,MATCH(E117,$CK$7:$CK$100,0)+6+SUM(IF((E117=$CK$7:$CK$59)=TRUE,1,0))-1)),INDIRECT(_xlfn.CONCAT($CD$1,MATCH(E117,$CC$7:$CC$100,0)+6)):INDIRECT(_xlfn.CONCAT($CD$1,MATCH(E117,$CC$7:$CC$100,0)+6+SUM(IF((E117=$CC$7:$CC$59)=TRUE,1,0))-1))))*$S$3*IF(AND(DM115=4,F117=0),1.1,1),1/TRANSPOSE(W117-INDIRECT(_xlfn.CONCAT($BZ$1,MATCH(D117,$BY$7:$BY$100,0)+6)):INDIRECT(_xlfn.CONCAT($BZ$1,MATCH(D117,$BY$7:$BY$100,0)+6+SUM(IF((D117=$BY$7:$BY$59)=TRUE,1,0))-1))*$R$3)),6)=1,1,0)),W117-INDIRECT(_xlfn.CONCAT($BZ$1,MATCH(D117,$BY$7:$BY$100,0)+6)):INDIRECT(_xlfn.CONCAT($BZ$1,MATCH(D117,$BY$7:$BY$100,0)+6+SUM(IF((D117=$BY$7:$BY$59)=TRUE,1,0))-1))*$R$3))/$S$3,1,-1,TRUE)=0,"",_xlfn._xlws.SORT(TRANSPOSE(MMULT(MMULT(_xlfn.MUNIT(X117),IF(ROUND(MMULT(IF(E117=0,IF(DN115=1,INDIRECT(_xlfn.CONCAT($CP$1,MATCH(F117,$CO$7:$CO$100,0)+6)):INDIRECT(_xlfn.CONCAT($CP$1,MATCH(F117,$CO$7:$CO$100,0)+6+SUM(IF((F117=$CO$7:$CO$59)=TRUE,1,0))-1)),INDIRECT(_xlfn.CONCAT($CH$1,MATCH(F117,$CG$7:$CG$100,0)+6)):INDIRECT(_xlfn.CONCAT($CH$1,MATCH(F117,$CG$7:$CG$100,0)+6+SUM(IF((F117=$CG$7:$CG$59)=TRUE,1,0))-1))),IF(OR(DN115=2,DN115=3),INDIRECT(_xlfn.CONCAT($CL$1,MATCH(E117,$CK$7:$CK$100,0)+6)):INDIRECT(_xlfn.CONCAT($CL$1,MATCH(E117,$CK$7:$CK$100,0)+6+SUM(IF((E117=$CK$7:$CK$59)=TRUE,1,0))-1)),INDIRECT(_xlfn.CONCAT($CD$1,MATCH(E117,$CC$7:$CC$100,0)+6)):INDIRECT(_xlfn.CONCAT($CD$1,MATCH(E117,$CC$7:$CC$100,0)+6+SUM(IF((E117=$CC$7:$CC$59)=TRUE,1,0))-1))))*$S$3*IF(AND(DM115=4,F117=0),1.1,1),1/TRANSPOSE(W117-INDIRECT(_xlfn.CONCAT($BZ$1,MATCH(D117,$BY$7:$BY$100,0)+6)):INDIRECT(_xlfn.CONCAT($BZ$1,MATCH(D117,$BY$7:$BY$100,0)+6+SUM(IF((D117=$BY$7:$BY$59)=TRUE,1,0))-1))*$R$3)),6)=1,1,0)),W117-INDIRECT(_xlfn.CONCAT($BZ$1,MATCH(D117,$BY$7:$BY$100,0)+6)):INDIRECT(_xlfn.CONCAT($BZ$1,MATCH(D117,$BY$7:$BY$100,0)+6+SUM(IF((D117=$BY$7:$BY$59)=TRUE,1,0))-1))*$R$3))/$S$3,1,-1,TRUE)),"")</f>
        <v/>
      </c>
      <c r="AG117" s="31"/>
      <c r="AH117" s="31"/>
      <c r="AI117" s="31"/>
      <c r="AJ117" s="32"/>
      <c r="AK117" s="6"/>
      <c r="AL117" s="21"/>
      <c r="AM117" s="21"/>
      <c r="AN117" s="48">
        <f t="shared" si="37"/>
        <v>12</v>
      </c>
      <c r="AO117" s="39" t="e">
        <f t="shared" si="38"/>
        <v>#N/A</v>
      </c>
      <c r="AP117" s="39" t="e" cm="1">
        <f t="array" ref="AP117">_xlfn.XMATCH(1,IF(IF((AL117=$DG$24:$EF$24)=TRUE,1,0)+IF((AM117=$DG$25:$EF$25)=TRUE,1,0)=2,1,0))</f>
        <v>#N/A</v>
      </c>
      <c r="AQ117" s="39" t="str" cm="1">
        <f t="array" aca="1" ref="AQ117:AU117" ca="1">AA117:AE117</f>
        <v/>
      </c>
      <c r="AR117" s="39" t="str">
        <f ca="1"/>
        <v/>
      </c>
      <c r="AS117" s="39" t="str">
        <f ca="1"/>
        <v/>
      </c>
      <c r="AT117" s="39" t="str">
        <f ca="1"/>
        <v/>
      </c>
      <c r="AU117" s="39" t="str">
        <f ca="1"/>
        <v/>
      </c>
      <c r="AV117" s="39">
        <f t="shared" si="39"/>
        <v>0</v>
      </c>
      <c r="AW117" s="39" t="e" cm="1">
        <f t="array" ref="AW117">IF(AND(AV117=1,AO117&lt;&gt;1),VLOOKUP(E117,변환표준점수!$H$8:$O$60,_xlfn.XMATCH('표점 계산기'!$AL117,변환표준점수!$I$6:$O$6)+1,FALSE),IF(AND($E117=0,$DN$4=1),INDEX($CH$7:$CH$73,SUM(IF(AF117=$CP$7:$CP$59,ROW($A$1:$A$50),0))),IF(AND($E117&lt;&gt;0,$DN$4&lt;&gt;1),INDEX($CD$7:$CD$73,SUM(IF(AF117=$CL$7:$CL$59,ROW($A$1:$A$50),0))),AF117:AJ117)))</f>
        <v>#N/A</v>
      </c>
      <c r="AX117" s="39"/>
      <c r="AY117" s="39"/>
      <c r="AZ117" s="39"/>
      <c r="BA117" s="39"/>
      <c r="BB117" s="39" t="e">
        <f>VLOOKUP(G117,변환표준점수!$X$8:$AM$16,_xlfn.XMATCH(AL117,변환표준점수!$Y$5:$AM$5)+IF(OR(AN117=6,AN117=7,AN117=10,AN117=11),IF(AO117=1,0,1),0)+1,FALSE)</f>
        <v>#N/A</v>
      </c>
      <c r="BC117" s="39" t="e">
        <f>VLOOKUP(H117,변환표준점수!$AO$8:$BE$16,_xlfn.XMATCH(AL117,변환표준점수!$AP$5:$BE$5)+IF(OR(AN117=3,AN117=6,AN117=8,AN117=9,AN117=10),IF(AO117=1,0,1),0)+1,FALSE)</f>
        <v>#N/A</v>
      </c>
      <c r="BD117" s="39" t="e">
        <f>IF(I117=0,VLOOKUP(K117,변환표준점수!$BU$8:$CF$62,'표점 계산기'!$AN117+1,FALSE),VLOOKUP(I117,변환표준점수!$BH$8:$BS$62,'표점 계산기'!$AN117+1,FALSE))</f>
        <v>#N/A</v>
      </c>
      <c r="BE117" s="39" t="e">
        <f>IF(J117=0,VLOOKUP(L117,변환표준점수!$BU$8:$CF$62,'표점 계산기'!$AN117+1,FALSE),VLOOKUP(J117,변환표준점수!$BH$8:$BS$62,'표점 계산기'!$AN117+1,FALSE))</f>
        <v>#N/A</v>
      </c>
      <c r="BF117" s="39" cm="1">
        <f t="array" ref="BF117">IF(M117=0,0,IF(OR(AN117=3,AN117=4),0,IF(AN117=1,INDEX($CZ$7:$CZ$15,SUM(IF(M117&lt;$CY$7:$CY$15=TRUE,1,0))+1),VLOOKUP(M117,변환표준점수!$BH$8:$BS$62,'표점 계산기'!AN117+1,FALSE))))</f>
        <v>0</v>
      </c>
      <c r="BG117" s="39" t="e" cm="1">
        <f t="array" ref="BG117">INDEX($DG$24:$EF$31,COLUMN(C112),$AP117)</f>
        <v>#N/A</v>
      </c>
      <c r="BH117" s="39" t="e" cm="1">
        <f t="array" ref="BH117">INDEX($DG$24:$EF$31,COLUMN(D112),$AP117)</f>
        <v>#N/A</v>
      </c>
      <c r="BI117" s="39" t="e" cm="1">
        <f t="array" ref="BI117">INDEX($DG$24:$EF$31,COLUMN(E112),$AP117)</f>
        <v>#N/A</v>
      </c>
      <c r="BJ117" s="39" t="e" cm="1">
        <f t="array" ref="BJ117">INDEX($DG$24:$EF$31,COLUMN(F112),$AP117)</f>
        <v>#N/A</v>
      </c>
      <c r="BK117" s="39" t="e" cm="1">
        <f t="array" ref="BK117">INDEX($DG$24:$EF$31,COLUMN(G112),$AP117)</f>
        <v>#N/A</v>
      </c>
      <c r="BL117" s="39" t="e" cm="1">
        <f t="array" ref="BL117">INDEX($DG$24:$EF$31,COLUMN(H112),$AP117)</f>
        <v>#N/A</v>
      </c>
      <c r="BM117" s="63" t="str" cm="1">
        <f t="array" aca="1" ref="BM117:BQ117" ca="1">IFERROR(ROUND(IF(IFERROR(AW117:BA117/AW117:BA117,0)=1,(IFERROR(AQ117:AU117*BG117,0)+IFERROR(AW117:BA117*BH117,0)+(SUM(BD117:BF117)-MIN(BD117:BF117))*BI117+BB117*BJ117+BC117*BK117)*BL117+BB117*(1-BJ117)+BC117*(1-BK117)+IF(AN117=1,BF117,0),""),2),"")</f>
        <v/>
      </c>
      <c r="BN117" s="52" t="str">
        <f ca="1"/>
        <v/>
      </c>
      <c r="BO117" s="52" t="str">
        <f ca="1"/>
        <v/>
      </c>
      <c r="BP117" s="52" t="str">
        <f ca="1"/>
        <v/>
      </c>
      <c r="BQ117" s="64" t="str">
        <f ca="1"/>
        <v/>
      </c>
      <c r="BR117" s="6"/>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6"/>
      <c r="DM117" s="6"/>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row>
    <row r="118" spans="1:153" x14ac:dyDescent="0.3">
      <c r="A118" s="5"/>
      <c r="B118" s="18" t="str">
        <f t="shared" si="27"/>
        <v/>
      </c>
      <c r="C118" s="24"/>
      <c r="D118" s="24"/>
      <c r="E118" s="24"/>
      <c r="F118" s="24"/>
      <c r="G118" s="24"/>
      <c r="H118" s="25"/>
      <c r="I118" s="25"/>
      <c r="J118" s="25"/>
      <c r="K118" s="25"/>
      <c r="L118" s="25"/>
      <c r="M118" s="25"/>
      <c r="N118" s="24"/>
      <c r="O118" s="25"/>
      <c r="P118" s="6"/>
      <c r="Q118" s="6"/>
      <c r="R118" s="6" t="e">
        <f t="shared" si="28"/>
        <v>#N/A</v>
      </c>
      <c r="S118" s="6" t="e">
        <f t="shared" si="29"/>
        <v>#N/A</v>
      </c>
      <c r="T118" s="6" t="e">
        <f t="shared" si="30"/>
        <v>#N/A</v>
      </c>
      <c r="U118" s="6" t="e">
        <f t="shared" si="31"/>
        <v>#N/A</v>
      </c>
      <c r="V118" s="8" cm="1">
        <f t="array" ref="V118">IF(M118=0,0,IF(OR($DM$4=3,$DM$4=4),0,IF($DM$4=1,INDEX($CZ$7:$CZ$15,SUM(IF(M118&lt;$CY$7:$CY$15=TRUE,1,0))+1),VLOOKUP(M118,$DB$7:$DC$107,2,FALSE))))</f>
        <v>0</v>
      </c>
      <c r="W118" s="6" t="e">
        <f t="shared" si="26"/>
        <v>#N/A</v>
      </c>
      <c r="X118" s="6" cm="1">
        <f t="array" aca="1" ref="X118" ca="1">SUM(IF((IF(E118=0,INDIRECT(_xlfn.CONCAT($CH$1,MATCH(F118,$CG$7:$CG$100,0)+6)):INDIRECT(_xlfn.CONCAT($CH$1,MATCH(F118,$CG$7:$CG$100,0)+6+SUM(IF((F118=$CG$7:$CG$59)=TRUE,1,0))-1)),INDIRECT(_xlfn.CONCAT($CD$1,MATCH(E118,$CC$7:$CC$100,0)+6)):INDIRECT(_xlfn.CONCAT($CD$1,MATCH(E118,$CC$7:$CC$100,0)+6+SUM(IF((E118=$CC$7:$CC$59)=TRUE,1,0))-1)))*$S$3)=0,0,1))</f>
        <v>2</v>
      </c>
      <c r="Y118" s="6" t="e" cm="1">
        <f t="array" aca="1" ref="Y118" ca="1">SUM(IF((TRANSPOSE(MMULT(MMULT(_xlfn.MUNIT(X118),IF(MMULT(IF(E118=0,INDIRECT(_xlfn.CONCAT($CH$1,MATCH(F118,$CG$7:$CG$100,0)+6)):INDIRECT(_xlfn.CONCAT($CH$1,MATCH(F118,$CG$7:$CG$100,0)+6+SUM(IF((F118=$CG$7:$CG$59)=TRUE,1,0))-1)),INDIRECT(_xlfn.CONCAT($CD$1,MATCH(E118,$CC$7:$CC$100,0)+6)):INDIRECT(_xlfn.CONCAT($CD$1,MATCH(E118,$CC$7:$CC$100,0)+6+SUM(IF((E118=$CC$7:$CC$59)=TRUE,1,0))-1)))*$S$3,1/TRANSPOSE(W118-INDIRECT(_xlfn.CONCAT($BZ$1,MATCH(D118,$BY$7:$BY$100,0)+6)):INDIRECT(_xlfn.CONCAT($BZ$1,MATCH(D118,$BY$7:$BY$100,0)+6+SUM(IF((D118=$BY$7:$BY$59)=TRUE,1,0))-1))*$R$3))=1,1,0)),W118-INDIRECT(_xlfn.CONCAT($BZ$1,MATCH(D118,$BY$7:$BY$100,0)+6)):INDIRECT(_xlfn.CONCAT($BZ$1,MATCH(D118,$BY$7:$BY$100,0)+6+SUM(IF((D118=$BY$7:$BY$59)=TRUE,1,0))-1))*$R$3)))=0,0,1))</f>
        <v>#N/A</v>
      </c>
      <c r="Z118" s="6"/>
      <c r="AA118" s="30" t="str">
        <f t="shared" ca="1" si="32"/>
        <v/>
      </c>
      <c r="AB118" s="31" t="str">
        <f t="shared" si="33"/>
        <v/>
      </c>
      <c r="AC118" s="31" t="str">
        <f t="shared" si="34"/>
        <v/>
      </c>
      <c r="AD118" s="31" t="str">
        <f t="shared" si="35"/>
        <v/>
      </c>
      <c r="AE118" s="32" t="str">
        <f t="shared" si="36"/>
        <v/>
      </c>
      <c r="AF118" s="33" t="str" cm="1">
        <f t="array" aca="1" ref="AF118" ca="1">IFERROR(IF(_xlfn._xlws.SORT(TRANSPOSE(MMULT(MMULT(_xlfn.MUNIT(X118),IF(ROUND(MMULT(IF(E118=0,IF(DN116=1,INDIRECT(_xlfn.CONCAT($CP$1,MATCH(F118,$CO$7:$CO$100,0)+6)):INDIRECT(_xlfn.CONCAT($CP$1,MATCH(F118,$CO$7:$CO$100,0)+6+SUM(IF((F118=$CO$7:$CO$59)=TRUE,1,0))-1)),INDIRECT(_xlfn.CONCAT($CH$1,MATCH(F118,$CG$7:$CG$100,0)+6)):INDIRECT(_xlfn.CONCAT($CH$1,MATCH(F118,$CG$7:$CG$100,0)+6+SUM(IF((F118=$CG$7:$CG$59)=TRUE,1,0))-1))),IF(OR(DN116=2,DN116=3),INDIRECT(_xlfn.CONCAT($CL$1,MATCH(E118,$CK$7:$CK$100,0)+6)):INDIRECT(_xlfn.CONCAT($CL$1,MATCH(E118,$CK$7:$CK$100,0)+6+SUM(IF((E118=$CK$7:$CK$59)=TRUE,1,0))-1)),INDIRECT(_xlfn.CONCAT($CD$1,MATCH(E118,$CC$7:$CC$100,0)+6)):INDIRECT(_xlfn.CONCAT($CD$1,MATCH(E118,$CC$7:$CC$100,0)+6+SUM(IF((E118=$CC$7:$CC$59)=TRUE,1,0))-1))))*$S$3*IF(AND(DM116=4,F118=0),1.1,1),1/TRANSPOSE(W118-INDIRECT(_xlfn.CONCAT($BZ$1,MATCH(D118,$BY$7:$BY$100,0)+6)):INDIRECT(_xlfn.CONCAT($BZ$1,MATCH(D118,$BY$7:$BY$100,0)+6+SUM(IF((D118=$BY$7:$BY$59)=TRUE,1,0))-1))*$R$3)),6)=1,1,0)),W118-INDIRECT(_xlfn.CONCAT($BZ$1,MATCH(D118,$BY$7:$BY$100,0)+6)):INDIRECT(_xlfn.CONCAT($BZ$1,MATCH(D118,$BY$7:$BY$100,0)+6+SUM(IF((D118=$BY$7:$BY$59)=TRUE,1,0))-1))*$R$3))/$S$3,1,-1,TRUE)=0,"",_xlfn._xlws.SORT(TRANSPOSE(MMULT(MMULT(_xlfn.MUNIT(X118),IF(ROUND(MMULT(IF(E118=0,IF(DN116=1,INDIRECT(_xlfn.CONCAT($CP$1,MATCH(F118,$CO$7:$CO$100,0)+6)):INDIRECT(_xlfn.CONCAT($CP$1,MATCH(F118,$CO$7:$CO$100,0)+6+SUM(IF((F118=$CO$7:$CO$59)=TRUE,1,0))-1)),INDIRECT(_xlfn.CONCAT($CH$1,MATCH(F118,$CG$7:$CG$100,0)+6)):INDIRECT(_xlfn.CONCAT($CH$1,MATCH(F118,$CG$7:$CG$100,0)+6+SUM(IF((F118=$CG$7:$CG$59)=TRUE,1,0))-1))),IF(OR(DN116=2,DN116=3),INDIRECT(_xlfn.CONCAT($CL$1,MATCH(E118,$CK$7:$CK$100,0)+6)):INDIRECT(_xlfn.CONCAT($CL$1,MATCH(E118,$CK$7:$CK$100,0)+6+SUM(IF((E118=$CK$7:$CK$59)=TRUE,1,0))-1)),INDIRECT(_xlfn.CONCAT($CD$1,MATCH(E118,$CC$7:$CC$100,0)+6)):INDIRECT(_xlfn.CONCAT($CD$1,MATCH(E118,$CC$7:$CC$100,0)+6+SUM(IF((E118=$CC$7:$CC$59)=TRUE,1,0))-1))))*$S$3*IF(AND(DM116=4,F118=0),1.1,1),1/TRANSPOSE(W118-INDIRECT(_xlfn.CONCAT($BZ$1,MATCH(D118,$BY$7:$BY$100,0)+6)):INDIRECT(_xlfn.CONCAT($BZ$1,MATCH(D118,$BY$7:$BY$100,0)+6+SUM(IF((D118=$BY$7:$BY$59)=TRUE,1,0))-1))*$R$3)),6)=1,1,0)),W118-INDIRECT(_xlfn.CONCAT($BZ$1,MATCH(D118,$BY$7:$BY$100,0)+6)):INDIRECT(_xlfn.CONCAT($BZ$1,MATCH(D118,$BY$7:$BY$100,0)+6+SUM(IF((D118=$BY$7:$BY$59)=TRUE,1,0))-1))*$R$3))/$S$3,1,-1,TRUE)),"")</f>
        <v/>
      </c>
      <c r="AG118" s="31"/>
      <c r="AH118" s="31"/>
      <c r="AI118" s="31"/>
      <c r="AJ118" s="32"/>
      <c r="AK118" s="6"/>
      <c r="AL118" s="21"/>
      <c r="AM118" s="21"/>
      <c r="AN118" s="48">
        <f t="shared" si="37"/>
        <v>12</v>
      </c>
      <c r="AO118" s="39" t="e">
        <f t="shared" si="38"/>
        <v>#N/A</v>
      </c>
      <c r="AP118" s="39" t="e" cm="1">
        <f t="array" ref="AP118">_xlfn.XMATCH(1,IF(IF((AL118=$DG$24:$EF$24)=TRUE,1,0)+IF((AM118=$DG$25:$EF$25)=TRUE,1,0)=2,1,0))</f>
        <v>#N/A</v>
      </c>
      <c r="AQ118" s="39" t="str" cm="1">
        <f t="array" aca="1" ref="AQ118:AU118" ca="1">AA118:AE118</f>
        <v/>
      </c>
      <c r="AR118" s="39" t="str">
        <f ca="1"/>
        <v/>
      </c>
      <c r="AS118" s="39" t="str">
        <f ca="1"/>
        <v/>
      </c>
      <c r="AT118" s="39" t="str">
        <f ca="1"/>
        <v/>
      </c>
      <c r="AU118" s="39" t="str">
        <f ca="1"/>
        <v/>
      </c>
      <c r="AV118" s="39">
        <f t="shared" si="39"/>
        <v>0</v>
      </c>
      <c r="AW118" s="39" t="e" cm="1">
        <f t="array" ref="AW118">IF(AND(AV118=1,AO118&lt;&gt;1),VLOOKUP(E118,변환표준점수!$H$8:$O$60,_xlfn.XMATCH('표점 계산기'!$AL118,변환표준점수!$I$6:$O$6)+1,FALSE),IF(AND($E118=0,$DN$4=1),INDEX($CH$7:$CH$73,SUM(IF(AF118=$CP$7:$CP$59,ROW($A$1:$A$50),0))),IF(AND($E118&lt;&gt;0,$DN$4&lt;&gt;1),INDEX($CD$7:$CD$73,SUM(IF(AF118=$CL$7:$CL$59,ROW($A$1:$A$50),0))),AF118:AJ118)))</f>
        <v>#N/A</v>
      </c>
      <c r="AX118" s="39"/>
      <c r="AY118" s="39"/>
      <c r="AZ118" s="39"/>
      <c r="BA118" s="39"/>
      <c r="BB118" s="39" t="e">
        <f>VLOOKUP(G118,변환표준점수!$X$8:$AM$16,_xlfn.XMATCH(AL118,변환표준점수!$Y$5:$AM$5)+IF(OR(AN118=6,AN118=7,AN118=10,AN118=11),IF(AO118=1,0,1),0)+1,FALSE)</f>
        <v>#N/A</v>
      </c>
      <c r="BC118" s="39" t="e">
        <f>VLOOKUP(H118,변환표준점수!$AO$8:$BE$16,_xlfn.XMATCH(AL118,변환표준점수!$AP$5:$BE$5)+IF(OR(AN118=3,AN118=6,AN118=8,AN118=9,AN118=10),IF(AO118=1,0,1),0)+1,FALSE)</f>
        <v>#N/A</v>
      </c>
      <c r="BD118" s="39" t="e">
        <f>IF(I118=0,VLOOKUP(K118,변환표준점수!$BU$8:$CF$62,'표점 계산기'!$AN118+1,FALSE),VLOOKUP(I118,변환표준점수!$BH$8:$BS$62,'표점 계산기'!$AN118+1,FALSE))</f>
        <v>#N/A</v>
      </c>
      <c r="BE118" s="39" t="e">
        <f>IF(J118=0,VLOOKUP(L118,변환표준점수!$BU$8:$CF$62,'표점 계산기'!$AN118+1,FALSE),VLOOKUP(J118,변환표준점수!$BH$8:$BS$62,'표점 계산기'!$AN118+1,FALSE))</f>
        <v>#N/A</v>
      </c>
      <c r="BF118" s="39" cm="1">
        <f t="array" ref="BF118">IF(M118=0,0,IF(OR(AN118=3,AN118=4),0,IF(AN118=1,INDEX($CZ$7:$CZ$15,SUM(IF(M118&lt;$CY$7:$CY$15=TRUE,1,0))+1),VLOOKUP(M118,변환표준점수!$BH$8:$BS$62,'표점 계산기'!AN118+1,FALSE))))</f>
        <v>0</v>
      </c>
      <c r="BG118" s="39" t="e" cm="1">
        <f t="array" ref="BG118">INDEX($DG$24:$EF$31,COLUMN(C113),$AP118)</f>
        <v>#N/A</v>
      </c>
      <c r="BH118" s="39" t="e" cm="1">
        <f t="array" ref="BH118">INDEX($DG$24:$EF$31,COLUMN(D113),$AP118)</f>
        <v>#N/A</v>
      </c>
      <c r="BI118" s="39" t="e" cm="1">
        <f t="array" ref="BI118">INDEX($DG$24:$EF$31,COLUMN(E113),$AP118)</f>
        <v>#N/A</v>
      </c>
      <c r="BJ118" s="39" t="e" cm="1">
        <f t="array" ref="BJ118">INDEX($DG$24:$EF$31,COLUMN(F113),$AP118)</f>
        <v>#N/A</v>
      </c>
      <c r="BK118" s="39" t="e" cm="1">
        <f t="array" ref="BK118">INDEX($DG$24:$EF$31,COLUMN(G113),$AP118)</f>
        <v>#N/A</v>
      </c>
      <c r="BL118" s="39" t="e" cm="1">
        <f t="array" ref="BL118">INDEX($DG$24:$EF$31,COLUMN(H113),$AP118)</f>
        <v>#N/A</v>
      </c>
      <c r="BM118" s="63" t="str" cm="1">
        <f t="array" aca="1" ref="BM118:BQ118" ca="1">IFERROR(ROUND(IF(IFERROR(AW118:BA118/AW118:BA118,0)=1,(IFERROR(AQ118:AU118*BG118,0)+IFERROR(AW118:BA118*BH118,0)+(SUM(BD118:BF118)-MIN(BD118:BF118))*BI118+BB118*BJ118+BC118*BK118)*BL118+BB118*(1-BJ118)+BC118*(1-BK118)+IF(AN118=1,BF118,0),""),2),"")</f>
        <v/>
      </c>
      <c r="BN118" s="52" t="str">
        <f ca="1"/>
        <v/>
      </c>
      <c r="BO118" s="52" t="str">
        <f ca="1"/>
        <v/>
      </c>
      <c r="BP118" s="52" t="str">
        <f ca="1"/>
        <v/>
      </c>
      <c r="BQ118" s="64" t="str">
        <f ca="1"/>
        <v/>
      </c>
      <c r="BR118" s="6"/>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6"/>
      <c r="DM118" s="6"/>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row>
    <row r="119" spans="1:153" x14ac:dyDescent="0.3">
      <c r="A119" s="5"/>
      <c r="B119" s="18" t="str">
        <f t="shared" si="27"/>
        <v/>
      </c>
      <c r="C119" s="24"/>
      <c r="D119" s="24"/>
      <c r="E119" s="24"/>
      <c r="F119" s="24"/>
      <c r="G119" s="24"/>
      <c r="H119" s="25"/>
      <c r="I119" s="25"/>
      <c r="J119" s="25"/>
      <c r="K119" s="25"/>
      <c r="L119" s="25"/>
      <c r="M119" s="25"/>
      <c r="N119" s="24"/>
      <c r="O119" s="25"/>
      <c r="P119" s="6"/>
      <c r="Q119" s="6"/>
      <c r="R119" s="6" t="e">
        <f t="shared" si="28"/>
        <v>#N/A</v>
      </c>
      <c r="S119" s="6" t="e">
        <f t="shared" si="29"/>
        <v>#N/A</v>
      </c>
      <c r="T119" s="6" t="e">
        <f t="shared" si="30"/>
        <v>#N/A</v>
      </c>
      <c r="U119" s="6" t="e">
        <f t="shared" si="31"/>
        <v>#N/A</v>
      </c>
      <c r="V119" s="8" cm="1">
        <f t="array" ref="V119">IF(M119=0,0,IF(OR($DM$4=3,$DM$4=4),0,IF($DM$4=1,INDEX($CZ$7:$CZ$15,SUM(IF(M119&lt;$CY$7:$CY$15=TRUE,1,0))+1),VLOOKUP(M119,$DB$7:$DC$107,2,FALSE))))</f>
        <v>0</v>
      </c>
      <c r="W119" s="6" t="e">
        <f t="shared" si="26"/>
        <v>#N/A</v>
      </c>
      <c r="X119" s="6" cm="1">
        <f t="array" aca="1" ref="X119" ca="1">SUM(IF((IF(E119=0,INDIRECT(_xlfn.CONCAT($CH$1,MATCH(F119,$CG$7:$CG$100,0)+6)):INDIRECT(_xlfn.CONCAT($CH$1,MATCH(F119,$CG$7:$CG$100,0)+6+SUM(IF((F119=$CG$7:$CG$59)=TRUE,1,0))-1)),INDIRECT(_xlfn.CONCAT($CD$1,MATCH(E119,$CC$7:$CC$100,0)+6)):INDIRECT(_xlfn.CONCAT($CD$1,MATCH(E119,$CC$7:$CC$100,0)+6+SUM(IF((E119=$CC$7:$CC$59)=TRUE,1,0))-1)))*$S$3)=0,0,1))</f>
        <v>2</v>
      </c>
      <c r="Y119" s="6" t="e" cm="1">
        <f t="array" aca="1" ref="Y119" ca="1">SUM(IF((TRANSPOSE(MMULT(MMULT(_xlfn.MUNIT(X119),IF(MMULT(IF(E119=0,INDIRECT(_xlfn.CONCAT($CH$1,MATCH(F119,$CG$7:$CG$100,0)+6)):INDIRECT(_xlfn.CONCAT($CH$1,MATCH(F119,$CG$7:$CG$100,0)+6+SUM(IF((F119=$CG$7:$CG$59)=TRUE,1,0))-1)),INDIRECT(_xlfn.CONCAT($CD$1,MATCH(E119,$CC$7:$CC$100,0)+6)):INDIRECT(_xlfn.CONCAT($CD$1,MATCH(E119,$CC$7:$CC$100,0)+6+SUM(IF((E119=$CC$7:$CC$59)=TRUE,1,0))-1)))*$S$3,1/TRANSPOSE(W119-INDIRECT(_xlfn.CONCAT($BZ$1,MATCH(D119,$BY$7:$BY$100,0)+6)):INDIRECT(_xlfn.CONCAT($BZ$1,MATCH(D119,$BY$7:$BY$100,0)+6+SUM(IF((D119=$BY$7:$BY$59)=TRUE,1,0))-1))*$R$3))=1,1,0)),W119-INDIRECT(_xlfn.CONCAT($BZ$1,MATCH(D119,$BY$7:$BY$100,0)+6)):INDIRECT(_xlfn.CONCAT($BZ$1,MATCH(D119,$BY$7:$BY$100,0)+6+SUM(IF((D119=$BY$7:$BY$59)=TRUE,1,0))-1))*$R$3)))=0,0,1))</f>
        <v>#N/A</v>
      </c>
      <c r="Z119" s="6"/>
      <c r="AA119" s="30" t="str">
        <f t="shared" ca="1" si="32"/>
        <v/>
      </c>
      <c r="AB119" s="31" t="str">
        <f t="shared" si="33"/>
        <v/>
      </c>
      <c r="AC119" s="31" t="str">
        <f t="shared" si="34"/>
        <v/>
      </c>
      <c r="AD119" s="31" t="str">
        <f t="shared" si="35"/>
        <v/>
      </c>
      <c r="AE119" s="32" t="str">
        <f t="shared" si="36"/>
        <v/>
      </c>
      <c r="AF119" s="33" t="str" cm="1">
        <f t="array" aca="1" ref="AF119" ca="1">IFERROR(IF(_xlfn._xlws.SORT(TRANSPOSE(MMULT(MMULT(_xlfn.MUNIT(X119),IF(ROUND(MMULT(IF(E119=0,IF(DN117=1,INDIRECT(_xlfn.CONCAT($CP$1,MATCH(F119,$CO$7:$CO$100,0)+6)):INDIRECT(_xlfn.CONCAT($CP$1,MATCH(F119,$CO$7:$CO$100,0)+6+SUM(IF((F119=$CO$7:$CO$59)=TRUE,1,0))-1)),INDIRECT(_xlfn.CONCAT($CH$1,MATCH(F119,$CG$7:$CG$100,0)+6)):INDIRECT(_xlfn.CONCAT($CH$1,MATCH(F119,$CG$7:$CG$100,0)+6+SUM(IF((F119=$CG$7:$CG$59)=TRUE,1,0))-1))),IF(OR(DN117=2,DN117=3),INDIRECT(_xlfn.CONCAT($CL$1,MATCH(E119,$CK$7:$CK$100,0)+6)):INDIRECT(_xlfn.CONCAT($CL$1,MATCH(E119,$CK$7:$CK$100,0)+6+SUM(IF((E119=$CK$7:$CK$59)=TRUE,1,0))-1)),INDIRECT(_xlfn.CONCAT($CD$1,MATCH(E119,$CC$7:$CC$100,0)+6)):INDIRECT(_xlfn.CONCAT($CD$1,MATCH(E119,$CC$7:$CC$100,0)+6+SUM(IF((E119=$CC$7:$CC$59)=TRUE,1,0))-1))))*$S$3*IF(AND(DM117=4,F119=0),1.1,1),1/TRANSPOSE(W119-INDIRECT(_xlfn.CONCAT($BZ$1,MATCH(D119,$BY$7:$BY$100,0)+6)):INDIRECT(_xlfn.CONCAT($BZ$1,MATCH(D119,$BY$7:$BY$100,0)+6+SUM(IF((D119=$BY$7:$BY$59)=TRUE,1,0))-1))*$R$3)),6)=1,1,0)),W119-INDIRECT(_xlfn.CONCAT($BZ$1,MATCH(D119,$BY$7:$BY$100,0)+6)):INDIRECT(_xlfn.CONCAT($BZ$1,MATCH(D119,$BY$7:$BY$100,0)+6+SUM(IF((D119=$BY$7:$BY$59)=TRUE,1,0))-1))*$R$3))/$S$3,1,-1,TRUE)=0,"",_xlfn._xlws.SORT(TRANSPOSE(MMULT(MMULT(_xlfn.MUNIT(X119),IF(ROUND(MMULT(IF(E119=0,IF(DN117=1,INDIRECT(_xlfn.CONCAT($CP$1,MATCH(F119,$CO$7:$CO$100,0)+6)):INDIRECT(_xlfn.CONCAT($CP$1,MATCH(F119,$CO$7:$CO$100,0)+6+SUM(IF((F119=$CO$7:$CO$59)=TRUE,1,0))-1)),INDIRECT(_xlfn.CONCAT($CH$1,MATCH(F119,$CG$7:$CG$100,0)+6)):INDIRECT(_xlfn.CONCAT($CH$1,MATCH(F119,$CG$7:$CG$100,0)+6+SUM(IF((F119=$CG$7:$CG$59)=TRUE,1,0))-1))),IF(OR(DN117=2,DN117=3),INDIRECT(_xlfn.CONCAT($CL$1,MATCH(E119,$CK$7:$CK$100,0)+6)):INDIRECT(_xlfn.CONCAT($CL$1,MATCH(E119,$CK$7:$CK$100,0)+6+SUM(IF((E119=$CK$7:$CK$59)=TRUE,1,0))-1)),INDIRECT(_xlfn.CONCAT($CD$1,MATCH(E119,$CC$7:$CC$100,0)+6)):INDIRECT(_xlfn.CONCAT($CD$1,MATCH(E119,$CC$7:$CC$100,0)+6+SUM(IF((E119=$CC$7:$CC$59)=TRUE,1,0))-1))))*$S$3*IF(AND(DM117=4,F119=0),1.1,1),1/TRANSPOSE(W119-INDIRECT(_xlfn.CONCAT($BZ$1,MATCH(D119,$BY$7:$BY$100,0)+6)):INDIRECT(_xlfn.CONCAT($BZ$1,MATCH(D119,$BY$7:$BY$100,0)+6+SUM(IF((D119=$BY$7:$BY$59)=TRUE,1,0))-1))*$R$3)),6)=1,1,0)),W119-INDIRECT(_xlfn.CONCAT($BZ$1,MATCH(D119,$BY$7:$BY$100,0)+6)):INDIRECT(_xlfn.CONCAT($BZ$1,MATCH(D119,$BY$7:$BY$100,0)+6+SUM(IF((D119=$BY$7:$BY$59)=TRUE,1,0))-1))*$R$3))/$S$3,1,-1,TRUE)),"")</f>
        <v/>
      </c>
      <c r="AG119" s="31"/>
      <c r="AH119" s="31"/>
      <c r="AI119" s="31"/>
      <c r="AJ119" s="32"/>
      <c r="AK119" s="6"/>
      <c r="AL119" s="21"/>
      <c r="AM119" s="21"/>
      <c r="AN119" s="48">
        <f t="shared" si="37"/>
        <v>12</v>
      </c>
      <c r="AO119" s="39" t="e">
        <f t="shared" si="38"/>
        <v>#N/A</v>
      </c>
      <c r="AP119" s="39" t="e" cm="1">
        <f t="array" ref="AP119">_xlfn.XMATCH(1,IF(IF((AL119=$DG$24:$EF$24)=TRUE,1,0)+IF((AM119=$DG$25:$EF$25)=TRUE,1,0)=2,1,0))</f>
        <v>#N/A</v>
      </c>
      <c r="AQ119" s="39" t="str" cm="1">
        <f t="array" aca="1" ref="AQ119:AU119" ca="1">AA119:AE119</f>
        <v/>
      </c>
      <c r="AR119" s="39" t="str">
        <f ca="1"/>
        <v/>
      </c>
      <c r="AS119" s="39" t="str">
        <f ca="1"/>
        <v/>
      </c>
      <c r="AT119" s="39" t="str">
        <f ca="1"/>
        <v/>
      </c>
      <c r="AU119" s="39" t="str">
        <f ca="1"/>
        <v/>
      </c>
      <c r="AV119" s="39">
        <f t="shared" si="39"/>
        <v>0</v>
      </c>
      <c r="AW119" s="39" t="e" cm="1">
        <f t="array" ref="AW119">IF(AND(AV119=1,AO119&lt;&gt;1),VLOOKUP(E119,변환표준점수!$H$8:$O$60,_xlfn.XMATCH('표점 계산기'!$AL119,변환표준점수!$I$6:$O$6)+1,FALSE),IF(AND($E119=0,$DN$4=1),INDEX($CH$7:$CH$73,SUM(IF(AF119=$CP$7:$CP$59,ROW($A$1:$A$50),0))),IF(AND($E119&lt;&gt;0,$DN$4&lt;&gt;1),INDEX($CD$7:$CD$73,SUM(IF(AF119=$CL$7:$CL$59,ROW($A$1:$A$50),0))),AF119:AJ119)))</f>
        <v>#N/A</v>
      </c>
      <c r="AX119" s="39"/>
      <c r="AY119" s="39"/>
      <c r="AZ119" s="39"/>
      <c r="BA119" s="39"/>
      <c r="BB119" s="39" t="e">
        <f>VLOOKUP(G119,변환표준점수!$X$8:$AM$16,_xlfn.XMATCH(AL119,변환표준점수!$Y$5:$AM$5)+IF(OR(AN119=6,AN119=7,AN119=10,AN119=11),IF(AO119=1,0,1),0)+1,FALSE)</f>
        <v>#N/A</v>
      </c>
      <c r="BC119" s="39" t="e">
        <f>VLOOKUP(H119,변환표준점수!$AO$8:$BE$16,_xlfn.XMATCH(AL119,변환표준점수!$AP$5:$BE$5)+IF(OR(AN119=3,AN119=6,AN119=8,AN119=9,AN119=10),IF(AO119=1,0,1),0)+1,FALSE)</f>
        <v>#N/A</v>
      </c>
      <c r="BD119" s="39" t="e">
        <f>IF(I119=0,VLOOKUP(K119,변환표준점수!$BU$8:$CF$62,'표점 계산기'!$AN119+1,FALSE),VLOOKUP(I119,변환표준점수!$BH$8:$BS$62,'표점 계산기'!$AN119+1,FALSE))</f>
        <v>#N/A</v>
      </c>
      <c r="BE119" s="39" t="e">
        <f>IF(J119=0,VLOOKUP(L119,변환표준점수!$BU$8:$CF$62,'표점 계산기'!$AN119+1,FALSE),VLOOKUP(J119,변환표준점수!$BH$8:$BS$62,'표점 계산기'!$AN119+1,FALSE))</f>
        <v>#N/A</v>
      </c>
      <c r="BF119" s="39" cm="1">
        <f t="array" ref="BF119">IF(M119=0,0,IF(OR(AN119=3,AN119=4),0,IF(AN119=1,INDEX($CZ$7:$CZ$15,SUM(IF(M119&lt;$CY$7:$CY$15=TRUE,1,0))+1),VLOOKUP(M119,변환표준점수!$BH$8:$BS$62,'표점 계산기'!AN119+1,FALSE))))</f>
        <v>0</v>
      </c>
      <c r="BG119" s="39" t="e" cm="1">
        <f t="array" ref="BG119">INDEX($DG$24:$EF$31,COLUMN(C114),$AP119)</f>
        <v>#N/A</v>
      </c>
      <c r="BH119" s="39" t="e" cm="1">
        <f t="array" ref="BH119">INDEX($DG$24:$EF$31,COLUMN(D114),$AP119)</f>
        <v>#N/A</v>
      </c>
      <c r="BI119" s="39" t="e" cm="1">
        <f t="array" ref="BI119">INDEX($DG$24:$EF$31,COLUMN(E114),$AP119)</f>
        <v>#N/A</v>
      </c>
      <c r="BJ119" s="39" t="e" cm="1">
        <f t="array" ref="BJ119">INDEX($DG$24:$EF$31,COLUMN(F114),$AP119)</f>
        <v>#N/A</v>
      </c>
      <c r="BK119" s="39" t="e" cm="1">
        <f t="array" ref="BK119">INDEX($DG$24:$EF$31,COLUMN(G114),$AP119)</f>
        <v>#N/A</v>
      </c>
      <c r="BL119" s="39" t="e" cm="1">
        <f t="array" ref="BL119">INDEX($DG$24:$EF$31,COLUMN(H114),$AP119)</f>
        <v>#N/A</v>
      </c>
      <c r="BM119" s="63" t="str" cm="1">
        <f t="array" aca="1" ref="BM119:BQ119" ca="1">IFERROR(ROUND(IF(IFERROR(AW119:BA119/AW119:BA119,0)=1,(IFERROR(AQ119:AU119*BG119,0)+IFERROR(AW119:BA119*BH119,0)+(SUM(BD119:BF119)-MIN(BD119:BF119))*BI119+BB119*BJ119+BC119*BK119)*BL119+BB119*(1-BJ119)+BC119*(1-BK119)+IF(AN119=1,BF119,0),""),2),"")</f>
        <v/>
      </c>
      <c r="BN119" s="52" t="str">
        <f ca="1"/>
        <v/>
      </c>
      <c r="BO119" s="52" t="str">
        <f ca="1"/>
        <v/>
      </c>
      <c r="BP119" s="52" t="str">
        <f ca="1"/>
        <v/>
      </c>
      <c r="BQ119" s="64" t="str">
        <f ca="1"/>
        <v/>
      </c>
      <c r="BR119" s="6"/>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6"/>
      <c r="DM119" s="6"/>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row>
    <row r="120" spans="1:153" x14ac:dyDescent="0.3">
      <c r="A120" s="5"/>
      <c r="B120" s="18" t="str">
        <f t="shared" si="27"/>
        <v/>
      </c>
      <c r="C120" s="24"/>
      <c r="D120" s="24"/>
      <c r="E120" s="24"/>
      <c r="F120" s="24"/>
      <c r="G120" s="24"/>
      <c r="H120" s="25"/>
      <c r="I120" s="25"/>
      <c r="J120" s="25"/>
      <c r="K120" s="25"/>
      <c r="L120" s="25"/>
      <c r="M120" s="25"/>
      <c r="N120" s="24"/>
      <c r="O120" s="25"/>
      <c r="P120" s="6"/>
      <c r="Q120" s="6"/>
      <c r="R120" s="6" t="e">
        <f t="shared" si="28"/>
        <v>#N/A</v>
      </c>
      <c r="S120" s="6" t="e">
        <f t="shared" si="29"/>
        <v>#N/A</v>
      </c>
      <c r="T120" s="6" t="e">
        <f t="shared" si="30"/>
        <v>#N/A</v>
      </c>
      <c r="U120" s="6" t="e">
        <f t="shared" si="31"/>
        <v>#N/A</v>
      </c>
      <c r="V120" s="8" cm="1">
        <f t="array" ref="V120">IF(M120=0,0,IF(OR($DM$4=3,$DM$4=4),0,IF($DM$4=1,INDEX($CZ$7:$CZ$15,SUM(IF(M120&lt;$CY$7:$CY$15=TRUE,1,0))+1),VLOOKUP(M120,$DB$7:$DC$107,2,FALSE))))</f>
        <v>0</v>
      </c>
      <c r="W120" s="6" t="e">
        <f t="shared" si="26"/>
        <v>#N/A</v>
      </c>
      <c r="X120" s="6" cm="1">
        <f t="array" aca="1" ref="X120" ca="1">SUM(IF((IF(E120=0,INDIRECT(_xlfn.CONCAT($CH$1,MATCH(F120,$CG$7:$CG$100,0)+6)):INDIRECT(_xlfn.CONCAT($CH$1,MATCH(F120,$CG$7:$CG$100,0)+6+SUM(IF((F120=$CG$7:$CG$59)=TRUE,1,0))-1)),INDIRECT(_xlfn.CONCAT($CD$1,MATCH(E120,$CC$7:$CC$100,0)+6)):INDIRECT(_xlfn.CONCAT($CD$1,MATCH(E120,$CC$7:$CC$100,0)+6+SUM(IF((E120=$CC$7:$CC$59)=TRUE,1,0))-1)))*$S$3)=0,0,1))</f>
        <v>2</v>
      </c>
      <c r="Y120" s="6" t="e" cm="1">
        <f t="array" aca="1" ref="Y120" ca="1">SUM(IF((TRANSPOSE(MMULT(MMULT(_xlfn.MUNIT(X120),IF(MMULT(IF(E120=0,INDIRECT(_xlfn.CONCAT($CH$1,MATCH(F120,$CG$7:$CG$100,0)+6)):INDIRECT(_xlfn.CONCAT($CH$1,MATCH(F120,$CG$7:$CG$100,0)+6+SUM(IF((F120=$CG$7:$CG$59)=TRUE,1,0))-1)),INDIRECT(_xlfn.CONCAT($CD$1,MATCH(E120,$CC$7:$CC$100,0)+6)):INDIRECT(_xlfn.CONCAT($CD$1,MATCH(E120,$CC$7:$CC$100,0)+6+SUM(IF((E120=$CC$7:$CC$59)=TRUE,1,0))-1)))*$S$3,1/TRANSPOSE(W120-INDIRECT(_xlfn.CONCAT($BZ$1,MATCH(D120,$BY$7:$BY$100,0)+6)):INDIRECT(_xlfn.CONCAT($BZ$1,MATCH(D120,$BY$7:$BY$100,0)+6+SUM(IF((D120=$BY$7:$BY$59)=TRUE,1,0))-1))*$R$3))=1,1,0)),W120-INDIRECT(_xlfn.CONCAT($BZ$1,MATCH(D120,$BY$7:$BY$100,0)+6)):INDIRECT(_xlfn.CONCAT($BZ$1,MATCH(D120,$BY$7:$BY$100,0)+6+SUM(IF((D120=$BY$7:$BY$59)=TRUE,1,0))-1))*$R$3)))=0,0,1))</f>
        <v>#N/A</v>
      </c>
      <c r="Z120" s="6"/>
      <c r="AA120" s="30" t="str">
        <f t="shared" ca="1" si="32"/>
        <v/>
      </c>
      <c r="AB120" s="31" t="str">
        <f t="shared" si="33"/>
        <v/>
      </c>
      <c r="AC120" s="31" t="str">
        <f t="shared" si="34"/>
        <v/>
      </c>
      <c r="AD120" s="31" t="str">
        <f t="shared" si="35"/>
        <v/>
      </c>
      <c r="AE120" s="32" t="str">
        <f t="shared" si="36"/>
        <v/>
      </c>
      <c r="AF120" s="33" t="str" cm="1">
        <f t="array" aca="1" ref="AF120" ca="1">IFERROR(IF(_xlfn._xlws.SORT(TRANSPOSE(MMULT(MMULT(_xlfn.MUNIT(X120),IF(ROUND(MMULT(IF(E120=0,IF(DN118=1,INDIRECT(_xlfn.CONCAT($CP$1,MATCH(F120,$CO$7:$CO$100,0)+6)):INDIRECT(_xlfn.CONCAT($CP$1,MATCH(F120,$CO$7:$CO$100,0)+6+SUM(IF((F120=$CO$7:$CO$59)=TRUE,1,0))-1)),INDIRECT(_xlfn.CONCAT($CH$1,MATCH(F120,$CG$7:$CG$100,0)+6)):INDIRECT(_xlfn.CONCAT($CH$1,MATCH(F120,$CG$7:$CG$100,0)+6+SUM(IF((F120=$CG$7:$CG$59)=TRUE,1,0))-1))),IF(OR(DN118=2,DN118=3),INDIRECT(_xlfn.CONCAT($CL$1,MATCH(E120,$CK$7:$CK$100,0)+6)):INDIRECT(_xlfn.CONCAT($CL$1,MATCH(E120,$CK$7:$CK$100,0)+6+SUM(IF((E120=$CK$7:$CK$59)=TRUE,1,0))-1)),INDIRECT(_xlfn.CONCAT($CD$1,MATCH(E120,$CC$7:$CC$100,0)+6)):INDIRECT(_xlfn.CONCAT($CD$1,MATCH(E120,$CC$7:$CC$100,0)+6+SUM(IF((E120=$CC$7:$CC$59)=TRUE,1,0))-1))))*$S$3*IF(AND(DM118=4,F120=0),1.1,1),1/TRANSPOSE(W120-INDIRECT(_xlfn.CONCAT($BZ$1,MATCH(D120,$BY$7:$BY$100,0)+6)):INDIRECT(_xlfn.CONCAT($BZ$1,MATCH(D120,$BY$7:$BY$100,0)+6+SUM(IF((D120=$BY$7:$BY$59)=TRUE,1,0))-1))*$R$3)),6)=1,1,0)),W120-INDIRECT(_xlfn.CONCAT($BZ$1,MATCH(D120,$BY$7:$BY$100,0)+6)):INDIRECT(_xlfn.CONCAT($BZ$1,MATCH(D120,$BY$7:$BY$100,0)+6+SUM(IF((D120=$BY$7:$BY$59)=TRUE,1,0))-1))*$R$3))/$S$3,1,-1,TRUE)=0,"",_xlfn._xlws.SORT(TRANSPOSE(MMULT(MMULT(_xlfn.MUNIT(X120),IF(ROUND(MMULT(IF(E120=0,IF(DN118=1,INDIRECT(_xlfn.CONCAT($CP$1,MATCH(F120,$CO$7:$CO$100,0)+6)):INDIRECT(_xlfn.CONCAT($CP$1,MATCH(F120,$CO$7:$CO$100,0)+6+SUM(IF((F120=$CO$7:$CO$59)=TRUE,1,0))-1)),INDIRECT(_xlfn.CONCAT($CH$1,MATCH(F120,$CG$7:$CG$100,0)+6)):INDIRECT(_xlfn.CONCAT($CH$1,MATCH(F120,$CG$7:$CG$100,0)+6+SUM(IF((F120=$CG$7:$CG$59)=TRUE,1,0))-1))),IF(OR(DN118=2,DN118=3),INDIRECT(_xlfn.CONCAT($CL$1,MATCH(E120,$CK$7:$CK$100,0)+6)):INDIRECT(_xlfn.CONCAT($CL$1,MATCH(E120,$CK$7:$CK$100,0)+6+SUM(IF((E120=$CK$7:$CK$59)=TRUE,1,0))-1)),INDIRECT(_xlfn.CONCAT($CD$1,MATCH(E120,$CC$7:$CC$100,0)+6)):INDIRECT(_xlfn.CONCAT($CD$1,MATCH(E120,$CC$7:$CC$100,0)+6+SUM(IF((E120=$CC$7:$CC$59)=TRUE,1,0))-1))))*$S$3*IF(AND(DM118=4,F120=0),1.1,1),1/TRANSPOSE(W120-INDIRECT(_xlfn.CONCAT($BZ$1,MATCH(D120,$BY$7:$BY$100,0)+6)):INDIRECT(_xlfn.CONCAT($BZ$1,MATCH(D120,$BY$7:$BY$100,0)+6+SUM(IF((D120=$BY$7:$BY$59)=TRUE,1,0))-1))*$R$3)),6)=1,1,0)),W120-INDIRECT(_xlfn.CONCAT($BZ$1,MATCH(D120,$BY$7:$BY$100,0)+6)):INDIRECT(_xlfn.CONCAT($BZ$1,MATCH(D120,$BY$7:$BY$100,0)+6+SUM(IF((D120=$BY$7:$BY$59)=TRUE,1,0))-1))*$R$3))/$S$3,1,-1,TRUE)),"")</f>
        <v/>
      </c>
      <c r="AG120" s="31"/>
      <c r="AH120" s="31"/>
      <c r="AI120" s="31"/>
      <c r="AJ120" s="32"/>
      <c r="AK120" s="6"/>
      <c r="AL120" s="21"/>
      <c r="AM120" s="21"/>
      <c r="AN120" s="48">
        <f t="shared" si="37"/>
        <v>12</v>
      </c>
      <c r="AO120" s="39" t="e">
        <f t="shared" si="38"/>
        <v>#N/A</v>
      </c>
      <c r="AP120" s="39" t="e" cm="1">
        <f t="array" ref="AP120">_xlfn.XMATCH(1,IF(IF((AL120=$DG$24:$EF$24)=TRUE,1,0)+IF((AM120=$DG$25:$EF$25)=TRUE,1,0)=2,1,0))</f>
        <v>#N/A</v>
      </c>
      <c r="AQ120" s="39" t="str" cm="1">
        <f t="array" aca="1" ref="AQ120:AU120" ca="1">AA120:AE120</f>
        <v/>
      </c>
      <c r="AR120" s="39" t="str">
        <f ca="1"/>
        <v/>
      </c>
      <c r="AS120" s="39" t="str">
        <f ca="1"/>
        <v/>
      </c>
      <c r="AT120" s="39" t="str">
        <f ca="1"/>
        <v/>
      </c>
      <c r="AU120" s="39" t="str">
        <f ca="1"/>
        <v/>
      </c>
      <c r="AV120" s="39">
        <f t="shared" si="39"/>
        <v>0</v>
      </c>
      <c r="AW120" s="39" t="e" cm="1">
        <f t="array" ref="AW120">IF(AND(AV120=1,AO120&lt;&gt;1),VLOOKUP(E120,변환표준점수!$H$8:$O$60,_xlfn.XMATCH('표점 계산기'!$AL120,변환표준점수!$I$6:$O$6)+1,FALSE),IF(AND($E120=0,$DN$4=1),INDEX($CH$7:$CH$73,SUM(IF(AF120=$CP$7:$CP$59,ROW($A$1:$A$50),0))),IF(AND($E120&lt;&gt;0,$DN$4&lt;&gt;1),INDEX($CD$7:$CD$73,SUM(IF(AF120=$CL$7:$CL$59,ROW($A$1:$A$50),0))),AF120:AJ120)))</f>
        <v>#N/A</v>
      </c>
      <c r="AX120" s="39"/>
      <c r="AY120" s="39"/>
      <c r="AZ120" s="39"/>
      <c r="BA120" s="39"/>
      <c r="BB120" s="39" t="e">
        <f>VLOOKUP(G120,변환표준점수!$X$8:$AM$16,_xlfn.XMATCH(AL120,변환표준점수!$Y$5:$AM$5)+IF(OR(AN120=6,AN120=7,AN120=10,AN120=11),IF(AO120=1,0,1),0)+1,FALSE)</f>
        <v>#N/A</v>
      </c>
      <c r="BC120" s="39" t="e">
        <f>VLOOKUP(H120,변환표준점수!$AO$8:$BE$16,_xlfn.XMATCH(AL120,변환표준점수!$AP$5:$BE$5)+IF(OR(AN120=3,AN120=6,AN120=8,AN120=9,AN120=10),IF(AO120=1,0,1),0)+1,FALSE)</f>
        <v>#N/A</v>
      </c>
      <c r="BD120" s="39" t="e">
        <f>IF(I120=0,VLOOKUP(K120,변환표준점수!$BU$8:$CF$62,'표점 계산기'!$AN120+1,FALSE),VLOOKUP(I120,변환표준점수!$BH$8:$BS$62,'표점 계산기'!$AN120+1,FALSE))</f>
        <v>#N/A</v>
      </c>
      <c r="BE120" s="39" t="e">
        <f>IF(J120=0,VLOOKUP(L120,변환표준점수!$BU$8:$CF$62,'표점 계산기'!$AN120+1,FALSE),VLOOKUP(J120,변환표준점수!$BH$8:$BS$62,'표점 계산기'!$AN120+1,FALSE))</f>
        <v>#N/A</v>
      </c>
      <c r="BF120" s="39" cm="1">
        <f t="array" ref="BF120">IF(M120=0,0,IF(OR(AN120=3,AN120=4),0,IF(AN120=1,INDEX($CZ$7:$CZ$15,SUM(IF(M120&lt;$CY$7:$CY$15=TRUE,1,0))+1),VLOOKUP(M120,변환표준점수!$BH$8:$BS$62,'표점 계산기'!AN120+1,FALSE))))</f>
        <v>0</v>
      </c>
      <c r="BG120" s="39" t="e" cm="1">
        <f t="array" ref="BG120">INDEX($DG$24:$EF$31,COLUMN(C115),$AP120)</f>
        <v>#N/A</v>
      </c>
      <c r="BH120" s="39" t="e" cm="1">
        <f t="array" ref="BH120">INDEX($DG$24:$EF$31,COLUMN(D115),$AP120)</f>
        <v>#N/A</v>
      </c>
      <c r="BI120" s="39" t="e" cm="1">
        <f t="array" ref="BI120">INDEX($DG$24:$EF$31,COLUMN(E115),$AP120)</f>
        <v>#N/A</v>
      </c>
      <c r="BJ120" s="39" t="e" cm="1">
        <f t="array" ref="BJ120">INDEX($DG$24:$EF$31,COLUMN(F115),$AP120)</f>
        <v>#N/A</v>
      </c>
      <c r="BK120" s="39" t="e" cm="1">
        <f t="array" ref="BK120">INDEX($DG$24:$EF$31,COLUMN(G115),$AP120)</f>
        <v>#N/A</v>
      </c>
      <c r="BL120" s="39" t="e" cm="1">
        <f t="array" ref="BL120">INDEX($DG$24:$EF$31,COLUMN(H115),$AP120)</f>
        <v>#N/A</v>
      </c>
      <c r="BM120" s="63" t="str" cm="1">
        <f t="array" aca="1" ref="BM120:BQ120" ca="1">IFERROR(ROUND(IF(IFERROR(AW120:BA120/AW120:BA120,0)=1,(IFERROR(AQ120:AU120*BG120,0)+IFERROR(AW120:BA120*BH120,0)+(SUM(BD120:BF120)-MIN(BD120:BF120))*BI120+BB120*BJ120+BC120*BK120)*BL120+BB120*(1-BJ120)+BC120*(1-BK120)+IF(AN120=1,BF120,0),""),2),"")</f>
        <v/>
      </c>
      <c r="BN120" s="52" t="str">
        <f ca="1"/>
        <v/>
      </c>
      <c r="BO120" s="52" t="str">
        <f ca="1"/>
        <v/>
      </c>
      <c r="BP120" s="52" t="str">
        <f ca="1"/>
        <v/>
      </c>
      <c r="BQ120" s="64" t="str">
        <f ca="1"/>
        <v/>
      </c>
      <c r="BR120" s="6"/>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6"/>
      <c r="DM120" s="6"/>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row>
    <row r="121" spans="1:153" x14ac:dyDescent="0.3">
      <c r="A121" s="5"/>
      <c r="B121" s="18" t="str">
        <f t="shared" si="27"/>
        <v/>
      </c>
      <c r="C121" s="24"/>
      <c r="D121" s="24"/>
      <c r="E121" s="24"/>
      <c r="F121" s="24"/>
      <c r="G121" s="24"/>
      <c r="H121" s="25"/>
      <c r="I121" s="25"/>
      <c r="J121" s="25"/>
      <c r="K121" s="25"/>
      <c r="L121" s="25"/>
      <c r="M121" s="25"/>
      <c r="N121" s="24"/>
      <c r="O121" s="25"/>
      <c r="P121" s="6"/>
      <c r="Q121" s="6"/>
      <c r="R121" s="6" t="e">
        <f t="shared" si="28"/>
        <v>#N/A</v>
      </c>
      <c r="S121" s="6" t="e">
        <f t="shared" si="29"/>
        <v>#N/A</v>
      </c>
      <c r="T121" s="6" t="e">
        <f t="shared" si="30"/>
        <v>#N/A</v>
      </c>
      <c r="U121" s="6" t="e">
        <f t="shared" si="31"/>
        <v>#N/A</v>
      </c>
      <c r="V121" s="8" cm="1">
        <f t="array" ref="V121">IF(M121=0,0,IF(OR($DM$4=3,$DM$4=4),0,IF($DM$4=1,INDEX($CZ$7:$CZ$15,SUM(IF(M121&lt;$CY$7:$CY$15=TRUE,1,0))+1),VLOOKUP(M121,$DB$7:$DC$107,2,FALSE))))</f>
        <v>0</v>
      </c>
      <c r="W121" s="6" t="e">
        <f t="shared" si="26"/>
        <v>#N/A</v>
      </c>
      <c r="X121" s="6" cm="1">
        <f t="array" aca="1" ref="X121" ca="1">SUM(IF((IF(E121=0,INDIRECT(_xlfn.CONCAT($CH$1,MATCH(F121,$CG$7:$CG$100,0)+6)):INDIRECT(_xlfn.CONCAT($CH$1,MATCH(F121,$CG$7:$CG$100,0)+6+SUM(IF((F121=$CG$7:$CG$59)=TRUE,1,0))-1)),INDIRECT(_xlfn.CONCAT($CD$1,MATCH(E121,$CC$7:$CC$100,0)+6)):INDIRECT(_xlfn.CONCAT($CD$1,MATCH(E121,$CC$7:$CC$100,0)+6+SUM(IF((E121=$CC$7:$CC$59)=TRUE,1,0))-1)))*$S$3)=0,0,1))</f>
        <v>2</v>
      </c>
      <c r="Y121" s="6" t="e" cm="1">
        <f t="array" aca="1" ref="Y121" ca="1">SUM(IF((TRANSPOSE(MMULT(MMULT(_xlfn.MUNIT(X121),IF(MMULT(IF(E121=0,INDIRECT(_xlfn.CONCAT($CH$1,MATCH(F121,$CG$7:$CG$100,0)+6)):INDIRECT(_xlfn.CONCAT($CH$1,MATCH(F121,$CG$7:$CG$100,0)+6+SUM(IF((F121=$CG$7:$CG$59)=TRUE,1,0))-1)),INDIRECT(_xlfn.CONCAT($CD$1,MATCH(E121,$CC$7:$CC$100,0)+6)):INDIRECT(_xlfn.CONCAT($CD$1,MATCH(E121,$CC$7:$CC$100,0)+6+SUM(IF((E121=$CC$7:$CC$59)=TRUE,1,0))-1)))*$S$3,1/TRANSPOSE(W121-INDIRECT(_xlfn.CONCAT($BZ$1,MATCH(D121,$BY$7:$BY$100,0)+6)):INDIRECT(_xlfn.CONCAT($BZ$1,MATCH(D121,$BY$7:$BY$100,0)+6+SUM(IF((D121=$BY$7:$BY$59)=TRUE,1,0))-1))*$R$3))=1,1,0)),W121-INDIRECT(_xlfn.CONCAT($BZ$1,MATCH(D121,$BY$7:$BY$100,0)+6)):INDIRECT(_xlfn.CONCAT($BZ$1,MATCH(D121,$BY$7:$BY$100,0)+6+SUM(IF((D121=$BY$7:$BY$59)=TRUE,1,0))-1))*$R$3)))=0,0,1))</f>
        <v>#N/A</v>
      </c>
      <c r="Z121" s="6"/>
      <c r="AA121" s="30" t="str">
        <f t="shared" ca="1" si="32"/>
        <v/>
      </c>
      <c r="AB121" s="31" t="str">
        <f t="shared" si="33"/>
        <v/>
      </c>
      <c r="AC121" s="31" t="str">
        <f t="shared" si="34"/>
        <v/>
      </c>
      <c r="AD121" s="31" t="str">
        <f t="shared" si="35"/>
        <v/>
      </c>
      <c r="AE121" s="32" t="str">
        <f t="shared" si="36"/>
        <v/>
      </c>
      <c r="AF121" s="33" t="str" cm="1">
        <f t="array" aca="1" ref="AF121" ca="1">IFERROR(IF(_xlfn._xlws.SORT(TRANSPOSE(MMULT(MMULT(_xlfn.MUNIT(X121),IF(ROUND(MMULT(IF(E121=0,IF(DN119=1,INDIRECT(_xlfn.CONCAT($CP$1,MATCH(F121,$CO$7:$CO$100,0)+6)):INDIRECT(_xlfn.CONCAT($CP$1,MATCH(F121,$CO$7:$CO$100,0)+6+SUM(IF((F121=$CO$7:$CO$59)=TRUE,1,0))-1)),INDIRECT(_xlfn.CONCAT($CH$1,MATCH(F121,$CG$7:$CG$100,0)+6)):INDIRECT(_xlfn.CONCAT($CH$1,MATCH(F121,$CG$7:$CG$100,0)+6+SUM(IF((F121=$CG$7:$CG$59)=TRUE,1,0))-1))),IF(OR(DN119=2,DN119=3),INDIRECT(_xlfn.CONCAT($CL$1,MATCH(E121,$CK$7:$CK$100,0)+6)):INDIRECT(_xlfn.CONCAT($CL$1,MATCH(E121,$CK$7:$CK$100,0)+6+SUM(IF((E121=$CK$7:$CK$59)=TRUE,1,0))-1)),INDIRECT(_xlfn.CONCAT($CD$1,MATCH(E121,$CC$7:$CC$100,0)+6)):INDIRECT(_xlfn.CONCAT($CD$1,MATCH(E121,$CC$7:$CC$100,0)+6+SUM(IF((E121=$CC$7:$CC$59)=TRUE,1,0))-1))))*$S$3*IF(AND(DM119=4,F121=0),1.1,1),1/TRANSPOSE(W121-INDIRECT(_xlfn.CONCAT($BZ$1,MATCH(D121,$BY$7:$BY$100,0)+6)):INDIRECT(_xlfn.CONCAT($BZ$1,MATCH(D121,$BY$7:$BY$100,0)+6+SUM(IF((D121=$BY$7:$BY$59)=TRUE,1,0))-1))*$R$3)),6)=1,1,0)),W121-INDIRECT(_xlfn.CONCAT($BZ$1,MATCH(D121,$BY$7:$BY$100,0)+6)):INDIRECT(_xlfn.CONCAT($BZ$1,MATCH(D121,$BY$7:$BY$100,0)+6+SUM(IF((D121=$BY$7:$BY$59)=TRUE,1,0))-1))*$R$3))/$S$3,1,-1,TRUE)=0,"",_xlfn._xlws.SORT(TRANSPOSE(MMULT(MMULT(_xlfn.MUNIT(X121),IF(ROUND(MMULT(IF(E121=0,IF(DN119=1,INDIRECT(_xlfn.CONCAT($CP$1,MATCH(F121,$CO$7:$CO$100,0)+6)):INDIRECT(_xlfn.CONCAT($CP$1,MATCH(F121,$CO$7:$CO$100,0)+6+SUM(IF((F121=$CO$7:$CO$59)=TRUE,1,0))-1)),INDIRECT(_xlfn.CONCAT($CH$1,MATCH(F121,$CG$7:$CG$100,0)+6)):INDIRECT(_xlfn.CONCAT($CH$1,MATCH(F121,$CG$7:$CG$100,0)+6+SUM(IF((F121=$CG$7:$CG$59)=TRUE,1,0))-1))),IF(OR(DN119=2,DN119=3),INDIRECT(_xlfn.CONCAT($CL$1,MATCH(E121,$CK$7:$CK$100,0)+6)):INDIRECT(_xlfn.CONCAT($CL$1,MATCH(E121,$CK$7:$CK$100,0)+6+SUM(IF((E121=$CK$7:$CK$59)=TRUE,1,0))-1)),INDIRECT(_xlfn.CONCAT($CD$1,MATCH(E121,$CC$7:$CC$100,0)+6)):INDIRECT(_xlfn.CONCAT($CD$1,MATCH(E121,$CC$7:$CC$100,0)+6+SUM(IF((E121=$CC$7:$CC$59)=TRUE,1,0))-1))))*$S$3*IF(AND(DM119=4,F121=0),1.1,1),1/TRANSPOSE(W121-INDIRECT(_xlfn.CONCAT($BZ$1,MATCH(D121,$BY$7:$BY$100,0)+6)):INDIRECT(_xlfn.CONCAT($BZ$1,MATCH(D121,$BY$7:$BY$100,0)+6+SUM(IF((D121=$BY$7:$BY$59)=TRUE,1,0))-1))*$R$3)),6)=1,1,0)),W121-INDIRECT(_xlfn.CONCAT($BZ$1,MATCH(D121,$BY$7:$BY$100,0)+6)):INDIRECT(_xlfn.CONCAT($BZ$1,MATCH(D121,$BY$7:$BY$100,0)+6+SUM(IF((D121=$BY$7:$BY$59)=TRUE,1,0))-1))*$R$3))/$S$3,1,-1,TRUE)),"")</f>
        <v/>
      </c>
      <c r="AG121" s="31"/>
      <c r="AH121" s="31"/>
      <c r="AI121" s="31"/>
      <c r="AJ121" s="32"/>
      <c r="AK121" s="6"/>
      <c r="AL121" s="21"/>
      <c r="AM121" s="21"/>
      <c r="AN121" s="48">
        <f t="shared" si="37"/>
        <v>12</v>
      </c>
      <c r="AO121" s="39" t="e">
        <f t="shared" si="38"/>
        <v>#N/A</v>
      </c>
      <c r="AP121" s="39" t="e" cm="1">
        <f t="array" ref="AP121">_xlfn.XMATCH(1,IF(IF((AL121=$DG$24:$EF$24)=TRUE,1,0)+IF((AM121=$DG$25:$EF$25)=TRUE,1,0)=2,1,0))</f>
        <v>#N/A</v>
      </c>
      <c r="AQ121" s="39" t="str" cm="1">
        <f t="array" aca="1" ref="AQ121:AU121" ca="1">AA121:AE121</f>
        <v/>
      </c>
      <c r="AR121" s="39" t="str">
        <f ca="1"/>
        <v/>
      </c>
      <c r="AS121" s="39" t="str">
        <f ca="1"/>
        <v/>
      </c>
      <c r="AT121" s="39" t="str">
        <f ca="1"/>
        <v/>
      </c>
      <c r="AU121" s="39" t="str">
        <f ca="1"/>
        <v/>
      </c>
      <c r="AV121" s="39">
        <f t="shared" si="39"/>
        <v>0</v>
      </c>
      <c r="AW121" s="39" t="e" cm="1">
        <f t="array" ref="AW121">IF(AND(AV121=1,AO121&lt;&gt;1),VLOOKUP(E121,변환표준점수!$H$8:$O$60,_xlfn.XMATCH('표점 계산기'!$AL121,변환표준점수!$I$6:$O$6)+1,FALSE),IF(AND($E121=0,$DN$4=1),INDEX($CH$7:$CH$73,SUM(IF(AF121=$CP$7:$CP$59,ROW($A$1:$A$50),0))),IF(AND($E121&lt;&gt;0,$DN$4&lt;&gt;1),INDEX($CD$7:$CD$73,SUM(IF(AF121=$CL$7:$CL$59,ROW($A$1:$A$50),0))),AF121:AJ121)))</f>
        <v>#N/A</v>
      </c>
      <c r="AX121" s="39"/>
      <c r="AY121" s="39"/>
      <c r="AZ121" s="39"/>
      <c r="BA121" s="39"/>
      <c r="BB121" s="39" t="e">
        <f>VLOOKUP(G121,변환표준점수!$X$8:$AM$16,_xlfn.XMATCH(AL121,변환표준점수!$Y$5:$AM$5)+IF(OR(AN121=6,AN121=7,AN121=10,AN121=11),IF(AO121=1,0,1),0)+1,FALSE)</f>
        <v>#N/A</v>
      </c>
      <c r="BC121" s="39" t="e">
        <f>VLOOKUP(H121,변환표준점수!$AO$8:$BE$16,_xlfn.XMATCH(AL121,변환표준점수!$AP$5:$BE$5)+IF(OR(AN121=3,AN121=6,AN121=8,AN121=9,AN121=10),IF(AO121=1,0,1),0)+1,FALSE)</f>
        <v>#N/A</v>
      </c>
      <c r="BD121" s="39" t="e">
        <f>IF(I121=0,VLOOKUP(K121,변환표준점수!$BU$8:$CF$62,'표점 계산기'!$AN121+1,FALSE),VLOOKUP(I121,변환표준점수!$BH$8:$BS$62,'표점 계산기'!$AN121+1,FALSE))</f>
        <v>#N/A</v>
      </c>
      <c r="BE121" s="39" t="e">
        <f>IF(J121=0,VLOOKUP(L121,변환표준점수!$BU$8:$CF$62,'표점 계산기'!$AN121+1,FALSE),VLOOKUP(J121,변환표준점수!$BH$8:$BS$62,'표점 계산기'!$AN121+1,FALSE))</f>
        <v>#N/A</v>
      </c>
      <c r="BF121" s="39" cm="1">
        <f t="array" ref="BF121">IF(M121=0,0,IF(OR(AN121=3,AN121=4),0,IF(AN121=1,INDEX($CZ$7:$CZ$15,SUM(IF(M121&lt;$CY$7:$CY$15=TRUE,1,0))+1),VLOOKUP(M121,변환표준점수!$BH$8:$BS$62,'표점 계산기'!AN121+1,FALSE))))</f>
        <v>0</v>
      </c>
      <c r="BG121" s="39" t="e" cm="1">
        <f t="array" ref="BG121">INDEX($DG$24:$EF$31,COLUMN(C116),$AP121)</f>
        <v>#N/A</v>
      </c>
      <c r="BH121" s="39" t="e" cm="1">
        <f t="array" ref="BH121">INDEX($DG$24:$EF$31,COLUMN(D116),$AP121)</f>
        <v>#N/A</v>
      </c>
      <c r="BI121" s="39" t="e" cm="1">
        <f t="array" ref="BI121">INDEX($DG$24:$EF$31,COLUMN(E116),$AP121)</f>
        <v>#N/A</v>
      </c>
      <c r="BJ121" s="39" t="e" cm="1">
        <f t="array" ref="BJ121">INDEX($DG$24:$EF$31,COLUMN(F116),$AP121)</f>
        <v>#N/A</v>
      </c>
      <c r="BK121" s="39" t="e" cm="1">
        <f t="array" ref="BK121">INDEX($DG$24:$EF$31,COLUMN(G116),$AP121)</f>
        <v>#N/A</v>
      </c>
      <c r="BL121" s="39" t="e" cm="1">
        <f t="array" ref="BL121">INDEX($DG$24:$EF$31,COLUMN(H116),$AP121)</f>
        <v>#N/A</v>
      </c>
      <c r="BM121" s="63" t="str" cm="1">
        <f t="array" aca="1" ref="BM121:BQ121" ca="1">IFERROR(ROUND(IF(IFERROR(AW121:BA121/AW121:BA121,0)=1,(IFERROR(AQ121:AU121*BG121,0)+IFERROR(AW121:BA121*BH121,0)+(SUM(BD121:BF121)-MIN(BD121:BF121))*BI121+BB121*BJ121+BC121*BK121)*BL121+BB121*(1-BJ121)+BC121*(1-BK121)+IF(AN121=1,BF121,0),""),2),"")</f>
        <v/>
      </c>
      <c r="BN121" s="52" t="str">
        <f ca="1"/>
        <v/>
      </c>
      <c r="BO121" s="52" t="str">
        <f ca="1"/>
        <v/>
      </c>
      <c r="BP121" s="52" t="str">
        <f ca="1"/>
        <v/>
      </c>
      <c r="BQ121" s="64" t="str">
        <f ca="1"/>
        <v/>
      </c>
      <c r="BR121" s="6"/>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6"/>
      <c r="DM121" s="6"/>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row>
    <row r="122" spans="1:153" x14ac:dyDescent="0.3">
      <c r="A122" s="5"/>
      <c r="B122" s="18" t="str">
        <f t="shared" si="27"/>
        <v/>
      </c>
      <c r="C122" s="24"/>
      <c r="D122" s="24"/>
      <c r="E122" s="24"/>
      <c r="F122" s="24"/>
      <c r="G122" s="24"/>
      <c r="H122" s="25"/>
      <c r="I122" s="25"/>
      <c r="J122" s="25"/>
      <c r="K122" s="25"/>
      <c r="L122" s="25"/>
      <c r="M122" s="25"/>
      <c r="N122" s="24"/>
      <c r="O122" s="25"/>
      <c r="P122" s="6"/>
      <c r="Q122" s="6"/>
      <c r="R122" s="6" t="e">
        <f t="shared" si="28"/>
        <v>#N/A</v>
      </c>
      <c r="S122" s="6" t="e">
        <f t="shared" si="29"/>
        <v>#N/A</v>
      </c>
      <c r="T122" s="6" t="e">
        <f t="shared" si="30"/>
        <v>#N/A</v>
      </c>
      <c r="U122" s="6" t="e">
        <f t="shared" si="31"/>
        <v>#N/A</v>
      </c>
      <c r="V122" s="8" cm="1">
        <f t="array" ref="V122">IF(M122=0,0,IF(OR($DM$4=3,$DM$4=4),0,IF($DM$4=1,INDEX($CZ$7:$CZ$15,SUM(IF(M122&lt;$CY$7:$CY$15=TRUE,1,0))+1),VLOOKUP(M122,$DB$7:$DC$107,2,FALSE))))</f>
        <v>0</v>
      </c>
      <c r="W122" s="6" t="e">
        <f t="shared" si="26"/>
        <v>#N/A</v>
      </c>
      <c r="X122" s="6" cm="1">
        <f t="array" aca="1" ref="X122" ca="1">SUM(IF((IF(E122=0,INDIRECT(_xlfn.CONCAT($CH$1,MATCH(F122,$CG$7:$CG$100,0)+6)):INDIRECT(_xlfn.CONCAT($CH$1,MATCH(F122,$CG$7:$CG$100,0)+6+SUM(IF((F122=$CG$7:$CG$59)=TRUE,1,0))-1)),INDIRECT(_xlfn.CONCAT($CD$1,MATCH(E122,$CC$7:$CC$100,0)+6)):INDIRECT(_xlfn.CONCAT($CD$1,MATCH(E122,$CC$7:$CC$100,0)+6+SUM(IF((E122=$CC$7:$CC$59)=TRUE,1,0))-1)))*$S$3)=0,0,1))</f>
        <v>2</v>
      </c>
      <c r="Y122" s="6" t="e" cm="1">
        <f t="array" aca="1" ref="Y122" ca="1">SUM(IF((TRANSPOSE(MMULT(MMULT(_xlfn.MUNIT(X122),IF(MMULT(IF(E122=0,INDIRECT(_xlfn.CONCAT($CH$1,MATCH(F122,$CG$7:$CG$100,0)+6)):INDIRECT(_xlfn.CONCAT($CH$1,MATCH(F122,$CG$7:$CG$100,0)+6+SUM(IF((F122=$CG$7:$CG$59)=TRUE,1,0))-1)),INDIRECT(_xlfn.CONCAT($CD$1,MATCH(E122,$CC$7:$CC$100,0)+6)):INDIRECT(_xlfn.CONCAT($CD$1,MATCH(E122,$CC$7:$CC$100,0)+6+SUM(IF((E122=$CC$7:$CC$59)=TRUE,1,0))-1)))*$S$3,1/TRANSPOSE(W122-INDIRECT(_xlfn.CONCAT($BZ$1,MATCH(D122,$BY$7:$BY$100,0)+6)):INDIRECT(_xlfn.CONCAT($BZ$1,MATCH(D122,$BY$7:$BY$100,0)+6+SUM(IF((D122=$BY$7:$BY$59)=TRUE,1,0))-1))*$R$3))=1,1,0)),W122-INDIRECT(_xlfn.CONCAT($BZ$1,MATCH(D122,$BY$7:$BY$100,0)+6)):INDIRECT(_xlfn.CONCAT($BZ$1,MATCH(D122,$BY$7:$BY$100,0)+6+SUM(IF((D122=$BY$7:$BY$59)=TRUE,1,0))-1))*$R$3)))=0,0,1))</f>
        <v>#N/A</v>
      </c>
      <c r="Z122" s="6"/>
      <c r="AA122" s="30" t="str">
        <f t="shared" ca="1" si="32"/>
        <v/>
      </c>
      <c r="AB122" s="31" t="str">
        <f t="shared" si="33"/>
        <v/>
      </c>
      <c r="AC122" s="31" t="str">
        <f t="shared" si="34"/>
        <v/>
      </c>
      <c r="AD122" s="31" t="str">
        <f t="shared" si="35"/>
        <v/>
      </c>
      <c r="AE122" s="32" t="str">
        <f t="shared" si="36"/>
        <v/>
      </c>
      <c r="AF122" s="33" t="str" cm="1">
        <f t="array" aca="1" ref="AF122" ca="1">IFERROR(IF(_xlfn._xlws.SORT(TRANSPOSE(MMULT(MMULT(_xlfn.MUNIT(X122),IF(ROUND(MMULT(IF(E122=0,IF(DN120=1,INDIRECT(_xlfn.CONCAT($CP$1,MATCH(F122,$CO$7:$CO$100,0)+6)):INDIRECT(_xlfn.CONCAT($CP$1,MATCH(F122,$CO$7:$CO$100,0)+6+SUM(IF((F122=$CO$7:$CO$59)=TRUE,1,0))-1)),INDIRECT(_xlfn.CONCAT($CH$1,MATCH(F122,$CG$7:$CG$100,0)+6)):INDIRECT(_xlfn.CONCAT($CH$1,MATCH(F122,$CG$7:$CG$100,0)+6+SUM(IF((F122=$CG$7:$CG$59)=TRUE,1,0))-1))),IF(OR(DN120=2,DN120=3),INDIRECT(_xlfn.CONCAT($CL$1,MATCH(E122,$CK$7:$CK$100,0)+6)):INDIRECT(_xlfn.CONCAT($CL$1,MATCH(E122,$CK$7:$CK$100,0)+6+SUM(IF((E122=$CK$7:$CK$59)=TRUE,1,0))-1)),INDIRECT(_xlfn.CONCAT($CD$1,MATCH(E122,$CC$7:$CC$100,0)+6)):INDIRECT(_xlfn.CONCAT($CD$1,MATCH(E122,$CC$7:$CC$100,0)+6+SUM(IF((E122=$CC$7:$CC$59)=TRUE,1,0))-1))))*$S$3*IF(AND(DM120=4,F122=0),1.1,1),1/TRANSPOSE(W122-INDIRECT(_xlfn.CONCAT($BZ$1,MATCH(D122,$BY$7:$BY$100,0)+6)):INDIRECT(_xlfn.CONCAT($BZ$1,MATCH(D122,$BY$7:$BY$100,0)+6+SUM(IF((D122=$BY$7:$BY$59)=TRUE,1,0))-1))*$R$3)),6)=1,1,0)),W122-INDIRECT(_xlfn.CONCAT($BZ$1,MATCH(D122,$BY$7:$BY$100,0)+6)):INDIRECT(_xlfn.CONCAT($BZ$1,MATCH(D122,$BY$7:$BY$100,0)+6+SUM(IF((D122=$BY$7:$BY$59)=TRUE,1,0))-1))*$R$3))/$S$3,1,-1,TRUE)=0,"",_xlfn._xlws.SORT(TRANSPOSE(MMULT(MMULT(_xlfn.MUNIT(X122),IF(ROUND(MMULT(IF(E122=0,IF(DN120=1,INDIRECT(_xlfn.CONCAT($CP$1,MATCH(F122,$CO$7:$CO$100,0)+6)):INDIRECT(_xlfn.CONCAT($CP$1,MATCH(F122,$CO$7:$CO$100,0)+6+SUM(IF((F122=$CO$7:$CO$59)=TRUE,1,0))-1)),INDIRECT(_xlfn.CONCAT($CH$1,MATCH(F122,$CG$7:$CG$100,0)+6)):INDIRECT(_xlfn.CONCAT($CH$1,MATCH(F122,$CG$7:$CG$100,0)+6+SUM(IF((F122=$CG$7:$CG$59)=TRUE,1,0))-1))),IF(OR(DN120=2,DN120=3),INDIRECT(_xlfn.CONCAT($CL$1,MATCH(E122,$CK$7:$CK$100,0)+6)):INDIRECT(_xlfn.CONCAT($CL$1,MATCH(E122,$CK$7:$CK$100,0)+6+SUM(IF((E122=$CK$7:$CK$59)=TRUE,1,0))-1)),INDIRECT(_xlfn.CONCAT($CD$1,MATCH(E122,$CC$7:$CC$100,0)+6)):INDIRECT(_xlfn.CONCAT($CD$1,MATCH(E122,$CC$7:$CC$100,0)+6+SUM(IF((E122=$CC$7:$CC$59)=TRUE,1,0))-1))))*$S$3*IF(AND(DM120=4,F122=0),1.1,1),1/TRANSPOSE(W122-INDIRECT(_xlfn.CONCAT($BZ$1,MATCH(D122,$BY$7:$BY$100,0)+6)):INDIRECT(_xlfn.CONCAT($BZ$1,MATCH(D122,$BY$7:$BY$100,0)+6+SUM(IF((D122=$BY$7:$BY$59)=TRUE,1,0))-1))*$R$3)),6)=1,1,0)),W122-INDIRECT(_xlfn.CONCAT($BZ$1,MATCH(D122,$BY$7:$BY$100,0)+6)):INDIRECT(_xlfn.CONCAT($BZ$1,MATCH(D122,$BY$7:$BY$100,0)+6+SUM(IF((D122=$BY$7:$BY$59)=TRUE,1,0))-1))*$R$3))/$S$3,1,-1,TRUE)),"")</f>
        <v/>
      </c>
      <c r="AG122" s="31"/>
      <c r="AH122" s="31"/>
      <c r="AI122" s="31"/>
      <c r="AJ122" s="32"/>
      <c r="AK122" s="6"/>
      <c r="AL122" s="21"/>
      <c r="AM122" s="21"/>
      <c r="AN122" s="48">
        <f t="shared" si="37"/>
        <v>12</v>
      </c>
      <c r="AO122" s="39" t="e">
        <f t="shared" si="38"/>
        <v>#N/A</v>
      </c>
      <c r="AP122" s="39" t="e" cm="1">
        <f t="array" ref="AP122">_xlfn.XMATCH(1,IF(IF((AL122=$DG$24:$EF$24)=TRUE,1,0)+IF((AM122=$DG$25:$EF$25)=TRUE,1,0)=2,1,0))</f>
        <v>#N/A</v>
      </c>
      <c r="AQ122" s="39" t="str" cm="1">
        <f t="array" aca="1" ref="AQ122:AU122" ca="1">AA122:AE122</f>
        <v/>
      </c>
      <c r="AR122" s="39" t="str">
        <f ca="1"/>
        <v/>
      </c>
      <c r="AS122" s="39" t="str">
        <f ca="1"/>
        <v/>
      </c>
      <c r="AT122" s="39" t="str">
        <f ca="1"/>
        <v/>
      </c>
      <c r="AU122" s="39" t="str">
        <f ca="1"/>
        <v/>
      </c>
      <c r="AV122" s="39">
        <f t="shared" si="39"/>
        <v>0</v>
      </c>
      <c r="AW122" s="39" t="e" cm="1">
        <f t="array" ref="AW122">IF(AND(AV122=1,AO122&lt;&gt;1),VLOOKUP(E122,변환표준점수!$H$8:$O$60,_xlfn.XMATCH('표점 계산기'!$AL122,변환표준점수!$I$6:$O$6)+1,FALSE),IF(AND($E122=0,$DN$4=1),INDEX($CH$7:$CH$73,SUM(IF(AF122=$CP$7:$CP$59,ROW($A$1:$A$50),0))),IF(AND($E122&lt;&gt;0,$DN$4&lt;&gt;1),INDEX($CD$7:$CD$73,SUM(IF(AF122=$CL$7:$CL$59,ROW($A$1:$A$50),0))),AF122:AJ122)))</f>
        <v>#N/A</v>
      </c>
      <c r="AX122" s="39"/>
      <c r="AY122" s="39"/>
      <c r="AZ122" s="39"/>
      <c r="BA122" s="39"/>
      <c r="BB122" s="39" t="e">
        <f>VLOOKUP(G122,변환표준점수!$X$8:$AM$16,_xlfn.XMATCH(AL122,변환표준점수!$Y$5:$AM$5)+IF(OR(AN122=6,AN122=7,AN122=10,AN122=11),IF(AO122=1,0,1),0)+1,FALSE)</f>
        <v>#N/A</v>
      </c>
      <c r="BC122" s="39" t="e">
        <f>VLOOKUP(H122,변환표준점수!$AO$8:$BE$16,_xlfn.XMATCH(AL122,변환표준점수!$AP$5:$BE$5)+IF(OR(AN122=3,AN122=6,AN122=8,AN122=9,AN122=10),IF(AO122=1,0,1),0)+1,FALSE)</f>
        <v>#N/A</v>
      </c>
      <c r="BD122" s="39" t="e">
        <f>IF(I122=0,VLOOKUP(K122,변환표준점수!$BU$8:$CF$62,'표점 계산기'!$AN122+1,FALSE),VLOOKUP(I122,변환표준점수!$BH$8:$BS$62,'표점 계산기'!$AN122+1,FALSE))</f>
        <v>#N/A</v>
      </c>
      <c r="BE122" s="39" t="e">
        <f>IF(J122=0,VLOOKUP(L122,변환표준점수!$BU$8:$CF$62,'표점 계산기'!$AN122+1,FALSE),VLOOKUP(J122,변환표준점수!$BH$8:$BS$62,'표점 계산기'!$AN122+1,FALSE))</f>
        <v>#N/A</v>
      </c>
      <c r="BF122" s="39" cm="1">
        <f t="array" ref="BF122">IF(M122=0,0,IF(OR(AN122=3,AN122=4),0,IF(AN122=1,INDEX($CZ$7:$CZ$15,SUM(IF(M122&lt;$CY$7:$CY$15=TRUE,1,0))+1),VLOOKUP(M122,변환표준점수!$BH$8:$BS$62,'표점 계산기'!AN122+1,FALSE))))</f>
        <v>0</v>
      </c>
      <c r="BG122" s="39" t="e" cm="1">
        <f t="array" ref="BG122">INDEX($DG$24:$EF$31,COLUMN(C117),$AP122)</f>
        <v>#N/A</v>
      </c>
      <c r="BH122" s="39" t="e" cm="1">
        <f t="array" ref="BH122">INDEX($DG$24:$EF$31,COLUMN(D117),$AP122)</f>
        <v>#N/A</v>
      </c>
      <c r="BI122" s="39" t="e" cm="1">
        <f t="array" ref="BI122">INDEX($DG$24:$EF$31,COLUMN(E117),$AP122)</f>
        <v>#N/A</v>
      </c>
      <c r="BJ122" s="39" t="e" cm="1">
        <f t="array" ref="BJ122">INDEX($DG$24:$EF$31,COLUMN(F117),$AP122)</f>
        <v>#N/A</v>
      </c>
      <c r="BK122" s="39" t="e" cm="1">
        <f t="array" ref="BK122">INDEX($DG$24:$EF$31,COLUMN(G117),$AP122)</f>
        <v>#N/A</v>
      </c>
      <c r="BL122" s="39" t="e" cm="1">
        <f t="array" ref="BL122">INDEX($DG$24:$EF$31,COLUMN(H117),$AP122)</f>
        <v>#N/A</v>
      </c>
      <c r="BM122" s="63" t="str" cm="1">
        <f t="array" aca="1" ref="BM122:BQ122" ca="1">IFERROR(ROUND(IF(IFERROR(AW122:BA122/AW122:BA122,0)=1,(IFERROR(AQ122:AU122*BG122,0)+IFERROR(AW122:BA122*BH122,0)+(SUM(BD122:BF122)-MIN(BD122:BF122))*BI122+BB122*BJ122+BC122*BK122)*BL122+BB122*(1-BJ122)+BC122*(1-BK122)+IF(AN122=1,BF122,0),""),2),"")</f>
        <v/>
      </c>
      <c r="BN122" s="52" t="str">
        <f ca="1"/>
        <v/>
      </c>
      <c r="BO122" s="52" t="str">
        <f ca="1"/>
        <v/>
      </c>
      <c r="BP122" s="52" t="str">
        <f ca="1"/>
        <v/>
      </c>
      <c r="BQ122" s="64" t="str">
        <f ca="1"/>
        <v/>
      </c>
      <c r="BR122" s="6"/>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6"/>
      <c r="DM122" s="6"/>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row>
    <row r="123" spans="1:153" x14ac:dyDescent="0.3">
      <c r="A123" s="5"/>
      <c r="B123" s="18" t="str">
        <f t="shared" si="27"/>
        <v/>
      </c>
      <c r="C123" s="24"/>
      <c r="D123" s="24"/>
      <c r="E123" s="24"/>
      <c r="F123" s="24"/>
      <c r="G123" s="24"/>
      <c r="H123" s="25"/>
      <c r="I123" s="25"/>
      <c r="J123" s="25"/>
      <c r="K123" s="25"/>
      <c r="L123" s="25"/>
      <c r="M123" s="25"/>
      <c r="N123" s="24"/>
      <c r="O123" s="25"/>
      <c r="P123" s="6"/>
      <c r="Q123" s="6"/>
      <c r="R123" s="6" t="e">
        <f t="shared" si="28"/>
        <v>#N/A</v>
      </c>
      <c r="S123" s="6" t="e">
        <f t="shared" si="29"/>
        <v>#N/A</v>
      </c>
      <c r="T123" s="6" t="e">
        <f t="shared" si="30"/>
        <v>#N/A</v>
      </c>
      <c r="U123" s="6" t="e">
        <f t="shared" si="31"/>
        <v>#N/A</v>
      </c>
      <c r="V123" s="8" cm="1">
        <f t="array" ref="V123">IF(M123=0,0,IF(OR($DM$4=3,$DM$4=4),0,IF($DM$4=1,INDEX($CZ$7:$CZ$15,SUM(IF(M123&lt;$CY$7:$CY$15=TRUE,1,0))+1),VLOOKUP(M123,$DB$7:$DC$107,2,FALSE))))</f>
        <v>0</v>
      </c>
      <c r="W123" s="6" t="e">
        <f t="shared" si="26"/>
        <v>#N/A</v>
      </c>
      <c r="X123" s="6" cm="1">
        <f t="array" aca="1" ref="X123" ca="1">SUM(IF((IF(E123=0,INDIRECT(_xlfn.CONCAT($CH$1,MATCH(F123,$CG$7:$CG$100,0)+6)):INDIRECT(_xlfn.CONCAT($CH$1,MATCH(F123,$CG$7:$CG$100,0)+6+SUM(IF((F123=$CG$7:$CG$59)=TRUE,1,0))-1)),INDIRECT(_xlfn.CONCAT($CD$1,MATCH(E123,$CC$7:$CC$100,0)+6)):INDIRECT(_xlfn.CONCAT($CD$1,MATCH(E123,$CC$7:$CC$100,0)+6+SUM(IF((E123=$CC$7:$CC$59)=TRUE,1,0))-1)))*$S$3)=0,0,1))</f>
        <v>2</v>
      </c>
      <c r="Y123" s="6" t="e" cm="1">
        <f t="array" aca="1" ref="Y123" ca="1">SUM(IF((TRANSPOSE(MMULT(MMULT(_xlfn.MUNIT(X123),IF(MMULT(IF(E123=0,INDIRECT(_xlfn.CONCAT($CH$1,MATCH(F123,$CG$7:$CG$100,0)+6)):INDIRECT(_xlfn.CONCAT($CH$1,MATCH(F123,$CG$7:$CG$100,0)+6+SUM(IF((F123=$CG$7:$CG$59)=TRUE,1,0))-1)),INDIRECT(_xlfn.CONCAT($CD$1,MATCH(E123,$CC$7:$CC$100,0)+6)):INDIRECT(_xlfn.CONCAT($CD$1,MATCH(E123,$CC$7:$CC$100,0)+6+SUM(IF((E123=$CC$7:$CC$59)=TRUE,1,0))-1)))*$S$3,1/TRANSPOSE(W123-INDIRECT(_xlfn.CONCAT($BZ$1,MATCH(D123,$BY$7:$BY$100,0)+6)):INDIRECT(_xlfn.CONCAT($BZ$1,MATCH(D123,$BY$7:$BY$100,0)+6+SUM(IF((D123=$BY$7:$BY$59)=TRUE,1,0))-1))*$R$3))=1,1,0)),W123-INDIRECT(_xlfn.CONCAT($BZ$1,MATCH(D123,$BY$7:$BY$100,0)+6)):INDIRECT(_xlfn.CONCAT($BZ$1,MATCH(D123,$BY$7:$BY$100,0)+6+SUM(IF((D123=$BY$7:$BY$59)=TRUE,1,0))-1))*$R$3)))=0,0,1))</f>
        <v>#N/A</v>
      </c>
      <c r="Z123" s="6"/>
      <c r="AA123" s="30" t="str">
        <f t="shared" ca="1" si="32"/>
        <v/>
      </c>
      <c r="AB123" s="31" t="str">
        <f t="shared" si="33"/>
        <v/>
      </c>
      <c r="AC123" s="31" t="str">
        <f t="shared" si="34"/>
        <v/>
      </c>
      <c r="AD123" s="31" t="str">
        <f t="shared" si="35"/>
        <v/>
      </c>
      <c r="AE123" s="32" t="str">
        <f t="shared" si="36"/>
        <v/>
      </c>
      <c r="AF123" s="33" t="str" cm="1">
        <f t="array" aca="1" ref="AF123" ca="1">IFERROR(IF(_xlfn._xlws.SORT(TRANSPOSE(MMULT(MMULT(_xlfn.MUNIT(X123),IF(ROUND(MMULT(IF(E123=0,IF(DN121=1,INDIRECT(_xlfn.CONCAT($CP$1,MATCH(F123,$CO$7:$CO$100,0)+6)):INDIRECT(_xlfn.CONCAT($CP$1,MATCH(F123,$CO$7:$CO$100,0)+6+SUM(IF((F123=$CO$7:$CO$59)=TRUE,1,0))-1)),INDIRECT(_xlfn.CONCAT($CH$1,MATCH(F123,$CG$7:$CG$100,0)+6)):INDIRECT(_xlfn.CONCAT($CH$1,MATCH(F123,$CG$7:$CG$100,0)+6+SUM(IF((F123=$CG$7:$CG$59)=TRUE,1,0))-1))),IF(OR(DN121=2,DN121=3),INDIRECT(_xlfn.CONCAT($CL$1,MATCH(E123,$CK$7:$CK$100,0)+6)):INDIRECT(_xlfn.CONCAT($CL$1,MATCH(E123,$CK$7:$CK$100,0)+6+SUM(IF((E123=$CK$7:$CK$59)=TRUE,1,0))-1)),INDIRECT(_xlfn.CONCAT($CD$1,MATCH(E123,$CC$7:$CC$100,0)+6)):INDIRECT(_xlfn.CONCAT($CD$1,MATCH(E123,$CC$7:$CC$100,0)+6+SUM(IF((E123=$CC$7:$CC$59)=TRUE,1,0))-1))))*$S$3*IF(AND(DM121=4,F123=0),1.1,1),1/TRANSPOSE(W123-INDIRECT(_xlfn.CONCAT($BZ$1,MATCH(D123,$BY$7:$BY$100,0)+6)):INDIRECT(_xlfn.CONCAT($BZ$1,MATCH(D123,$BY$7:$BY$100,0)+6+SUM(IF((D123=$BY$7:$BY$59)=TRUE,1,0))-1))*$R$3)),6)=1,1,0)),W123-INDIRECT(_xlfn.CONCAT($BZ$1,MATCH(D123,$BY$7:$BY$100,0)+6)):INDIRECT(_xlfn.CONCAT($BZ$1,MATCH(D123,$BY$7:$BY$100,0)+6+SUM(IF((D123=$BY$7:$BY$59)=TRUE,1,0))-1))*$R$3))/$S$3,1,-1,TRUE)=0,"",_xlfn._xlws.SORT(TRANSPOSE(MMULT(MMULT(_xlfn.MUNIT(X123),IF(ROUND(MMULT(IF(E123=0,IF(DN121=1,INDIRECT(_xlfn.CONCAT($CP$1,MATCH(F123,$CO$7:$CO$100,0)+6)):INDIRECT(_xlfn.CONCAT($CP$1,MATCH(F123,$CO$7:$CO$100,0)+6+SUM(IF((F123=$CO$7:$CO$59)=TRUE,1,0))-1)),INDIRECT(_xlfn.CONCAT($CH$1,MATCH(F123,$CG$7:$CG$100,0)+6)):INDIRECT(_xlfn.CONCAT($CH$1,MATCH(F123,$CG$7:$CG$100,0)+6+SUM(IF((F123=$CG$7:$CG$59)=TRUE,1,0))-1))),IF(OR(DN121=2,DN121=3),INDIRECT(_xlfn.CONCAT($CL$1,MATCH(E123,$CK$7:$CK$100,0)+6)):INDIRECT(_xlfn.CONCAT($CL$1,MATCH(E123,$CK$7:$CK$100,0)+6+SUM(IF((E123=$CK$7:$CK$59)=TRUE,1,0))-1)),INDIRECT(_xlfn.CONCAT($CD$1,MATCH(E123,$CC$7:$CC$100,0)+6)):INDIRECT(_xlfn.CONCAT($CD$1,MATCH(E123,$CC$7:$CC$100,0)+6+SUM(IF((E123=$CC$7:$CC$59)=TRUE,1,0))-1))))*$S$3*IF(AND(DM121=4,F123=0),1.1,1),1/TRANSPOSE(W123-INDIRECT(_xlfn.CONCAT($BZ$1,MATCH(D123,$BY$7:$BY$100,0)+6)):INDIRECT(_xlfn.CONCAT($BZ$1,MATCH(D123,$BY$7:$BY$100,0)+6+SUM(IF((D123=$BY$7:$BY$59)=TRUE,1,0))-1))*$R$3)),6)=1,1,0)),W123-INDIRECT(_xlfn.CONCAT($BZ$1,MATCH(D123,$BY$7:$BY$100,0)+6)):INDIRECT(_xlfn.CONCAT($BZ$1,MATCH(D123,$BY$7:$BY$100,0)+6+SUM(IF((D123=$BY$7:$BY$59)=TRUE,1,0))-1))*$R$3))/$S$3,1,-1,TRUE)),"")</f>
        <v/>
      </c>
      <c r="AG123" s="31"/>
      <c r="AH123" s="31"/>
      <c r="AI123" s="31"/>
      <c r="AJ123" s="32"/>
      <c r="AK123" s="6"/>
      <c r="AL123" s="21"/>
      <c r="AM123" s="21"/>
      <c r="AN123" s="48">
        <f t="shared" si="37"/>
        <v>12</v>
      </c>
      <c r="AO123" s="39" t="e">
        <f t="shared" si="38"/>
        <v>#N/A</v>
      </c>
      <c r="AP123" s="39" t="e" cm="1">
        <f t="array" ref="AP123">_xlfn.XMATCH(1,IF(IF((AL123=$DG$24:$EF$24)=TRUE,1,0)+IF((AM123=$DG$25:$EF$25)=TRUE,1,0)=2,1,0))</f>
        <v>#N/A</v>
      </c>
      <c r="AQ123" s="39" t="str" cm="1">
        <f t="array" aca="1" ref="AQ123:AU123" ca="1">AA123:AE123</f>
        <v/>
      </c>
      <c r="AR123" s="39" t="str">
        <f ca="1"/>
        <v/>
      </c>
      <c r="AS123" s="39" t="str">
        <f ca="1"/>
        <v/>
      </c>
      <c r="AT123" s="39" t="str">
        <f ca="1"/>
        <v/>
      </c>
      <c r="AU123" s="39" t="str">
        <f ca="1"/>
        <v/>
      </c>
      <c r="AV123" s="39">
        <f t="shared" si="39"/>
        <v>0</v>
      </c>
      <c r="AW123" s="39" t="e" cm="1">
        <f t="array" ref="AW123">IF(AND(AV123=1,AO123&lt;&gt;1),VLOOKUP(E123,변환표준점수!$H$8:$O$60,_xlfn.XMATCH('표점 계산기'!$AL123,변환표준점수!$I$6:$O$6)+1,FALSE),IF(AND($E123=0,$DN$4=1),INDEX($CH$7:$CH$73,SUM(IF(AF123=$CP$7:$CP$59,ROW($A$1:$A$50),0))),IF(AND($E123&lt;&gt;0,$DN$4&lt;&gt;1),INDEX($CD$7:$CD$73,SUM(IF(AF123=$CL$7:$CL$59,ROW($A$1:$A$50),0))),AF123:AJ123)))</f>
        <v>#N/A</v>
      </c>
      <c r="AX123" s="39"/>
      <c r="AY123" s="39"/>
      <c r="AZ123" s="39"/>
      <c r="BA123" s="39"/>
      <c r="BB123" s="39" t="e">
        <f>VLOOKUP(G123,변환표준점수!$X$8:$AM$16,_xlfn.XMATCH(AL123,변환표준점수!$Y$5:$AM$5)+IF(OR(AN123=6,AN123=7,AN123=10,AN123=11),IF(AO123=1,0,1),0)+1,FALSE)</f>
        <v>#N/A</v>
      </c>
      <c r="BC123" s="39" t="e">
        <f>VLOOKUP(H123,변환표준점수!$AO$8:$BE$16,_xlfn.XMATCH(AL123,변환표준점수!$AP$5:$BE$5)+IF(OR(AN123=3,AN123=6,AN123=8,AN123=9,AN123=10),IF(AO123=1,0,1),0)+1,FALSE)</f>
        <v>#N/A</v>
      </c>
      <c r="BD123" s="39" t="e">
        <f>IF(I123=0,VLOOKUP(K123,변환표준점수!$BU$8:$CF$62,'표점 계산기'!$AN123+1,FALSE),VLOOKUP(I123,변환표준점수!$BH$8:$BS$62,'표점 계산기'!$AN123+1,FALSE))</f>
        <v>#N/A</v>
      </c>
      <c r="BE123" s="39" t="e">
        <f>IF(J123=0,VLOOKUP(L123,변환표준점수!$BU$8:$CF$62,'표점 계산기'!$AN123+1,FALSE),VLOOKUP(J123,변환표준점수!$BH$8:$BS$62,'표점 계산기'!$AN123+1,FALSE))</f>
        <v>#N/A</v>
      </c>
      <c r="BF123" s="39" cm="1">
        <f t="array" ref="BF123">IF(M123=0,0,IF(OR(AN123=3,AN123=4),0,IF(AN123=1,INDEX($CZ$7:$CZ$15,SUM(IF(M123&lt;$CY$7:$CY$15=TRUE,1,0))+1),VLOOKUP(M123,변환표준점수!$BH$8:$BS$62,'표점 계산기'!AN123+1,FALSE))))</f>
        <v>0</v>
      </c>
      <c r="BG123" s="39" t="e" cm="1">
        <f t="array" ref="BG123">INDEX($DG$24:$EF$31,COLUMN(C118),$AP123)</f>
        <v>#N/A</v>
      </c>
      <c r="BH123" s="39" t="e" cm="1">
        <f t="array" ref="BH123">INDEX($DG$24:$EF$31,COLUMN(D118),$AP123)</f>
        <v>#N/A</v>
      </c>
      <c r="BI123" s="39" t="e" cm="1">
        <f t="array" ref="BI123">INDEX($DG$24:$EF$31,COLUMN(E118),$AP123)</f>
        <v>#N/A</v>
      </c>
      <c r="BJ123" s="39" t="e" cm="1">
        <f t="array" ref="BJ123">INDEX($DG$24:$EF$31,COLUMN(F118),$AP123)</f>
        <v>#N/A</v>
      </c>
      <c r="BK123" s="39" t="e" cm="1">
        <f t="array" ref="BK123">INDEX($DG$24:$EF$31,COLUMN(G118),$AP123)</f>
        <v>#N/A</v>
      </c>
      <c r="BL123" s="39" t="e" cm="1">
        <f t="array" ref="BL123">INDEX($DG$24:$EF$31,COLUMN(H118),$AP123)</f>
        <v>#N/A</v>
      </c>
      <c r="BM123" s="63" t="str" cm="1">
        <f t="array" aca="1" ref="BM123:BQ123" ca="1">IFERROR(ROUND(IF(IFERROR(AW123:BA123/AW123:BA123,0)=1,(IFERROR(AQ123:AU123*BG123,0)+IFERROR(AW123:BA123*BH123,0)+(SUM(BD123:BF123)-MIN(BD123:BF123))*BI123+BB123*BJ123+BC123*BK123)*BL123+BB123*(1-BJ123)+BC123*(1-BK123)+IF(AN123=1,BF123,0),""),2),"")</f>
        <v/>
      </c>
      <c r="BN123" s="52" t="str">
        <f ca="1"/>
        <v/>
      </c>
      <c r="BO123" s="52" t="str">
        <f ca="1"/>
        <v/>
      </c>
      <c r="BP123" s="52" t="str">
        <f ca="1"/>
        <v/>
      </c>
      <c r="BQ123" s="64" t="str">
        <f ca="1"/>
        <v/>
      </c>
      <c r="BR123" s="6"/>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6"/>
      <c r="DM123" s="6"/>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row>
    <row r="124" spans="1:153" x14ac:dyDescent="0.3">
      <c r="A124" s="5"/>
      <c r="B124" s="18" t="str">
        <f t="shared" si="27"/>
        <v/>
      </c>
      <c r="C124" s="24"/>
      <c r="D124" s="24"/>
      <c r="E124" s="24"/>
      <c r="F124" s="24"/>
      <c r="G124" s="24"/>
      <c r="H124" s="25"/>
      <c r="I124" s="25"/>
      <c r="J124" s="25"/>
      <c r="K124" s="25"/>
      <c r="L124" s="25"/>
      <c r="M124" s="25"/>
      <c r="N124" s="24"/>
      <c r="O124" s="25"/>
      <c r="P124" s="6"/>
      <c r="Q124" s="6"/>
      <c r="R124" s="6" t="e">
        <f t="shared" si="28"/>
        <v>#N/A</v>
      </c>
      <c r="S124" s="6" t="e">
        <f t="shared" si="29"/>
        <v>#N/A</v>
      </c>
      <c r="T124" s="6" t="e">
        <f t="shared" si="30"/>
        <v>#N/A</v>
      </c>
      <c r="U124" s="6" t="e">
        <f t="shared" si="31"/>
        <v>#N/A</v>
      </c>
      <c r="V124" s="8" cm="1">
        <f t="array" ref="V124">IF(M124=0,0,IF(OR($DM$4=3,$DM$4=4),0,IF($DM$4=1,INDEX($CZ$7:$CZ$15,SUM(IF(M124&lt;$CY$7:$CY$15=TRUE,1,0))+1),VLOOKUP(M124,$DB$7:$DC$107,2,FALSE))))</f>
        <v>0</v>
      </c>
      <c r="W124" s="6" t="e">
        <f t="shared" si="26"/>
        <v>#N/A</v>
      </c>
      <c r="X124" s="6" cm="1">
        <f t="array" aca="1" ref="X124" ca="1">SUM(IF((IF(E124=0,INDIRECT(_xlfn.CONCAT($CH$1,MATCH(F124,$CG$7:$CG$100,0)+6)):INDIRECT(_xlfn.CONCAT($CH$1,MATCH(F124,$CG$7:$CG$100,0)+6+SUM(IF((F124=$CG$7:$CG$59)=TRUE,1,0))-1)),INDIRECT(_xlfn.CONCAT($CD$1,MATCH(E124,$CC$7:$CC$100,0)+6)):INDIRECT(_xlfn.CONCAT($CD$1,MATCH(E124,$CC$7:$CC$100,0)+6+SUM(IF((E124=$CC$7:$CC$59)=TRUE,1,0))-1)))*$S$3)=0,0,1))</f>
        <v>2</v>
      </c>
      <c r="Y124" s="6" t="e" cm="1">
        <f t="array" aca="1" ref="Y124" ca="1">SUM(IF((TRANSPOSE(MMULT(MMULT(_xlfn.MUNIT(X124),IF(MMULT(IF(E124=0,INDIRECT(_xlfn.CONCAT($CH$1,MATCH(F124,$CG$7:$CG$100,0)+6)):INDIRECT(_xlfn.CONCAT($CH$1,MATCH(F124,$CG$7:$CG$100,0)+6+SUM(IF((F124=$CG$7:$CG$59)=TRUE,1,0))-1)),INDIRECT(_xlfn.CONCAT($CD$1,MATCH(E124,$CC$7:$CC$100,0)+6)):INDIRECT(_xlfn.CONCAT($CD$1,MATCH(E124,$CC$7:$CC$100,0)+6+SUM(IF((E124=$CC$7:$CC$59)=TRUE,1,0))-1)))*$S$3,1/TRANSPOSE(W124-INDIRECT(_xlfn.CONCAT($BZ$1,MATCH(D124,$BY$7:$BY$100,0)+6)):INDIRECT(_xlfn.CONCAT($BZ$1,MATCH(D124,$BY$7:$BY$100,0)+6+SUM(IF((D124=$BY$7:$BY$59)=TRUE,1,0))-1))*$R$3))=1,1,0)),W124-INDIRECT(_xlfn.CONCAT($BZ$1,MATCH(D124,$BY$7:$BY$100,0)+6)):INDIRECT(_xlfn.CONCAT($BZ$1,MATCH(D124,$BY$7:$BY$100,0)+6+SUM(IF((D124=$BY$7:$BY$59)=TRUE,1,0))-1))*$R$3)))=0,0,1))</f>
        <v>#N/A</v>
      </c>
      <c r="Z124" s="6"/>
      <c r="AA124" s="30" t="str">
        <f t="shared" ca="1" si="32"/>
        <v/>
      </c>
      <c r="AB124" s="31" t="str">
        <f t="shared" si="33"/>
        <v/>
      </c>
      <c r="AC124" s="31" t="str">
        <f t="shared" si="34"/>
        <v/>
      </c>
      <c r="AD124" s="31" t="str">
        <f t="shared" si="35"/>
        <v/>
      </c>
      <c r="AE124" s="32" t="str">
        <f t="shared" si="36"/>
        <v/>
      </c>
      <c r="AF124" s="33" t="str" cm="1">
        <f t="array" aca="1" ref="AF124" ca="1">IFERROR(IF(_xlfn._xlws.SORT(TRANSPOSE(MMULT(MMULT(_xlfn.MUNIT(X124),IF(ROUND(MMULT(IF(E124=0,IF(DN122=1,INDIRECT(_xlfn.CONCAT($CP$1,MATCH(F124,$CO$7:$CO$100,0)+6)):INDIRECT(_xlfn.CONCAT($CP$1,MATCH(F124,$CO$7:$CO$100,0)+6+SUM(IF((F124=$CO$7:$CO$59)=TRUE,1,0))-1)),INDIRECT(_xlfn.CONCAT($CH$1,MATCH(F124,$CG$7:$CG$100,0)+6)):INDIRECT(_xlfn.CONCAT($CH$1,MATCH(F124,$CG$7:$CG$100,0)+6+SUM(IF((F124=$CG$7:$CG$59)=TRUE,1,0))-1))),IF(OR(DN122=2,DN122=3),INDIRECT(_xlfn.CONCAT($CL$1,MATCH(E124,$CK$7:$CK$100,0)+6)):INDIRECT(_xlfn.CONCAT($CL$1,MATCH(E124,$CK$7:$CK$100,0)+6+SUM(IF((E124=$CK$7:$CK$59)=TRUE,1,0))-1)),INDIRECT(_xlfn.CONCAT($CD$1,MATCH(E124,$CC$7:$CC$100,0)+6)):INDIRECT(_xlfn.CONCAT($CD$1,MATCH(E124,$CC$7:$CC$100,0)+6+SUM(IF((E124=$CC$7:$CC$59)=TRUE,1,0))-1))))*$S$3*IF(AND(DM122=4,F124=0),1.1,1),1/TRANSPOSE(W124-INDIRECT(_xlfn.CONCAT($BZ$1,MATCH(D124,$BY$7:$BY$100,0)+6)):INDIRECT(_xlfn.CONCAT($BZ$1,MATCH(D124,$BY$7:$BY$100,0)+6+SUM(IF((D124=$BY$7:$BY$59)=TRUE,1,0))-1))*$R$3)),6)=1,1,0)),W124-INDIRECT(_xlfn.CONCAT($BZ$1,MATCH(D124,$BY$7:$BY$100,0)+6)):INDIRECT(_xlfn.CONCAT($BZ$1,MATCH(D124,$BY$7:$BY$100,0)+6+SUM(IF((D124=$BY$7:$BY$59)=TRUE,1,0))-1))*$R$3))/$S$3,1,-1,TRUE)=0,"",_xlfn._xlws.SORT(TRANSPOSE(MMULT(MMULT(_xlfn.MUNIT(X124),IF(ROUND(MMULT(IF(E124=0,IF(DN122=1,INDIRECT(_xlfn.CONCAT($CP$1,MATCH(F124,$CO$7:$CO$100,0)+6)):INDIRECT(_xlfn.CONCAT($CP$1,MATCH(F124,$CO$7:$CO$100,0)+6+SUM(IF((F124=$CO$7:$CO$59)=TRUE,1,0))-1)),INDIRECT(_xlfn.CONCAT($CH$1,MATCH(F124,$CG$7:$CG$100,0)+6)):INDIRECT(_xlfn.CONCAT($CH$1,MATCH(F124,$CG$7:$CG$100,0)+6+SUM(IF((F124=$CG$7:$CG$59)=TRUE,1,0))-1))),IF(OR(DN122=2,DN122=3),INDIRECT(_xlfn.CONCAT($CL$1,MATCH(E124,$CK$7:$CK$100,0)+6)):INDIRECT(_xlfn.CONCAT($CL$1,MATCH(E124,$CK$7:$CK$100,0)+6+SUM(IF((E124=$CK$7:$CK$59)=TRUE,1,0))-1)),INDIRECT(_xlfn.CONCAT($CD$1,MATCH(E124,$CC$7:$CC$100,0)+6)):INDIRECT(_xlfn.CONCAT($CD$1,MATCH(E124,$CC$7:$CC$100,0)+6+SUM(IF((E124=$CC$7:$CC$59)=TRUE,1,0))-1))))*$S$3*IF(AND(DM122=4,F124=0),1.1,1),1/TRANSPOSE(W124-INDIRECT(_xlfn.CONCAT($BZ$1,MATCH(D124,$BY$7:$BY$100,0)+6)):INDIRECT(_xlfn.CONCAT($BZ$1,MATCH(D124,$BY$7:$BY$100,0)+6+SUM(IF((D124=$BY$7:$BY$59)=TRUE,1,0))-1))*$R$3)),6)=1,1,0)),W124-INDIRECT(_xlfn.CONCAT($BZ$1,MATCH(D124,$BY$7:$BY$100,0)+6)):INDIRECT(_xlfn.CONCAT($BZ$1,MATCH(D124,$BY$7:$BY$100,0)+6+SUM(IF((D124=$BY$7:$BY$59)=TRUE,1,0))-1))*$R$3))/$S$3,1,-1,TRUE)),"")</f>
        <v/>
      </c>
      <c r="AG124" s="31"/>
      <c r="AH124" s="31"/>
      <c r="AI124" s="31"/>
      <c r="AJ124" s="32"/>
      <c r="AK124" s="6"/>
      <c r="AL124" s="21"/>
      <c r="AM124" s="21"/>
      <c r="AN124" s="48">
        <f t="shared" si="37"/>
        <v>12</v>
      </c>
      <c r="AO124" s="39" t="e">
        <f t="shared" si="38"/>
        <v>#N/A</v>
      </c>
      <c r="AP124" s="39" t="e" cm="1">
        <f t="array" ref="AP124">_xlfn.XMATCH(1,IF(IF((AL124=$DG$24:$EF$24)=TRUE,1,0)+IF((AM124=$DG$25:$EF$25)=TRUE,1,0)=2,1,0))</f>
        <v>#N/A</v>
      </c>
      <c r="AQ124" s="39" t="str" cm="1">
        <f t="array" aca="1" ref="AQ124:AU124" ca="1">AA124:AE124</f>
        <v/>
      </c>
      <c r="AR124" s="39" t="str">
        <f ca="1"/>
        <v/>
      </c>
      <c r="AS124" s="39" t="str">
        <f ca="1"/>
        <v/>
      </c>
      <c r="AT124" s="39" t="str">
        <f ca="1"/>
        <v/>
      </c>
      <c r="AU124" s="39" t="str">
        <f ca="1"/>
        <v/>
      </c>
      <c r="AV124" s="39">
        <f t="shared" si="39"/>
        <v>0</v>
      </c>
      <c r="AW124" s="39" t="e" cm="1">
        <f t="array" ref="AW124">IF(AND(AV124=1,AO124&lt;&gt;1),VLOOKUP(E124,변환표준점수!$H$8:$O$60,_xlfn.XMATCH('표점 계산기'!$AL124,변환표준점수!$I$6:$O$6)+1,FALSE),IF(AND($E124=0,$DN$4=1),INDEX($CH$7:$CH$73,SUM(IF(AF124=$CP$7:$CP$59,ROW($A$1:$A$50),0))),IF(AND($E124&lt;&gt;0,$DN$4&lt;&gt;1),INDEX($CD$7:$CD$73,SUM(IF(AF124=$CL$7:$CL$59,ROW($A$1:$A$50),0))),AF124:AJ124)))</f>
        <v>#N/A</v>
      </c>
      <c r="AX124" s="39"/>
      <c r="AY124" s="39"/>
      <c r="AZ124" s="39"/>
      <c r="BA124" s="39"/>
      <c r="BB124" s="39" t="e">
        <f>VLOOKUP(G124,변환표준점수!$X$8:$AM$16,_xlfn.XMATCH(AL124,변환표준점수!$Y$5:$AM$5)+IF(OR(AN124=6,AN124=7,AN124=10,AN124=11),IF(AO124=1,0,1),0)+1,FALSE)</f>
        <v>#N/A</v>
      </c>
      <c r="BC124" s="39" t="e">
        <f>VLOOKUP(H124,변환표준점수!$AO$8:$BE$16,_xlfn.XMATCH(AL124,변환표준점수!$AP$5:$BE$5)+IF(OR(AN124=3,AN124=6,AN124=8,AN124=9,AN124=10),IF(AO124=1,0,1),0)+1,FALSE)</f>
        <v>#N/A</v>
      </c>
      <c r="BD124" s="39" t="e">
        <f>IF(I124=0,VLOOKUP(K124,변환표준점수!$BU$8:$CF$62,'표점 계산기'!$AN124+1,FALSE),VLOOKUP(I124,변환표준점수!$BH$8:$BS$62,'표점 계산기'!$AN124+1,FALSE))</f>
        <v>#N/A</v>
      </c>
      <c r="BE124" s="39" t="e">
        <f>IF(J124=0,VLOOKUP(L124,변환표준점수!$BU$8:$CF$62,'표점 계산기'!$AN124+1,FALSE),VLOOKUP(J124,변환표준점수!$BH$8:$BS$62,'표점 계산기'!$AN124+1,FALSE))</f>
        <v>#N/A</v>
      </c>
      <c r="BF124" s="39" cm="1">
        <f t="array" ref="BF124">IF(M124=0,0,IF(OR(AN124=3,AN124=4),0,IF(AN124=1,INDEX($CZ$7:$CZ$15,SUM(IF(M124&lt;$CY$7:$CY$15=TRUE,1,0))+1),VLOOKUP(M124,변환표준점수!$BH$8:$BS$62,'표점 계산기'!AN124+1,FALSE))))</f>
        <v>0</v>
      </c>
      <c r="BG124" s="39" t="e" cm="1">
        <f t="array" ref="BG124">INDEX($DG$24:$EF$31,COLUMN(C119),$AP124)</f>
        <v>#N/A</v>
      </c>
      <c r="BH124" s="39" t="e" cm="1">
        <f t="array" ref="BH124">INDEX($DG$24:$EF$31,COLUMN(D119),$AP124)</f>
        <v>#N/A</v>
      </c>
      <c r="BI124" s="39" t="e" cm="1">
        <f t="array" ref="BI124">INDEX($DG$24:$EF$31,COLUMN(E119),$AP124)</f>
        <v>#N/A</v>
      </c>
      <c r="BJ124" s="39" t="e" cm="1">
        <f t="array" ref="BJ124">INDEX($DG$24:$EF$31,COLUMN(F119),$AP124)</f>
        <v>#N/A</v>
      </c>
      <c r="BK124" s="39" t="e" cm="1">
        <f t="array" ref="BK124">INDEX($DG$24:$EF$31,COLUMN(G119),$AP124)</f>
        <v>#N/A</v>
      </c>
      <c r="BL124" s="39" t="e" cm="1">
        <f t="array" ref="BL124">INDEX($DG$24:$EF$31,COLUMN(H119),$AP124)</f>
        <v>#N/A</v>
      </c>
      <c r="BM124" s="63" t="str" cm="1">
        <f t="array" aca="1" ref="BM124:BQ124" ca="1">IFERROR(ROUND(IF(IFERROR(AW124:BA124/AW124:BA124,0)=1,(IFERROR(AQ124:AU124*BG124,0)+IFERROR(AW124:BA124*BH124,0)+(SUM(BD124:BF124)-MIN(BD124:BF124))*BI124+BB124*BJ124+BC124*BK124)*BL124+BB124*(1-BJ124)+BC124*(1-BK124)+IF(AN124=1,BF124,0),""),2),"")</f>
        <v/>
      </c>
      <c r="BN124" s="52" t="str">
        <f ca="1"/>
        <v/>
      </c>
      <c r="BO124" s="52" t="str">
        <f ca="1"/>
        <v/>
      </c>
      <c r="BP124" s="52" t="str">
        <f ca="1"/>
        <v/>
      </c>
      <c r="BQ124" s="64" t="str">
        <f ca="1"/>
        <v/>
      </c>
      <c r="BR124" s="6"/>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6"/>
      <c r="DM124" s="6"/>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row>
    <row r="125" spans="1:153" x14ac:dyDescent="0.3">
      <c r="A125" s="5"/>
      <c r="B125" s="18" t="str">
        <f t="shared" si="27"/>
        <v/>
      </c>
      <c r="C125" s="24"/>
      <c r="D125" s="24"/>
      <c r="E125" s="24"/>
      <c r="F125" s="24"/>
      <c r="G125" s="24"/>
      <c r="H125" s="25"/>
      <c r="I125" s="25"/>
      <c r="J125" s="25"/>
      <c r="K125" s="25"/>
      <c r="L125" s="25"/>
      <c r="M125" s="25"/>
      <c r="N125" s="24"/>
      <c r="O125" s="25"/>
      <c r="P125" s="6"/>
      <c r="Q125" s="6"/>
      <c r="R125" s="6" t="e">
        <f t="shared" si="28"/>
        <v>#N/A</v>
      </c>
      <c r="S125" s="6" t="e">
        <f t="shared" si="29"/>
        <v>#N/A</v>
      </c>
      <c r="T125" s="6" t="e">
        <f t="shared" si="30"/>
        <v>#N/A</v>
      </c>
      <c r="U125" s="6" t="e">
        <f t="shared" si="31"/>
        <v>#N/A</v>
      </c>
      <c r="V125" s="8" cm="1">
        <f t="array" ref="V125">IF(M125=0,0,IF(OR($DM$4=3,$DM$4=4),0,IF($DM$4=1,INDEX($CZ$7:$CZ$15,SUM(IF(M125&lt;$CY$7:$CY$15=TRUE,1,0))+1),VLOOKUP(M125,$DB$7:$DC$107,2,FALSE))))</f>
        <v>0</v>
      </c>
      <c r="W125" s="6" t="e">
        <f t="shared" si="26"/>
        <v>#N/A</v>
      </c>
      <c r="X125" s="6" cm="1">
        <f t="array" aca="1" ref="X125" ca="1">SUM(IF((IF(E125=0,INDIRECT(_xlfn.CONCAT($CH$1,MATCH(F125,$CG$7:$CG$100,0)+6)):INDIRECT(_xlfn.CONCAT($CH$1,MATCH(F125,$CG$7:$CG$100,0)+6+SUM(IF((F125=$CG$7:$CG$59)=TRUE,1,0))-1)),INDIRECT(_xlfn.CONCAT($CD$1,MATCH(E125,$CC$7:$CC$100,0)+6)):INDIRECT(_xlfn.CONCAT($CD$1,MATCH(E125,$CC$7:$CC$100,0)+6+SUM(IF((E125=$CC$7:$CC$59)=TRUE,1,0))-1)))*$S$3)=0,0,1))</f>
        <v>2</v>
      </c>
      <c r="Y125" s="6" t="e" cm="1">
        <f t="array" aca="1" ref="Y125" ca="1">SUM(IF((TRANSPOSE(MMULT(MMULT(_xlfn.MUNIT(X125),IF(MMULT(IF(E125=0,INDIRECT(_xlfn.CONCAT($CH$1,MATCH(F125,$CG$7:$CG$100,0)+6)):INDIRECT(_xlfn.CONCAT($CH$1,MATCH(F125,$CG$7:$CG$100,0)+6+SUM(IF((F125=$CG$7:$CG$59)=TRUE,1,0))-1)),INDIRECT(_xlfn.CONCAT($CD$1,MATCH(E125,$CC$7:$CC$100,0)+6)):INDIRECT(_xlfn.CONCAT($CD$1,MATCH(E125,$CC$7:$CC$100,0)+6+SUM(IF((E125=$CC$7:$CC$59)=TRUE,1,0))-1)))*$S$3,1/TRANSPOSE(W125-INDIRECT(_xlfn.CONCAT($BZ$1,MATCH(D125,$BY$7:$BY$100,0)+6)):INDIRECT(_xlfn.CONCAT($BZ$1,MATCH(D125,$BY$7:$BY$100,0)+6+SUM(IF((D125=$BY$7:$BY$59)=TRUE,1,0))-1))*$R$3))=1,1,0)),W125-INDIRECT(_xlfn.CONCAT($BZ$1,MATCH(D125,$BY$7:$BY$100,0)+6)):INDIRECT(_xlfn.CONCAT($BZ$1,MATCH(D125,$BY$7:$BY$100,0)+6+SUM(IF((D125=$BY$7:$BY$59)=TRUE,1,0))-1))*$R$3)))=0,0,1))</f>
        <v>#N/A</v>
      </c>
      <c r="Z125" s="6"/>
      <c r="AA125" s="30" t="str">
        <f t="shared" ca="1" si="32"/>
        <v/>
      </c>
      <c r="AB125" s="31" t="str">
        <f t="shared" si="33"/>
        <v/>
      </c>
      <c r="AC125" s="31" t="str">
        <f t="shared" si="34"/>
        <v/>
      </c>
      <c r="AD125" s="31" t="str">
        <f t="shared" si="35"/>
        <v/>
      </c>
      <c r="AE125" s="32" t="str">
        <f t="shared" si="36"/>
        <v/>
      </c>
      <c r="AF125" s="33" t="str" cm="1">
        <f t="array" aca="1" ref="AF125" ca="1">IFERROR(IF(_xlfn._xlws.SORT(TRANSPOSE(MMULT(MMULT(_xlfn.MUNIT(X125),IF(ROUND(MMULT(IF(E125=0,IF(DN123=1,INDIRECT(_xlfn.CONCAT($CP$1,MATCH(F125,$CO$7:$CO$100,0)+6)):INDIRECT(_xlfn.CONCAT($CP$1,MATCH(F125,$CO$7:$CO$100,0)+6+SUM(IF((F125=$CO$7:$CO$59)=TRUE,1,0))-1)),INDIRECT(_xlfn.CONCAT($CH$1,MATCH(F125,$CG$7:$CG$100,0)+6)):INDIRECT(_xlfn.CONCAT($CH$1,MATCH(F125,$CG$7:$CG$100,0)+6+SUM(IF((F125=$CG$7:$CG$59)=TRUE,1,0))-1))),IF(OR(DN123=2,DN123=3),INDIRECT(_xlfn.CONCAT($CL$1,MATCH(E125,$CK$7:$CK$100,0)+6)):INDIRECT(_xlfn.CONCAT($CL$1,MATCH(E125,$CK$7:$CK$100,0)+6+SUM(IF((E125=$CK$7:$CK$59)=TRUE,1,0))-1)),INDIRECT(_xlfn.CONCAT($CD$1,MATCH(E125,$CC$7:$CC$100,0)+6)):INDIRECT(_xlfn.CONCAT($CD$1,MATCH(E125,$CC$7:$CC$100,0)+6+SUM(IF((E125=$CC$7:$CC$59)=TRUE,1,0))-1))))*$S$3*IF(AND(DM123=4,F125=0),1.1,1),1/TRANSPOSE(W125-INDIRECT(_xlfn.CONCAT($BZ$1,MATCH(D125,$BY$7:$BY$100,0)+6)):INDIRECT(_xlfn.CONCAT($BZ$1,MATCH(D125,$BY$7:$BY$100,0)+6+SUM(IF((D125=$BY$7:$BY$59)=TRUE,1,0))-1))*$R$3)),6)=1,1,0)),W125-INDIRECT(_xlfn.CONCAT($BZ$1,MATCH(D125,$BY$7:$BY$100,0)+6)):INDIRECT(_xlfn.CONCAT($BZ$1,MATCH(D125,$BY$7:$BY$100,0)+6+SUM(IF((D125=$BY$7:$BY$59)=TRUE,1,0))-1))*$R$3))/$S$3,1,-1,TRUE)=0,"",_xlfn._xlws.SORT(TRANSPOSE(MMULT(MMULT(_xlfn.MUNIT(X125),IF(ROUND(MMULT(IF(E125=0,IF(DN123=1,INDIRECT(_xlfn.CONCAT($CP$1,MATCH(F125,$CO$7:$CO$100,0)+6)):INDIRECT(_xlfn.CONCAT($CP$1,MATCH(F125,$CO$7:$CO$100,0)+6+SUM(IF((F125=$CO$7:$CO$59)=TRUE,1,0))-1)),INDIRECT(_xlfn.CONCAT($CH$1,MATCH(F125,$CG$7:$CG$100,0)+6)):INDIRECT(_xlfn.CONCAT($CH$1,MATCH(F125,$CG$7:$CG$100,0)+6+SUM(IF((F125=$CG$7:$CG$59)=TRUE,1,0))-1))),IF(OR(DN123=2,DN123=3),INDIRECT(_xlfn.CONCAT($CL$1,MATCH(E125,$CK$7:$CK$100,0)+6)):INDIRECT(_xlfn.CONCAT($CL$1,MATCH(E125,$CK$7:$CK$100,0)+6+SUM(IF((E125=$CK$7:$CK$59)=TRUE,1,0))-1)),INDIRECT(_xlfn.CONCAT($CD$1,MATCH(E125,$CC$7:$CC$100,0)+6)):INDIRECT(_xlfn.CONCAT($CD$1,MATCH(E125,$CC$7:$CC$100,0)+6+SUM(IF((E125=$CC$7:$CC$59)=TRUE,1,0))-1))))*$S$3*IF(AND(DM123=4,F125=0),1.1,1),1/TRANSPOSE(W125-INDIRECT(_xlfn.CONCAT($BZ$1,MATCH(D125,$BY$7:$BY$100,0)+6)):INDIRECT(_xlfn.CONCAT($BZ$1,MATCH(D125,$BY$7:$BY$100,0)+6+SUM(IF((D125=$BY$7:$BY$59)=TRUE,1,0))-1))*$R$3)),6)=1,1,0)),W125-INDIRECT(_xlfn.CONCAT($BZ$1,MATCH(D125,$BY$7:$BY$100,0)+6)):INDIRECT(_xlfn.CONCAT($BZ$1,MATCH(D125,$BY$7:$BY$100,0)+6+SUM(IF((D125=$BY$7:$BY$59)=TRUE,1,0))-1))*$R$3))/$S$3,1,-1,TRUE)),"")</f>
        <v/>
      </c>
      <c r="AG125" s="31"/>
      <c r="AH125" s="31"/>
      <c r="AI125" s="31"/>
      <c r="AJ125" s="32"/>
      <c r="AK125" s="6"/>
      <c r="AL125" s="21"/>
      <c r="AM125" s="21"/>
      <c r="AN125" s="48">
        <f t="shared" si="37"/>
        <v>12</v>
      </c>
      <c r="AO125" s="39" t="e">
        <f t="shared" si="38"/>
        <v>#N/A</v>
      </c>
      <c r="AP125" s="39" t="e" cm="1">
        <f t="array" ref="AP125">_xlfn.XMATCH(1,IF(IF((AL125=$DG$24:$EF$24)=TRUE,1,0)+IF((AM125=$DG$25:$EF$25)=TRUE,1,0)=2,1,0))</f>
        <v>#N/A</v>
      </c>
      <c r="AQ125" s="39" t="str" cm="1">
        <f t="array" aca="1" ref="AQ125:AU125" ca="1">AA125:AE125</f>
        <v/>
      </c>
      <c r="AR125" s="39" t="str">
        <f ca="1"/>
        <v/>
      </c>
      <c r="AS125" s="39" t="str">
        <f ca="1"/>
        <v/>
      </c>
      <c r="AT125" s="39" t="str">
        <f ca="1"/>
        <v/>
      </c>
      <c r="AU125" s="39" t="str">
        <f ca="1"/>
        <v/>
      </c>
      <c r="AV125" s="39">
        <f t="shared" si="39"/>
        <v>0</v>
      </c>
      <c r="AW125" s="39" t="e" cm="1">
        <f t="array" ref="AW125">IF(AND(AV125=1,AO125&lt;&gt;1),VLOOKUP(E125,변환표준점수!$H$8:$O$60,_xlfn.XMATCH('표점 계산기'!$AL125,변환표준점수!$I$6:$O$6)+1,FALSE),IF(AND($E125=0,$DN$4=1),INDEX($CH$7:$CH$73,SUM(IF(AF125=$CP$7:$CP$59,ROW($A$1:$A$50),0))),IF(AND($E125&lt;&gt;0,$DN$4&lt;&gt;1),INDEX($CD$7:$CD$73,SUM(IF(AF125=$CL$7:$CL$59,ROW($A$1:$A$50),0))),AF125:AJ125)))</f>
        <v>#N/A</v>
      </c>
      <c r="AX125" s="39"/>
      <c r="AY125" s="39"/>
      <c r="AZ125" s="39"/>
      <c r="BA125" s="39"/>
      <c r="BB125" s="39" t="e">
        <f>VLOOKUP(G125,변환표준점수!$X$8:$AM$16,_xlfn.XMATCH(AL125,변환표준점수!$Y$5:$AM$5)+IF(OR(AN125=6,AN125=7,AN125=10,AN125=11),IF(AO125=1,0,1),0)+1,FALSE)</f>
        <v>#N/A</v>
      </c>
      <c r="BC125" s="39" t="e">
        <f>VLOOKUP(H125,변환표준점수!$AO$8:$BE$16,_xlfn.XMATCH(AL125,변환표준점수!$AP$5:$BE$5)+IF(OR(AN125=3,AN125=6,AN125=8,AN125=9,AN125=10),IF(AO125=1,0,1),0)+1,FALSE)</f>
        <v>#N/A</v>
      </c>
      <c r="BD125" s="39" t="e">
        <f>IF(I125=0,VLOOKUP(K125,변환표준점수!$BU$8:$CF$62,'표점 계산기'!$AN125+1,FALSE),VLOOKUP(I125,변환표준점수!$BH$8:$BS$62,'표점 계산기'!$AN125+1,FALSE))</f>
        <v>#N/A</v>
      </c>
      <c r="BE125" s="39" t="e">
        <f>IF(J125=0,VLOOKUP(L125,변환표준점수!$BU$8:$CF$62,'표점 계산기'!$AN125+1,FALSE),VLOOKUP(J125,변환표준점수!$BH$8:$BS$62,'표점 계산기'!$AN125+1,FALSE))</f>
        <v>#N/A</v>
      </c>
      <c r="BF125" s="39" cm="1">
        <f t="array" ref="BF125">IF(M125=0,0,IF(OR(AN125=3,AN125=4),0,IF(AN125=1,INDEX($CZ$7:$CZ$15,SUM(IF(M125&lt;$CY$7:$CY$15=TRUE,1,0))+1),VLOOKUP(M125,변환표준점수!$BH$8:$BS$62,'표점 계산기'!AN125+1,FALSE))))</f>
        <v>0</v>
      </c>
      <c r="BG125" s="39" t="e" cm="1">
        <f t="array" ref="BG125">INDEX($DG$24:$EF$31,COLUMN(C120),$AP125)</f>
        <v>#N/A</v>
      </c>
      <c r="BH125" s="39" t="e" cm="1">
        <f t="array" ref="BH125">INDEX($DG$24:$EF$31,COLUMN(D120),$AP125)</f>
        <v>#N/A</v>
      </c>
      <c r="BI125" s="39" t="e" cm="1">
        <f t="array" ref="BI125">INDEX($DG$24:$EF$31,COLUMN(E120),$AP125)</f>
        <v>#N/A</v>
      </c>
      <c r="BJ125" s="39" t="e" cm="1">
        <f t="array" ref="BJ125">INDEX($DG$24:$EF$31,COLUMN(F120),$AP125)</f>
        <v>#N/A</v>
      </c>
      <c r="BK125" s="39" t="e" cm="1">
        <f t="array" ref="BK125">INDEX($DG$24:$EF$31,COLUMN(G120),$AP125)</f>
        <v>#N/A</v>
      </c>
      <c r="BL125" s="39" t="e" cm="1">
        <f t="array" ref="BL125">INDEX($DG$24:$EF$31,COLUMN(H120),$AP125)</f>
        <v>#N/A</v>
      </c>
      <c r="BM125" s="63" t="str" cm="1">
        <f t="array" aca="1" ref="BM125:BQ125" ca="1">IFERROR(ROUND(IF(IFERROR(AW125:BA125/AW125:BA125,0)=1,(IFERROR(AQ125:AU125*BG125,0)+IFERROR(AW125:BA125*BH125,0)+(SUM(BD125:BF125)-MIN(BD125:BF125))*BI125+BB125*BJ125+BC125*BK125)*BL125+BB125*(1-BJ125)+BC125*(1-BK125)+IF(AN125=1,BF125,0),""),2),"")</f>
        <v/>
      </c>
      <c r="BN125" s="52" t="str">
        <f ca="1"/>
        <v/>
      </c>
      <c r="BO125" s="52" t="str">
        <f ca="1"/>
        <v/>
      </c>
      <c r="BP125" s="52" t="str">
        <f ca="1"/>
        <v/>
      </c>
      <c r="BQ125" s="64" t="str">
        <f ca="1"/>
        <v/>
      </c>
      <c r="BR125" s="6"/>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6"/>
      <c r="DM125" s="6"/>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row>
    <row r="126" spans="1:153" x14ac:dyDescent="0.3">
      <c r="A126" s="5"/>
      <c r="B126" s="18" t="str">
        <f t="shared" si="27"/>
        <v/>
      </c>
      <c r="C126" s="24"/>
      <c r="D126" s="24"/>
      <c r="E126" s="24"/>
      <c r="F126" s="24"/>
      <c r="G126" s="24"/>
      <c r="H126" s="25"/>
      <c r="I126" s="25"/>
      <c r="J126" s="25"/>
      <c r="K126" s="25"/>
      <c r="L126" s="25"/>
      <c r="M126" s="25"/>
      <c r="N126" s="24"/>
      <c r="O126" s="25"/>
      <c r="P126" s="6"/>
      <c r="Q126" s="6"/>
      <c r="R126" s="6" t="e">
        <f t="shared" si="28"/>
        <v>#N/A</v>
      </c>
      <c r="S126" s="6" t="e">
        <f t="shared" si="29"/>
        <v>#N/A</v>
      </c>
      <c r="T126" s="6" t="e">
        <f t="shared" si="30"/>
        <v>#N/A</v>
      </c>
      <c r="U126" s="6" t="e">
        <f t="shared" si="31"/>
        <v>#N/A</v>
      </c>
      <c r="V126" s="8" cm="1">
        <f t="array" ref="V126">IF(M126=0,0,IF(OR($DM$4=3,$DM$4=4),0,IF($DM$4=1,INDEX($CZ$7:$CZ$15,SUM(IF(M126&lt;$CY$7:$CY$15=TRUE,1,0))+1),VLOOKUP(M126,$DB$7:$DC$107,2,FALSE))))</f>
        <v>0</v>
      </c>
      <c r="W126" s="6" t="e">
        <f t="shared" si="26"/>
        <v>#N/A</v>
      </c>
      <c r="X126" s="6" cm="1">
        <f t="array" aca="1" ref="X126" ca="1">SUM(IF((IF(E126=0,INDIRECT(_xlfn.CONCAT($CH$1,MATCH(F126,$CG$7:$CG$100,0)+6)):INDIRECT(_xlfn.CONCAT($CH$1,MATCH(F126,$CG$7:$CG$100,0)+6+SUM(IF((F126=$CG$7:$CG$59)=TRUE,1,0))-1)),INDIRECT(_xlfn.CONCAT($CD$1,MATCH(E126,$CC$7:$CC$100,0)+6)):INDIRECT(_xlfn.CONCAT($CD$1,MATCH(E126,$CC$7:$CC$100,0)+6+SUM(IF((E126=$CC$7:$CC$59)=TRUE,1,0))-1)))*$S$3)=0,0,1))</f>
        <v>2</v>
      </c>
      <c r="Y126" s="6" t="e" cm="1">
        <f t="array" aca="1" ref="Y126" ca="1">SUM(IF((TRANSPOSE(MMULT(MMULT(_xlfn.MUNIT(X126),IF(MMULT(IF(E126=0,INDIRECT(_xlfn.CONCAT($CH$1,MATCH(F126,$CG$7:$CG$100,0)+6)):INDIRECT(_xlfn.CONCAT($CH$1,MATCH(F126,$CG$7:$CG$100,0)+6+SUM(IF((F126=$CG$7:$CG$59)=TRUE,1,0))-1)),INDIRECT(_xlfn.CONCAT($CD$1,MATCH(E126,$CC$7:$CC$100,0)+6)):INDIRECT(_xlfn.CONCAT($CD$1,MATCH(E126,$CC$7:$CC$100,0)+6+SUM(IF((E126=$CC$7:$CC$59)=TRUE,1,0))-1)))*$S$3,1/TRANSPOSE(W126-INDIRECT(_xlfn.CONCAT($BZ$1,MATCH(D126,$BY$7:$BY$100,0)+6)):INDIRECT(_xlfn.CONCAT($BZ$1,MATCH(D126,$BY$7:$BY$100,0)+6+SUM(IF((D126=$BY$7:$BY$59)=TRUE,1,0))-1))*$R$3))=1,1,0)),W126-INDIRECT(_xlfn.CONCAT($BZ$1,MATCH(D126,$BY$7:$BY$100,0)+6)):INDIRECT(_xlfn.CONCAT($BZ$1,MATCH(D126,$BY$7:$BY$100,0)+6+SUM(IF((D126=$BY$7:$BY$59)=TRUE,1,0))-1))*$R$3)))=0,0,1))</f>
        <v>#N/A</v>
      </c>
      <c r="Z126" s="6"/>
      <c r="AA126" s="30" t="str">
        <f t="shared" ca="1" si="32"/>
        <v/>
      </c>
      <c r="AB126" s="31" t="str">
        <f t="shared" si="33"/>
        <v/>
      </c>
      <c r="AC126" s="31" t="str">
        <f t="shared" si="34"/>
        <v/>
      </c>
      <c r="AD126" s="31" t="str">
        <f t="shared" si="35"/>
        <v/>
      </c>
      <c r="AE126" s="32" t="str">
        <f t="shared" si="36"/>
        <v/>
      </c>
      <c r="AF126" s="33" t="str" cm="1">
        <f t="array" aca="1" ref="AF126" ca="1">IFERROR(IF(_xlfn._xlws.SORT(TRANSPOSE(MMULT(MMULT(_xlfn.MUNIT(X126),IF(ROUND(MMULT(IF(E126=0,IF(DN124=1,INDIRECT(_xlfn.CONCAT($CP$1,MATCH(F126,$CO$7:$CO$100,0)+6)):INDIRECT(_xlfn.CONCAT($CP$1,MATCH(F126,$CO$7:$CO$100,0)+6+SUM(IF((F126=$CO$7:$CO$59)=TRUE,1,0))-1)),INDIRECT(_xlfn.CONCAT($CH$1,MATCH(F126,$CG$7:$CG$100,0)+6)):INDIRECT(_xlfn.CONCAT($CH$1,MATCH(F126,$CG$7:$CG$100,0)+6+SUM(IF((F126=$CG$7:$CG$59)=TRUE,1,0))-1))),IF(OR(DN124=2,DN124=3),INDIRECT(_xlfn.CONCAT($CL$1,MATCH(E126,$CK$7:$CK$100,0)+6)):INDIRECT(_xlfn.CONCAT($CL$1,MATCH(E126,$CK$7:$CK$100,0)+6+SUM(IF((E126=$CK$7:$CK$59)=TRUE,1,0))-1)),INDIRECT(_xlfn.CONCAT($CD$1,MATCH(E126,$CC$7:$CC$100,0)+6)):INDIRECT(_xlfn.CONCAT($CD$1,MATCH(E126,$CC$7:$CC$100,0)+6+SUM(IF((E126=$CC$7:$CC$59)=TRUE,1,0))-1))))*$S$3*IF(AND(DM124=4,F126=0),1.1,1),1/TRANSPOSE(W126-INDIRECT(_xlfn.CONCAT($BZ$1,MATCH(D126,$BY$7:$BY$100,0)+6)):INDIRECT(_xlfn.CONCAT($BZ$1,MATCH(D126,$BY$7:$BY$100,0)+6+SUM(IF((D126=$BY$7:$BY$59)=TRUE,1,0))-1))*$R$3)),6)=1,1,0)),W126-INDIRECT(_xlfn.CONCAT($BZ$1,MATCH(D126,$BY$7:$BY$100,0)+6)):INDIRECT(_xlfn.CONCAT($BZ$1,MATCH(D126,$BY$7:$BY$100,0)+6+SUM(IF((D126=$BY$7:$BY$59)=TRUE,1,0))-1))*$R$3))/$S$3,1,-1,TRUE)=0,"",_xlfn._xlws.SORT(TRANSPOSE(MMULT(MMULT(_xlfn.MUNIT(X126),IF(ROUND(MMULT(IF(E126=0,IF(DN124=1,INDIRECT(_xlfn.CONCAT($CP$1,MATCH(F126,$CO$7:$CO$100,0)+6)):INDIRECT(_xlfn.CONCAT($CP$1,MATCH(F126,$CO$7:$CO$100,0)+6+SUM(IF((F126=$CO$7:$CO$59)=TRUE,1,0))-1)),INDIRECT(_xlfn.CONCAT($CH$1,MATCH(F126,$CG$7:$CG$100,0)+6)):INDIRECT(_xlfn.CONCAT($CH$1,MATCH(F126,$CG$7:$CG$100,0)+6+SUM(IF((F126=$CG$7:$CG$59)=TRUE,1,0))-1))),IF(OR(DN124=2,DN124=3),INDIRECT(_xlfn.CONCAT($CL$1,MATCH(E126,$CK$7:$CK$100,0)+6)):INDIRECT(_xlfn.CONCAT($CL$1,MATCH(E126,$CK$7:$CK$100,0)+6+SUM(IF((E126=$CK$7:$CK$59)=TRUE,1,0))-1)),INDIRECT(_xlfn.CONCAT($CD$1,MATCH(E126,$CC$7:$CC$100,0)+6)):INDIRECT(_xlfn.CONCAT($CD$1,MATCH(E126,$CC$7:$CC$100,0)+6+SUM(IF((E126=$CC$7:$CC$59)=TRUE,1,0))-1))))*$S$3*IF(AND(DM124=4,F126=0),1.1,1),1/TRANSPOSE(W126-INDIRECT(_xlfn.CONCAT($BZ$1,MATCH(D126,$BY$7:$BY$100,0)+6)):INDIRECT(_xlfn.CONCAT($BZ$1,MATCH(D126,$BY$7:$BY$100,0)+6+SUM(IF((D126=$BY$7:$BY$59)=TRUE,1,0))-1))*$R$3)),6)=1,1,0)),W126-INDIRECT(_xlfn.CONCAT($BZ$1,MATCH(D126,$BY$7:$BY$100,0)+6)):INDIRECT(_xlfn.CONCAT($BZ$1,MATCH(D126,$BY$7:$BY$100,0)+6+SUM(IF((D126=$BY$7:$BY$59)=TRUE,1,0))-1))*$R$3))/$S$3,1,-1,TRUE)),"")</f>
        <v/>
      </c>
      <c r="AG126" s="31"/>
      <c r="AH126" s="31"/>
      <c r="AI126" s="31"/>
      <c r="AJ126" s="32"/>
      <c r="AK126" s="6"/>
      <c r="AL126" s="21"/>
      <c r="AM126" s="21"/>
      <c r="AN126" s="48">
        <f t="shared" si="37"/>
        <v>12</v>
      </c>
      <c r="AO126" s="39" t="e">
        <f t="shared" si="38"/>
        <v>#N/A</v>
      </c>
      <c r="AP126" s="39" t="e" cm="1">
        <f t="array" ref="AP126">_xlfn.XMATCH(1,IF(IF((AL126=$DG$24:$EF$24)=TRUE,1,0)+IF((AM126=$DG$25:$EF$25)=TRUE,1,0)=2,1,0))</f>
        <v>#N/A</v>
      </c>
      <c r="AQ126" s="39" t="str" cm="1">
        <f t="array" aca="1" ref="AQ126:AU126" ca="1">AA126:AE126</f>
        <v/>
      </c>
      <c r="AR126" s="39" t="str">
        <f ca="1"/>
        <v/>
      </c>
      <c r="AS126" s="39" t="str">
        <f ca="1"/>
        <v/>
      </c>
      <c r="AT126" s="39" t="str">
        <f ca="1"/>
        <v/>
      </c>
      <c r="AU126" s="39" t="str">
        <f ca="1"/>
        <v/>
      </c>
      <c r="AV126" s="39">
        <f t="shared" si="39"/>
        <v>0</v>
      </c>
      <c r="AW126" s="39" t="e" cm="1">
        <f t="array" ref="AW126">IF(AND(AV126=1,AO126&lt;&gt;1),VLOOKUP(E126,변환표준점수!$H$8:$O$60,_xlfn.XMATCH('표점 계산기'!$AL126,변환표준점수!$I$6:$O$6)+1,FALSE),IF(AND($E126=0,$DN$4=1),INDEX($CH$7:$CH$73,SUM(IF(AF126=$CP$7:$CP$59,ROW($A$1:$A$50),0))),IF(AND($E126&lt;&gt;0,$DN$4&lt;&gt;1),INDEX($CD$7:$CD$73,SUM(IF(AF126=$CL$7:$CL$59,ROW($A$1:$A$50),0))),AF126:AJ126)))</f>
        <v>#N/A</v>
      </c>
      <c r="AX126" s="39"/>
      <c r="AY126" s="39"/>
      <c r="AZ126" s="39"/>
      <c r="BA126" s="39"/>
      <c r="BB126" s="39" t="e">
        <f>VLOOKUP(G126,변환표준점수!$X$8:$AM$16,_xlfn.XMATCH(AL126,변환표준점수!$Y$5:$AM$5)+IF(OR(AN126=6,AN126=7,AN126=10,AN126=11),IF(AO126=1,0,1),0)+1,FALSE)</f>
        <v>#N/A</v>
      </c>
      <c r="BC126" s="39" t="e">
        <f>VLOOKUP(H126,변환표준점수!$AO$8:$BE$16,_xlfn.XMATCH(AL126,변환표준점수!$AP$5:$BE$5)+IF(OR(AN126=3,AN126=6,AN126=8,AN126=9,AN126=10),IF(AO126=1,0,1),0)+1,FALSE)</f>
        <v>#N/A</v>
      </c>
      <c r="BD126" s="39" t="e">
        <f>IF(I126=0,VLOOKUP(K126,변환표준점수!$BU$8:$CF$62,'표점 계산기'!$AN126+1,FALSE),VLOOKUP(I126,변환표준점수!$BH$8:$BS$62,'표점 계산기'!$AN126+1,FALSE))</f>
        <v>#N/A</v>
      </c>
      <c r="BE126" s="39" t="e">
        <f>IF(J126=0,VLOOKUP(L126,변환표준점수!$BU$8:$CF$62,'표점 계산기'!$AN126+1,FALSE),VLOOKUP(J126,변환표준점수!$BH$8:$BS$62,'표점 계산기'!$AN126+1,FALSE))</f>
        <v>#N/A</v>
      </c>
      <c r="BF126" s="39" cm="1">
        <f t="array" ref="BF126">IF(M126=0,0,IF(OR(AN126=3,AN126=4),0,IF(AN126=1,INDEX($CZ$7:$CZ$15,SUM(IF(M126&lt;$CY$7:$CY$15=TRUE,1,0))+1),VLOOKUP(M126,변환표준점수!$BH$8:$BS$62,'표점 계산기'!AN126+1,FALSE))))</f>
        <v>0</v>
      </c>
      <c r="BG126" s="39" t="e" cm="1">
        <f t="array" ref="BG126">INDEX($DG$24:$EF$31,COLUMN(C121),$AP126)</f>
        <v>#N/A</v>
      </c>
      <c r="BH126" s="39" t="e" cm="1">
        <f t="array" ref="BH126">INDEX($DG$24:$EF$31,COLUMN(D121),$AP126)</f>
        <v>#N/A</v>
      </c>
      <c r="BI126" s="39" t="e" cm="1">
        <f t="array" ref="BI126">INDEX($DG$24:$EF$31,COLUMN(E121),$AP126)</f>
        <v>#N/A</v>
      </c>
      <c r="BJ126" s="39" t="e" cm="1">
        <f t="array" ref="BJ126">INDEX($DG$24:$EF$31,COLUMN(F121),$AP126)</f>
        <v>#N/A</v>
      </c>
      <c r="BK126" s="39" t="e" cm="1">
        <f t="array" ref="BK126">INDEX($DG$24:$EF$31,COLUMN(G121),$AP126)</f>
        <v>#N/A</v>
      </c>
      <c r="BL126" s="39" t="e" cm="1">
        <f t="array" ref="BL126">INDEX($DG$24:$EF$31,COLUMN(H121),$AP126)</f>
        <v>#N/A</v>
      </c>
      <c r="BM126" s="63" t="str" cm="1">
        <f t="array" aca="1" ref="BM126:BQ126" ca="1">IFERROR(ROUND(IF(IFERROR(AW126:BA126/AW126:BA126,0)=1,(IFERROR(AQ126:AU126*BG126,0)+IFERROR(AW126:BA126*BH126,0)+(SUM(BD126:BF126)-MIN(BD126:BF126))*BI126+BB126*BJ126+BC126*BK126)*BL126+BB126*(1-BJ126)+BC126*(1-BK126)+IF(AN126=1,BF126,0),""),2),"")</f>
        <v/>
      </c>
      <c r="BN126" s="52" t="str">
        <f ca="1"/>
        <v/>
      </c>
      <c r="BO126" s="52" t="str">
        <f ca="1"/>
        <v/>
      </c>
      <c r="BP126" s="52" t="str">
        <f ca="1"/>
        <v/>
      </c>
      <c r="BQ126" s="64" t="str">
        <f ca="1"/>
        <v/>
      </c>
      <c r="BR126" s="6"/>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6"/>
      <c r="DM126" s="6"/>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row>
    <row r="127" spans="1:153" x14ac:dyDescent="0.3">
      <c r="A127" s="5"/>
      <c r="B127" s="18" t="str">
        <f t="shared" si="27"/>
        <v/>
      </c>
      <c r="C127" s="24"/>
      <c r="D127" s="24"/>
      <c r="E127" s="24"/>
      <c r="F127" s="24"/>
      <c r="G127" s="24"/>
      <c r="H127" s="25"/>
      <c r="I127" s="25"/>
      <c r="J127" s="25"/>
      <c r="K127" s="25"/>
      <c r="L127" s="25"/>
      <c r="M127" s="25"/>
      <c r="N127" s="24"/>
      <c r="O127" s="25"/>
      <c r="P127" s="6"/>
      <c r="Q127" s="6"/>
      <c r="R127" s="6" t="e">
        <f t="shared" si="28"/>
        <v>#N/A</v>
      </c>
      <c r="S127" s="6" t="e">
        <f t="shared" si="29"/>
        <v>#N/A</v>
      </c>
      <c r="T127" s="6" t="e">
        <f t="shared" si="30"/>
        <v>#N/A</v>
      </c>
      <c r="U127" s="6" t="e">
        <f t="shared" si="31"/>
        <v>#N/A</v>
      </c>
      <c r="V127" s="8" cm="1">
        <f t="array" ref="V127">IF(M127=0,0,IF(OR($DM$4=3,$DM$4=4),0,IF($DM$4=1,INDEX($CZ$7:$CZ$15,SUM(IF(M127&lt;$CY$7:$CY$15=TRUE,1,0))+1),VLOOKUP(M127,$DB$7:$DC$107,2,FALSE))))</f>
        <v>0</v>
      </c>
      <c r="W127" s="6" t="e">
        <f t="shared" si="26"/>
        <v>#N/A</v>
      </c>
      <c r="X127" s="6" cm="1">
        <f t="array" aca="1" ref="X127" ca="1">SUM(IF((IF(E127=0,INDIRECT(_xlfn.CONCAT($CH$1,MATCH(F127,$CG$7:$CG$100,0)+6)):INDIRECT(_xlfn.CONCAT($CH$1,MATCH(F127,$CG$7:$CG$100,0)+6+SUM(IF((F127=$CG$7:$CG$59)=TRUE,1,0))-1)),INDIRECT(_xlfn.CONCAT($CD$1,MATCH(E127,$CC$7:$CC$100,0)+6)):INDIRECT(_xlfn.CONCAT($CD$1,MATCH(E127,$CC$7:$CC$100,0)+6+SUM(IF((E127=$CC$7:$CC$59)=TRUE,1,0))-1)))*$S$3)=0,0,1))</f>
        <v>2</v>
      </c>
      <c r="Y127" s="6" t="e" cm="1">
        <f t="array" aca="1" ref="Y127" ca="1">SUM(IF((TRANSPOSE(MMULT(MMULT(_xlfn.MUNIT(X127),IF(MMULT(IF(E127=0,INDIRECT(_xlfn.CONCAT($CH$1,MATCH(F127,$CG$7:$CG$100,0)+6)):INDIRECT(_xlfn.CONCAT($CH$1,MATCH(F127,$CG$7:$CG$100,0)+6+SUM(IF((F127=$CG$7:$CG$59)=TRUE,1,0))-1)),INDIRECT(_xlfn.CONCAT($CD$1,MATCH(E127,$CC$7:$CC$100,0)+6)):INDIRECT(_xlfn.CONCAT($CD$1,MATCH(E127,$CC$7:$CC$100,0)+6+SUM(IF((E127=$CC$7:$CC$59)=TRUE,1,0))-1)))*$S$3,1/TRANSPOSE(W127-INDIRECT(_xlfn.CONCAT($BZ$1,MATCH(D127,$BY$7:$BY$100,0)+6)):INDIRECT(_xlfn.CONCAT($BZ$1,MATCH(D127,$BY$7:$BY$100,0)+6+SUM(IF((D127=$BY$7:$BY$59)=TRUE,1,0))-1))*$R$3))=1,1,0)),W127-INDIRECT(_xlfn.CONCAT($BZ$1,MATCH(D127,$BY$7:$BY$100,0)+6)):INDIRECT(_xlfn.CONCAT($BZ$1,MATCH(D127,$BY$7:$BY$100,0)+6+SUM(IF((D127=$BY$7:$BY$59)=TRUE,1,0))-1))*$R$3)))=0,0,1))</f>
        <v>#N/A</v>
      </c>
      <c r="Z127" s="6"/>
      <c r="AA127" s="30" t="str">
        <f t="shared" ca="1" si="32"/>
        <v/>
      </c>
      <c r="AB127" s="31" t="str">
        <f t="shared" si="33"/>
        <v/>
      </c>
      <c r="AC127" s="31" t="str">
        <f t="shared" si="34"/>
        <v/>
      </c>
      <c r="AD127" s="31" t="str">
        <f t="shared" si="35"/>
        <v/>
      </c>
      <c r="AE127" s="32" t="str">
        <f t="shared" si="36"/>
        <v/>
      </c>
      <c r="AF127" s="33" t="str" cm="1">
        <f t="array" aca="1" ref="AF127" ca="1">IFERROR(IF(_xlfn._xlws.SORT(TRANSPOSE(MMULT(MMULT(_xlfn.MUNIT(X127),IF(ROUND(MMULT(IF(E127=0,IF(DN125=1,INDIRECT(_xlfn.CONCAT($CP$1,MATCH(F127,$CO$7:$CO$100,0)+6)):INDIRECT(_xlfn.CONCAT($CP$1,MATCH(F127,$CO$7:$CO$100,0)+6+SUM(IF((F127=$CO$7:$CO$59)=TRUE,1,0))-1)),INDIRECT(_xlfn.CONCAT($CH$1,MATCH(F127,$CG$7:$CG$100,0)+6)):INDIRECT(_xlfn.CONCAT($CH$1,MATCH(F127,$CG$7:$CG$100,0)+6+SUM(IF((F127=$CG$7:$CG$59)=TRUE,1,0))-1))),IF(OR(DN125=2,DN125=3),INDIRECT(_xlfn.CONCAT($CL$1,MATCH(E127,$CK$7:$CK$100,0)+6)):INDIRECT(_xlfn.CONCAT($CL$1,MATCH(E127,$CK$7:$CK$100,0)+6+SUM(IF((E127=$CK$7:$CK$59)=TRUE,1,0))-1)),INDIRECT(_xlfn.CONCAT($CD$1,MATCH(E127,$CC$7:$CC$100,0)+6)):INDIRECT(_xlfn.CONCAT($CD$1,MATCH(E127,$CC$7:$CC$100,0)+6+SUM(IF((E127=$CC$7:$CC$59)=TRUE,1,0))-1))))*$S$3*IF(AND(DM125=4,F127=0),1.1,1),1/TRANSPOSE(W127-INDIRECT(_xlfn.CONCAT($BZ$1,MATCH(D127,$BY$7:$BY$100,0)+6)):INDIRECT(_xlfn.CONCAT($BZ$1,MATCH(D127,$BY$7:$BY$100,0)+6+SUM(IF((D127=$BY$7:$BY$59)=TRUE,1,0))-1))*$R$3)),6)=1,1,0)),W127-INDIRECT(_xlfn.CONCAT($BZ$1,MATCH(D127,$BY$7:$BY$100,0)+6)):INDIRECT(_xlfn.CONCAT($BZ$1,MATCH(D127,$BY$7:$BY$100,0)+6+SUM(IF((D127=$BY$7:$BY$59)=TRUE,1,0))-1))*$R$3))/$S$3,1,-1,TRUE)=0,"",_xlfn._xlws.SORT(TRANSPOSE(MMULT(MMULT(_xlfn.MUNIT(X127),IF(ROUND(MMULT(IF(E127=0,IF(DN125=1,INDIRECT(_xlfn.CONCAT($CP$1,MATCH(F127,$CO$7:$CO$100,0)+6)):INDIRECT(_xlfn.CONCAT($CP$1,MATCH(F127,$CO$7:$CO$100,0)+6+SUM(IF((F127=$CO$7:$CO$59)=TRUE,1,0))-1)),INDIRECT(_xlfn.CONCAT($CH$1,MATCH(F127,$CG$7:$CG$100,0)+6)):INDIRECT(_xlfn.CONCAT($CH$1,MATCH(F127,$CG$7:$CG$100,0)+6+SUM(IF((F127=$CG$7:$CG$59)=TRUE,1,0))-1))),IF(OR(DN125=2,DN125=3),INDIRECT(_xlfn.CONCAT($CL$1,MATCH(E127,$CK$7:$CK$100,0)+6)):INDIRECT(_xlfn.CONCAT($CL$1,MATCH(E127,$CK$7:$CK$100,0)+6+SUM(IF((E127=$CK$7:$CK$59)=TRUE,1,0))-1)),INDIRECT(_xlfn.CONCAT($CD$1,MATCH(E127,$CC$7:$CC$100,0)+6)):INDIRECT(_xlfn.CONCAT($CD$1,MATCH(E127,$CC$7:$CC$100,0)+6+SUM(IF((E127=$CC$7:$CC$59)=TRUE,1,0))-1))))*$S$3*IF(AND(DM125=4,F127=0),1.1,1),1/TRANSPOSE(W127-INDIRECT(_xlfn.CONCAT($BZ$1,MATCH(D127,$BY$7:$BY$100,0)+6)):INDIRECT(_xlfn.CONCAT($BZ$1,MATCH(D127,$BY$7:$BY$100,0)+6+SUM(IF((D127=$BY$7:$BY$59)=TRUE,1,0))-1))*$R$3)),6)=1,1,0)),W127-INDIRECT(_xlfn.CONCAT($BZ$1,MATCH(D127,$BY$7:$BY$100,0)+6)):INDIRECT(_xlfn.CONCAT($BZ$1,MATCH(D127,$BY$7:$BY$100,0)+6+SUM(IF((D127=$BY$7:$BY$59)=TRUE,1,0))-1))*$R$3))/$S$3,1,-1,TRUE)),"")</f>
        <v/>
      </c>
      <c r="AG127" s="31"/>
      <c r="AH127" s="31"/>
      <c r="AI127" s="31"/>
      <c r="AJ127" s="32"/>
      <c r="AK127" s="6"/>
      <c r="AL127" s="21"/>
      <c r="AM127" s="21"/>
      <c r="AN127" s="48">
        <f t="shared" si="37"/>
        <v>12</v>
      </c>
      <c r="AO127" s="39" t="e">
        <f t="shared" si="38"/>
        <v>#N/A</v>
      </c>
      <c r="AP127" s="39" t="e" cm="1">
        <f t="array" ref="AP127">_xlfn.XMATCH(1,IF(IF((AL127=$DG$24:$EF$24)=TRUE,1,0)+IF((AM127=$DG$25:$EF$25)=TRUE,1,0)=2,1,0))</f>
        <v>#N/A</v>
      </c>
      <c r="AQ127" s="39" t="str" cm="1">
        <f t="array" aca="1" ref="AQ127:AU127" ca="1">AA127:AE127</f>
        <v/>
      </c>
      <c r="AR127" s="39" t="str">
        <f ca="1"/>
        <v/>
      </c>
      <c r="AS127" s="39" t="str">
        <f ca="1"/>
        <v/>
      </c>
      <c r="AT127" s="39" t="str">
        <f ca="1"/>
        <v/>
      </c>
      <c r="AU127" s="39" t="str">
        <f ca="1"/>
        <v/>
      </c>
      <c r="AV127" s="39">
        <f t="shared" si="39"/>
        <v>0</v>
      </c>
      <c r="AW127" s="39" t="e" cm="1">
        <f t="array" ref="AW127">IF(AND(AV127=1,AO127&lt;&gt;1),VLOOKUP(E127,변환표준점수!$H$8:$O$60,_xlfn.XMATCH('표점 계산기'!$AL127,변환표준점수!$I$6:$O$6)+1,FALSE),IF(AND($E127=0,$DN$4=1),INDEX($CH$7:$CH$73,SUM(IF(AF127=$CP$7:$CP$59,ROW($A$1:$A$50),0))),IF(AND($E127&lt;&gt;0,$DN$4&lt;&gt;1),INDEX($CD$7:$CD$73,SUM(IF(AF127=$CL$7:$CL$59,ROW($A$1:$A$50),0))),AF127:AJ127)))</f>
        <v>#N/A</v>
      </c>
      <c r="AX127" s="39"/>
      <c r="AY127" s="39"/>
      <c r="AZ127" s="39"/>
      <c r="BA127" s="39"/>
      <c r="BB127" s="39" t="e">
        <f>VLOOKUP(G127,변환표준점수!$X$8:$AM$16,_xlfn.XMATCH(AL127,변환표준점수!$Y$5:$AM$5)+IF(OR(AN127=6,AN127=7,AN127=10,AN127=11),IF(AO127=1,0,1),0)+1,FALSE)</f>
        <v>#N/A</v>
      </c>
      <c r="BC127" s="39" t="e">
        <f>VLOOKUP(H127,변환표준점수!$AO$8:$BE$16,_xlfn.XMATCH(AL127,변환표준점수!$AP$5:$BE$5)+IF(OR(AN127=3,AN127=6,AN127=8,AN127=9,AN127=10),IF(AO127=1,0,1),0)+1,FALSE)</f>
        <v>#N/A</v>
      </c>
      <c r="BD127" s="39" t="e">
        <f>IF(I127=0,VLOOKUP(K127,변환표준점수!$BU$8:$CF$62,'표점 계산기'!$AN127+1,FALSE),VLOOKUP(I127,변환표준점수!$BH$8:$BS$62,'표점 계산기'!$AN127+1,FALSE))</f>
        <v>#N/A</v>
      </c>
      <c r="BE127" s="39" t="e">
        <f>IF(J127=0,VLOOKUP(L127,변환표준점수!$BU$8:$CF$62,'표점 계산기'!$AN127+1,FALSE),VLOOKUP(J127,변환표준점수!$BH$8:$BS$62,'표점 계산기'!$AN127+1,FALSE))</f>
        <v>#N/A</v>
      </c>
      <c r="BF127" s="39" cm="1">
        <f t="array" ref="BF127">IF(M127=0,0,IF(OR(AN127=3,AN127=4),0,IF(AN127=1,INDEX($CZ$7:$CZ$15,SUM(IF(M127&lt;$CY$7:$CY$15=TRUE,1,0))+1),VLOOKUP(M127,변환표준점수!$BH$8:$BS$62,'표점 계산기'!AN127+1,FALSE))))</f>
        <v>0</v>
      </c>
      <c r="BG127" s="39" t="e" cm="1">
        <f t="array" ref="BG127">INDEX($DG$24:$EF$31,COLUMN(C122),$AP127)</f>
        <v>#N/A</v>
      </c>
      <c r="BH127" s="39" t="e" cm="1">
        <f t="array" ref="BH127">INDEX($DG$24:$EF$31,COLUMN(D122),$AP127)</f>
        <v>#N/A</v>
      </c>
      <c r="BI127" s="39" t="e" cm="1">
        <f t="array" ref="BI127">INDEX($DG$24:$EF$31,COLUMN(E122),$AP127)</f>
        <v>#N/A</v>
      </c>
      <c r="BJ127" s="39" t="e" cm="1">
        <f t="array" ref="BJ127">INDEX($DG$24:$EF$31,COLUMN(F122),$AP127)</f>
        <v>#N/A</v>
      </c>
      <c r="BK127" s="39" t="e" cm="1">
        <f t="array" ref="BK127">INDEX($DG$24:$EF$31,COLUMN(G122),$AP127)</f>
        <v>#N/A</v>
      </c>
      <c r="BL127" s="39" t="e" cm="1">
        <f t="array" ref="BL127">INDEX($DG$24:$EF$31,COLUMN(H122),$AP127)</f>
        <v>#N/A</v>
      </c>
      <c r="BM127" s="63" t="str" cm="1">
        <f t="array" aca="1" ref="BM127:BQ127" ca="1">IFERROR(ROUND(IF(IFERROR(AW127:BA127/AW127:BA127,0)=1,(IFERROR(AQ127:AU127*BG127,0)+IFERROR(AW127:BA127*BH127,0)+(SUM(BD127:BF127)-MIN(BD127:BF127))*BI127+BB127*BJ127+BC127*BK127)*BL127+BB127*(1-BJ127)+BC127*(1-BK127)+IF(AN127=1,BF127,0),""),2),"")</f>
        <v/>
      </c>
      <c r="BN127" s="52" t="str">
        <f ca="1"/>
        <v/>
      </c>
      <c r="BO127" s="52" t="str">
        <f ca="1"/>
        <v/>
      </c>
      <c r="BP127" s="52" t="str">
        <f ca="1"/>
        <v/>
      </c>
      <c r="BQ127" s="64" t="str">
        <f ca="1"/>
        <v/>
      </c>
      <c r="BR127" s="6"/>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6"/>
      <c r="DM127" s="6"/>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row>
    <row r="128" spans="1:153" x14ac:dyDescent="0.3">
      <c r="A128" s="5"/>
      <c r="B128" s="18" t="str">
        <f t="shared" si="27"/>
        <v/>
      </c>
      <c r="C128" s="24"/>
      <c r="D128" s="24"/>
      <c r="E128" s="24"/>
      <c r="F128" s="24"/>
      <c r="G128" s="24"/>
      <c r="H128" s="25"/>
      <c r="I128" s="25"/>
      <c r="J128" s="25"/>
      <c r="K128" s="25"/>
      <c r="L128" s="25"/>
      <c r="M128" s="25"/>
      <c r="N128" s="24"/>
      <c r="O128" s="25"/>
      <c r="P128" s="6"/>
      <c r="Q128" s="6"/>
      <c r="R128" s="6" t="e">
        <f t="shared" si="28"/>
        <v>#N/A</v>
      </c>
      <c r="S128" s="6" t="e">
        <f t="shared" si="29"/>
        <v>#N/A</v>
      </c>
      <c r="T128" s="6" t="e">
        <f t="shared" si="30"/>
        <v>#N/A</v>
      </c>
      <c r="U128" s="6" t="e">
        <f t="shared" si="31"/>
        <v>#N/A</v>
      </c>
      <c r="V128" s="8" cm="1">
        <f t="array" ref="V128">IF(M128=0,0,IF(OR($DM$4=3,$DM$4=4),0,IF($DM$4=1,INDEX($CZ$7:$CZ$15,SUM(IF(M128&lt;$CY$7:$CY$15=TRUE,1,0))+1),VLOOKUP(M128,$DB$7:$DC$107,2,FALSE))))</f>
        <v>0</v>
      </c>
      <c r="W128" s="6" t="e">
        <f t="shared" si="26"/>
        <v>#N/A</v>
      </c>
      <c r="X128" s="6" cm="1">
        <f t="array" aca="1" ref="X128" ca="1">SUM(IF((IF(E128=0,INDIRECT(_xlfn.CONCAT($CH$1,MATCH(F128,$CG$7:$CG$100,0)+6)):INDIRECT(_xlfn.CONCAT($CH$1,MATCH(F128,$CG$7:$CG$100,0)+6+SUM(IF((F128=$CG$7:$CG$59)=TRUE,1,0))-1)),INDIRECT(_xlfn.CONCAT($CD$1,MATCH(E128,$CC$7:$CC$100,0)+6)):INDIRECT(_xlfn.CONCAT($CD$1,MATCH(E128,$CC$7:$CC$100,0)+6+SUM(IF((E128=$CC$7:$CC$59)=TRUE,1,0))-1)))*$S$3)=0,0,1))</f>
        <v>2</v>
      </c>
      <c r="Y128" s="6" t="e" cm="1">
        <f t="array" aca="1" ref="Y128" ca="1">SUM(IF((TRANSPOSE(MMULT(MMULT(_xlfn.MUNIT(X128),IF(MMULT(IF(E128=0,INDIRECT(_xlfn.CONCAT($CH$1,MATCH(F128,$CG$7:$CG$100,0)+6)):INDIRECT(_xlfn.CONCAT($CH$1,MATCH(F128,$CG$7:$CG$100,0)+6+SUM(IF((F128=$CG$7:$CG$59)=TRUE,1,0))-1)),INDIRECT(_xlfn.CONCAT($CD$1,MATCH(E128,$CC$7:$CC$100,0)+6)):INDIRECT(_xlfn.CONCAT($CD$1,MATCH(E128,$CC$7:$CC$100,0)+6+SUM(IF((E128=$CC$7:$CC$59)=TRUE,1,0))-1)))*$S$3,1/TRANSPOSE(W128-INDIRECT(_xlfn.CONCAT($BZ$1,MATCH(D128,$BY$7:$BY$100,0)+6)):INDIRECT(_xlfn.CONCAT($BZ$1,MATCH(D128,$BY$7:$BY$100,0)+6+SUM(IF((D128=$BY$7:$BY$59)=TRUE,1,0))-1))*$R$3))=1,1,0)),W128-INDIRECT(_xlfn.CONCAT($BZ$1,MATCH(D128,$BY$7:$BY$100,0)+6)):INDIRECT(_xlfn.CONCAT($BZ$1,MATCH(D128,$BY$7:$BY$100,0)+6+SUM(IF((D128=$BY$7:$BY$59)=TRUE,1,0))-1))*$R$3)))=0,0,1))</f>
        <v>#N/A</v>
      </c>
      <c r="Z128" s="6"/>
      <c r="AA128" s="30" t="str">
        <f t="shared" ca="1" si="32"/>
        <v/>
      </c>
      <c r="AB128" s="31" t="str">
        <f t="shared" si="33"/>
        <v/>
      </c>
      <c r="AC128" s="31" t="str">
        <f t="shared" si="34"/>
        <v/>
      </c>
      <c r="AD128" s="31" t="str">
        <f t="shared" si="35"/>
        <v/>
      </c>
      <c r="AE128" s="32" t="str">
        <f t="shared" si="36"/>
        <v/>
      </c>
      <c r="AF128" s="33" t="str" cm="1">
        <f t="array" aca="1" ref="AF128" ca="1">IFERROR(IF(_xlfn._xlws.SORT(TRANSPOSE(MMULT(MMULT(_xlfn.MUNIT(X128),IF(ROUND(MMULT(IF(E128=0,IF(DN126=1,INDIRECT(_xlfn.CONCAT($CP$1,MATCH(F128,$CO$7:$CO$100,0)+6)):INDIRECT(_xlfn.CONCAT($CP$1,MATCH(F128,$CO$7:$CO$100,0)+6+SUM(IF((F128=$CO$7:$CO$59)=TRUE,1,0))-1)),INDIRECT(_xlfn.CONCAT($CH$1,MATCH(F128,$CG$7:$CG$100,0)+6)):INDIRECT(_xlfn.CONCAT($CH$1,MATCH(F128,$CG$7:$CG$100,0)+6+SUM(IF((F128=$CG$7:$CG$59)=TRUE,1,0))-1))),IF(OR(DN126=2,DN126=3),INDIRECT(_xlfn.CONCAT($CL$1,MATCH(E128,$CK$7:$CK$100,0)+6)):INDIRECT(_xlfn.CONCAT($CL$1,MATCH(E128,$CK$7:$CK$100,0)+6+SUM(IF((E128=$CK$7:$CK$59)=TRUE,1,0))-1)),INDIRECT(_xlfn.CONCAT($CD$1,MATCH(E128,$CC$7:$CC$100,0)+6)):INDIRECT(_xlfn.CONCAT($CD$1,MATCH(E128,$CC$7:$CC$100,0)+6+SUM(IF((E128=$CC$7:$CC$59)=TRUE,1,0))-1))))*$S$3*IF(AND(DM126=4,F128=0),1.1,1),1/TRANSPOSE(W128-INDIRECT(_xlfn.CONCAT($BZ$1,MATCH(D128,$BY$7:$BY$100,0)+6)):INDIRECT(_xlfn.CONCAT($BZ$1,MATCH(D128,$BY$7:$BY$100,0)+6+SUM(IF((D128=$BY$7:$BY$59)=TRUE,1,0))-1))*$R$3)),6)=1,1,0)),W128-INDIRECT(_xlfn.CONCAT($BZ$1,MATCH(D128,$BY$7:$BY$100,0)+6)):INDIRECT(_xlfn.CONCAT($BZ$1,MATCH(D128,$BY$7:$BY$100,0)+6+SUM(IF((D128=$BY$7:$BY$59)=TRUE,1,0))-1))*$R$3))/$S$3,1,-1,TRUE)=0,"",_xlfn._xlws.SORT(TRANSPOSE(MMULT(MMULT(_xlfn.MUNIT(X128),IF(ROUND(MMULT(IF(E128=0,IF(DN126=1,INDIRECT(_xlfn.CONCAT($CP$1,MATCH(F128,$CO$7:$CO$100,0)+6)):INDIRECT(_xlfn.CONCAT($CP$1,MATCH(F128,$CO$7:$CO$100,0)+6+SUM(IF((F128=$CO$7:$CO$59)=TRUE,1,0))-1)),INDIRECT(_xlfn.CONCAT($CH$1,MATCH(F128,$CG$7:$CG$100,0)+6)):INDIRECT(_xlfn.CONCAT($CH$1,MATCH(F128,$CG$7:$CG$100,0)+6+SUM(IF((F128=$CG$7:$CG$59)=TRUE,1,0))-1))),IF(OR(DN126=2,DN126=3),INDIRECT(_xlfn.CONCAT($CL$1,MATCH(E128,$CK$7:$CK$100,0)+6)):INDIRECT(_xlfn.CONCAT($CL$1,MATCH(E128,$CK$7:$CK$100,0)+6+SUM(IF((E128=$CK$7:$CK$59)=TRUE,1,0))-1)),INDIRECT(_xlfn.CONCAT($CD$1,MATCH(E128,$CC$7:$CC$100,0)+6)):INDIRECT(_xlfn.CONCAT($CD$1,MATCH(E128,$CC$7:$CC$100,0)+6+SUM(IF((E128=$CC$7:$CC$59)=TRUE,1,0))-1))))*$S$3*IF(AND(DM126=4,F128=0),1.1,1),1/TRANSPOSE(W128-INDIRECT(_xlfn.CONCAT($BZ$1,MATCH(D128,$BY$7:$BY$100,0)+6)):INDIRECT(_xlfn.CONCAT($BZ$1,MATCH(D128,$BY$7:$BY$100,0)+6+SUM(IF((D128=$BY$7:$BY$59)=TRUE,1,0))-1))*$R$3)),6)=1,1,0)),W128-INDIRECT(_xlfn.CONCAT($BZ$1,MATCH(D128,$BY$7:$BY$100,0)+6)):INDIRECT(_xlfn.CONCAT($BZ$1,MATCH(D128,$BY$7:$BY$100,0)+6+SUM(IF((D128=$BY$7:$BY$59)=TRUE,1,0))-1))*$R$3))/$S$3,1,-1,TRUE)),"")</f>
        <v/>
      </c>
      <c r="AG128" s="31"/>
      <c r="AH128" s="31"/>
      <c r="AI128" s="31"/>
      <c r="AJ128" s="32"/>
      <c r="AK128" s="6"/>
      <c r="AL128" s="21"/>
      <c r="AM128" s="21"/>
      <c r="AN128" s="48">
        <f t="shared" si="37"/>
        <v>12</v>
      </c>
      <c r="AO128" s="39" t="e">
        <f t="shared" si="38"/>
        <v>#N/A</v>
      </c>
      <c r="AP128" s="39" t="e" cm="1">
        <f t="array" ref="AP128">_xlfn.XMATCH(1,IF(IF((AL128=$DG$24:$EF$24)=TRUE,1,0)+IF((AM128=$DG$25:$EF$25)=TRUE,1,0)=2,1,0))</f>
        <v>#N/A</v>
      </c>
      <c r="AQ128" s="39" t="str" cm="1">
        <f t="array" aca="1" ref="AQ128:AU128" ca="1">AA128:AE128</f>
        <v/>
      </c>
      <c r="AR128" s="39" t="str">
        <f ca="1"/>
        <v/>
      </c>
      <c r="AS128" s="39" t="str">
        <f ca="1"/>
        <v/>
      </c>
      <c r="AT128" s="39" t="str">
        <f ca="1"/>
        <v/>
      </c>
      <c r="AU128" s="39" t="str">
        <f ca="1"/>
        <v/>
      </c>
      <c r="AV128" s="39">
        <f t="shared" si="39"/>
        <v>0</v>
      </c>
      <c r="AW128" s="39" t="e" cm="1">
        <f t="array" ref="AW128">IF(AND(AV128=1,AO128&lt;&gt;1),VLOOKUP(E128,변환표준점수!$H$8:$O$60,_xlfn.XMATCH('표점 계산기'!$AL128,변환표준점수!$I$6:$O$6)+1,FALSE),IF(AND($E128=0,$DN$4=1),INDEX($CH$7:$CH$73,SUM(IF(AF128=$CP$7:$CP$59,ROW($A$1:$A$50),0))),IF(AND($E128&lt;&gt;0,$DN$4&lt;&gt;1),INDEX($CD$7:$CD$73,SUM(IF(AF128=$CL$7:$CL$59,ROW($A$1:$A$50),0))),AF128:AJ128)))</f>
        <v>#N/A</v>
      </c>
      <c r="AX128" s="39"/>
      <c r="AY128" s="39"/>
      <c r="AZ128" s="39"/>
      <c r="BA128" s="39"/>
      <c r="BB128" s="39" t="e">
        <f>VLOOKUP(G128,변환표준점수!$X$8:$AM$16,_xlfn.XMATCH(AL128,변환표준점수!$Y$5:$AM$5)+IF(OR(AN128=6,AN128=7,AN128=10,AN128=11),IF(AO128=1,0,1),0)+1,FALSE)</f>
        <v>#N/A</v>
      </c>
      <c r="BC128" s="39" t="e">
        <f>VLOOKUP(H128,변환표준점수!$AO$8:$BE$16,_xlfn.XMATCH(AL128,변환표준점수!$AP$5:$BE$5)+IF(OR(AN128=3,AN128=6,AN128=8,AN128=9,AN128=10),IF(AO128=1,0,1),0)+1,FALSE)</f>
        <v>#N/A</v>
      </c>
      <c r="BD128" s="39" t="e">
        <f>IF(I128=0,VLOOKUP(K128,변환표준점수!$BU$8:$CF$62,'표점 계산기'!$AN128+1,FALSE),VLOOKUP(I128,변환표준점수!$BH$8:$BS$62,'표점 계산기'!$AN128+1,FALSE))</f>
        <v>#N/A</v>
      </c>
      <c r="BE128" s="39" t="e">
        <f>IF(J128=0,VLOOKUP(L128,변환표준점수!$BU$8:$CF$62,'표점 계산기'!$AN128+1,FALSE),VLOOKUP(J128,변환표준점수!$BH$8:$BS$62,'표점 계산기'!$AN128+1,FALSE))</f>
        <v>#N/A</v>
      </c>
      <c r="BF128" s="39" cm="1">
        <f t="array" ref="BF128">IF(M128=0,0,IF(OR(AN128=3,AN128=4),0,IF(AN128=1,INDEX($CZ$7:$CZ$15,SUM(IF(M128&lt;$CY$7:$CY$15=TRUE,1,0))+1),VLOOKUP(M128,변환표준점수!$BH$8:$BS$62,'표점 계산기'!AN128+1,FALSE))))</f>
        <v>0</v>
      </c>
      <c r="BG128" s="39" t="e" cm="1">
        <f t="array" ref="BG128">INDEX($DG$24:$EF$31,COLUMN(C123),$AP128)</f>
        <v>#N/A</v>
      </c>
      <c r="BH128" s="39" t="e" cm="1">
        <f t="array" ref="BH128">INDEX($DG$24:$EF$31,COLUMN(D123),$AP128)</f>
        <v>#N/A</v>
      </c>
      <c r="BI128" s="39" t="e" cm="1">
        <f t="array" ref="BI128">INDEX($DG$24:$EF$31,COLUMN(E123),$AP128)</f>
        <v>#N/A</v>
      </c>
      <c r="BJ128" s="39" t="e" cm="1">
        <f t="array" ref="BJ128">INDEX($DG$24:$EF$31,COLUMN(F123),$AP128)</f>
        <v>#N/A</v>
      </c>
      <c r="BK128" s="39" t="e" cm="1">
        <f t="array" ref="BK128">INDEX($DG$24:$EF$31,COLUMN(G123),$AP128)</f>
        <v>#N/A</v>
      </c>
      <c r="BL128" s="39" t="e" cm="1">
        <f t="array" ref="BL128">INDEX($DG$24:$EF$31,COLUMN(H123),$AP128)</f>
        <v>#N/A</v>
      </c>
      <c r="BM128" s="63" t="str" cm="1">
        <f t="array" aca="1" ref="BM128:BQ128" ca="1">IFERROR(ROUND(IF(IFERROR(AW128:BA128/AW128:BA128,0)=1,(IFERROR(AQ128:AU128*BG128,0)+IFERROR(AW128:BA128*BH128,0)+(SUM(BD128:BF128)-MIN(BD128:BF128))*BI128+BB128*BJ128+BC128*BK128)*BL128+BB128*(1-BJ128)+BC128*(1-BK128)+IF(AN128=1,BF128,0),""),2),"")</f>
        <v/>
      </c>
      <c r="BN128" s="52" t="str">
        <f ca="1"/>
        <v/>
      </c>
      <c r="BO128" s="52" t="str">
        <f ca="1"/>
        <v/>
      </c>
      <c r="BP128" s="52" t="str">
        <f ca="1"/>
        <v/>
      </c>
      <c r="BQ128" s="64" t="str">
        <f ca="1"/>
        <v/>
      </c>
      <c r="BR128" s="6"/>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6"/>
      <c r="DM128" s="6"/>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row>
    <row r="129" spans="1:153" x14ac:dyDescent="0.3">
      <c r="A129" s="5"/>
      <c r="B129" s="18" t="str">
        <f t="shared" si="27"/>
        <v/>
      </c>
      <c r="C129" s="24"/>
      <c r="D129" s="24"/>
      <c r="E129" s="24"/>
      <c r="F129" s="24"/>
      <c r="G129" s="24"/>
      <c r="H129" s="25"/>
      <c r="I129" s="25"/>
      <c r="J129" s="25"/>
      <c r="K129" s="25"/>
      <c r="L129" s="25"/>
      <c r="M129" s="25"/>
      <c r="N129" s="24"/>
      <c r="O129" s="25"/>
      <c r="P129" s="6"/>
      <c r="Q129" s="6"/>
      <c r="R129" s="6" t="e">
        <f t="shared" si="28"/>
        <v>#N/A</v>
      </c>
      <c r="S129" s="6" t="e">
        <f t="shared" si="29"/>
        <v>#N/A</v>
      </c>
      <c r="T129" s="6" t="e">
        <f t="shared" si="30"/>
        <v>#N/A</v>
      </c>
      <c r="U129" s="6" t="e">
        <f t="shared" si="31"/>
        <v>#N/A</v>
      </c>
      <c r="V129" s="8" cm="1">
        <f t="array" ref="V129">IF(M129=0,0,IF(OR($DM$4=3,$DM$4=4),0,IF($DM$4=1,INDEX($CZ$7:$CZ$15,SUM(IF(M129&lt;$CY$7:$CY$15=TRUE,1,0))+1),VLOOKUP(M129,$DB$7:$DC$107,2,FALSE))))</f>
        <v>0</v>
      </c>
      <c r="W129" s="6" t="e">
        <f t="shared" si="26"/>
        <v>#N/A</v>
      </c>
      <c r="X129" s="6" cm="1">
        <f t="array" aca="1" ref="X129" ca="1">SUM(IF((IF(E129=0,INDIRECT(_xlfn.CONCAT($CH$1,MATCH(F129,$CG$7:$CG$100,0)+6)):INDIRECT(_xlfn.CONCAT($CH$1,MATCH(F129,$CG$7:$CG$100,0)+6+SUM(IF((F129=$CG$7:$CG$59)=TRUE,1,0))-1)),INDIRECT(_xlfn.CONCAT($CD$1,MATCH(E129,$CC$7:$CC$100,0)+6)):INDIRECT(_xlfn.CONCAT($CD$1,MATCH(E129,$CC$7:$CC$100,0)+6+SUM(IF((E129=$CC$7:$CC$59)=TRUE,1,0))-1)))*$S$3)=0,0,1))</f>
        <v>2</v>
      </c>
      <c r="Y129" s="6" t="e" cm="1">
        <f t="array" aca="1" ref="Y129" ca="1">SUM(IF((TRANSPOSE(MMULT(MMULT(_xlfn.MUNIT(X129),IF(MMULT(IF(E129=0,INDIRECT(_xlfn.CONCAT($CH$1,MATCH(F129,$CG$7:$CG$100,0)+6)):INDIRECT(_xlfn.CONCAT($CH$1,MATCH(F129,$CG$7:$CG$100,0)+6+SUM(IF((F129=$CG$7:$CG$59)=TRUE,1,0))-1)),INDIRECT(_xlfn.CONCAT($CD$1,MATCH(E129,$CC$7:$CC$100,0)+6)):INDIRECT(_xlfn.CONCAT($CD$1,MATCH(E129,$CC$7:$CC$100,0)+6+SUM(IF((E129=$CC$7:$CC$59)=TRUE,1,0))-1)))*$S$3,1/TRANSPOSE(W129-INDIRECT(_xlfn.CONCAT($BZ$1,MATCH(D129,$BY$7:$BY$100,0)+6)):INDIRECT(_xlfn.CONCAT($BZ$1,MATCH(D129,$BY$7:$BY$100,0)+6+SUM(IF((D129=$BY$7:$BY$59)=TRUE,1,0))-1))*$R$3))=1,1,0)),W129-INDIRECT(_xlfn.CONCAT($BZ$1,MATCH(D129,$BY$7:$BY$100,0)+6)):INDIRECT(_xlfn.CONCAT($BZ$1,MATCH(D129,$BY$7:$BY$100,0)+6+SUM(IF((D129=$BY$7:$BY$59)=TRUE,1,0))-1))*$R$3)))=0,0,1))</f>
        <v>#N/A</v>
      </c>
      <c r="Z129" s="6"/>
      <c r="AA129" s="30" t="str">
        <f t="shared" ca="1" si="32"/>
        <v/>
      </c>
      <c r="AB129" s="31" t="str">
        <f t="shared" si="33"/>
        <v/>
      </c>
      <c r="AC129" s="31" t="str">
        <f t="shared" si="34"/>
        <v/>
      </c>
      <c r="AD129" s="31" t="str">
        <f t="shared" si="35"/>
        <v/>
      </c>
      <c r="AE129" s="32" t="str">
        <f t="shared" si="36"/>
        <v/>
      </c>
      <c r="AF129" s="33" t="str" cm="1">
        <f t="array" aca="1" ref="AF129" ca="1">IFERROR(IF(_xlfn._xlws.SORT(TRANSPOSE(MMULT(MMULT(_xlfn.MUNIT(X129),IF(ROUND(MMULT(IF(E129=0,IF(DN127=1,INDIRECT(_xlfn.CONCAT($CP$1,MATCH(F129,$CO$7:$CO$100,0)+6)):INDIRECT(_xlfn.CONCAT($CP$1,MATCH(F129,$CO$7:$CO$100,0)+6+SUM(IF((F129=$CO$7:$CO$59)=TRUE,1,0))-1)),INDIRECT(_xlfn.CONCAT($CH$1,MATCH(F129,$CG$7:$CG$100,0)+6)):INDIRECT(_xlfn.CONCAT($CH$1,MATCH(F129,$CG$7:$CG$100,0)+6+SUM(IF((F129=$CG$7:$CG$59)=TRUE,1,0))-1))),IF(OR(DN127=2,DN127=3),INDIRECT(_xlfn.CONCAT($CL$1,MATCH(E129,$CK$7:$CK$100,0)+6)):INDIRECT(_xlfn.CONCAT($CL$1,MATCH(E129,$CK$7:$CK$100,0)+6+SUM(IF((E129=$CK$7:$CK$59)=TRUE,1,0))-1)),INDIRECT(_xlfn.CONCAT($CD$1,MATCH(E129,$CC$7:$CC$100,0)+6)):INDIRECT(_xlfn.CONCAT($CD$1,MATCH(E129,$CC$7:$CC$100,0)+6+SUM(IF((E129=$CC$7:$CC$59)=TRUE,1,0))-1))))*$S$3*IF(AND(DM127=4,F129=0),1.1,1),1/TRANSPOSE(W129-INDIRECT(_xlfn.CONCAT($BZ$1,MATCH(D129,$BY$7:$BY$100,0)+6)):INDIRECT(_xlfn.CONCAT($BZ$1,MATCH(D129,$BY$7:$BY$100,0)+6+SUM(IF((D129=$BY$7:$BY$59)=TRUE,1,0))-1))*$R$3)),6)=1,1,0)),W129-INDIRECT(_xlfn.CONCAT($BZ$1,MATCH(D129,$BY$7:$BY$100,0)+6)):INDIRECT(_xlfn.CONCAT($BZ$1,MATCH(D129,$BY$7:$BY$100,0)+6+SUM(IF((D129=$BY$7:$BY$59)=TRUE,1,0))-1))*$R$3))/$S$3,1,-1,TRUE)=0,"",_xlfn._xlws.SORT(TRANSPOSE(MMULT(MMULT(_xlfn.MUNIT(X129),IF(ROUND(MMULT(IF(E129=0,IF(DN127=1,INDIRECT(_xlfn.CONCAT($CP$1,MATCH(F129,$CO$7:$CO$100,0)+6)):INDIRECT(_xlfn.CONCAT($CP$1,MATCH(F129,$CO$7:$CO$100,0)+6+SUM(IF((F129=$CO$7:$CO$59)=TRUE,1,0))-1)),INDIRECT(_xlfn.CONCAT($CH$1,MATCH(F129,$CG$7:$CG$100,0)+6)):INDIRECT(_xlfn.CONCAT($CH$1,MATCH(F129,$CG$7:$CG$100,0)+6+SUM(IF((F129=$CG$7:$CG$59)=TRUE,1,0))-1))),IF(OR(DN127=2,DN127=3),INDIRECT(_xlfn.CONCAT($CL$1,MATCH(E129,$CK$7:$CK$100,0)+6)):INDIRECT(_xlfn.CONCAT($CL$1,MATCH(E129,$CK$7:$CK$100,0)+6+SUM(IF((E129=$CK$7:$CK$59)=TRUE,1,0))-1)),INDIRECT(_xlfn.CONCAT($CD$1,MATCH(E129,$CC$7:$CC$100,0)+6)):INDIRECT(_xlfn.CONCAT($CD$1,MATCH(E129,$CC$7:$CC$100,0)+6+SUM(IF((E129=$CC$7:$CC$59)=TRUE,1,0))-1))))*$S$3*IF(AND(DM127=4,F129=0),1.1,1),1/TRANSPOSE(W129-INDIRECT(_xlfn.CONCAT($BZ$1,MATCH(D129,$BY$7:$BY$100,0)+6)):INDIRECT(_xlfn.CONCAT($BZ$1,MATCH(D129,$BY$7:$BY$100,0)+6+SUM(IF((D129=$BY$7:$BY$59)=TRUE,1,0))-1))*$R$3)),6)=1,1,0)),W129-INDIRECT(_xlfn.CONCAT($BZ$1,MATCH(D129,$BY$7:$BY$100,0)+6)):INDIRECT(_xlfn.CONCAT($BZ$1,MATCH(D129,$BY$7:$BY$100,0)+6+SUM(IF((D129=$BY$7:$BY$59)=TRUE,1,0))-1))*$R$3))/$S$3,1,-1,TRUE)),"")</f>
        <v/>
      </c>
      <c r="AG129" s="31"/>
      <c r="AH129" s="31"/>
      <c r="AI129" s="31"/>
      <c r="AJ129" s="32"/>
      <c r="AK129" s="6"/>
      <c r="AL129" s="21"/>
      <c r="AM129" s="21"/>
      <c r="AN129" s="48">
        <f t="shared" si="37"/>
        <v>12</v>
      </c>
      <c r="AO129" s="39" t="e">
        <f t="shared" si="38"/>
        <v>#N/A</v>
      </c>
      <c r="AP129" s="39" t="e" cm="1">
        <f t="array" ref="AP129">_xlfn.XMATCH(1,IF(IF((AL129=$DG$24:$EF$24)=TRUE,1,0)+IF((AM129=$DG$25:$EF$25)=TRUE,1,0)=2,1,0))</f>
        <v>#N/A</v>
      </c>
      <c r="AQ129" s="39" t="str" cm="1">
        <f t="array" aca="1" ref="AQ129:AU129" ca="1">AA129:AE129</f>
        <v/>
      </c>
      <c r="AR129" s="39" t="str">
        <f ca="1"/>
        <v/>
      </c>
      <c r="AS129" s="39" t="str">
        <f ca="1"/>
        <v/>
      </c>
      <c r="AT129" s="39" t="str">
        <f ca="1"/>
        <v/>
      </c>
      <c r="AU129" s="39" t="str">
        <f ca="1"/>
        <v/>
      </c>
      <c r="AV129" s="39">
        <f t="shared" si="39"/>
        <v>0</v>
      </c>
      <c r="AW129" s="39" t="e" cm="1">
        <f t="array" ref="AW129">IF(AND(AV129=1,AO129&lt;&gt;1),VLOOKUP(E129,변환표준점수!$H$8:$O$60,_xlfn.XMATCH('표점 계산기'!$AL129,변환표준점수!$I$6:$O$6)+1,FALSE),IF(AND($E129=0,$DN$4=1),INDEX($CH$7:$CH$73,SUM(IF(AF129=$CP$7:$CP$59,ROW($A$1:$A$50),0))),IF(AND($E129&lt;&gt;0,$DN$4&lt;&gt;1),INDEX($CD$7:$CD$73,SUM(IF(AF129=$CL$7:$CL$59,ROW($A$1:$A$50),0))),AF129:AJ129)))</f>
        <v>#N/A</v>
      </c>
      <c r="AX129" s="39"/>
      <c r="AY129" s="39"/>
      <c r="AZ129" s="39"/>
      <c r="BA129" s="39"/>
      <c r="BB129" s="39" t="e">
        <f>VLOOKUP(G129,변환표준점수!$X$8:$AM$16,_xlfn.XMATCH(AL129,변환표준점수!$Y$5:$AM$5)+IF(OR(AN129=6,AN129=7,AN129=10,AN129=11),IF(AO129=1,0,1),0)+1,FALSE)</f>
        <v>#N/A</v>
      </c>
      <c r="BC129" s="39" t="e">
        <f>VLOOKUP(H129,변환표준점수!$AO$8:$BE$16,_xlfn.XMATCH(AL129,변환표준점수!$AP$5:$BE$5)+IF(OR(AN129=3,AN129=6,AN129=8,AN129=9,AN129=10),IF(AO129=1,0,1),0)+1,FALSE)</f>
        <v>#N/A</v>
      </c>
      <c r="BD129" s="39" t="e">
        <f>IF(I129=0,VLOOKUP(K129,변환표준점수!$BU$8:$CF$62,'표점 계산기'!$AN129+1,FALSE),VLOOKUP(I129,변환표준점수!$BH$8:$BS$62,'표점 계산기'!$AN129+1,FALSE))</f>
        <v>#N/A</v>
      </c>
      <c r="BE129" s="39" t="e">
        <f>IF(J129=0,VLOOKUP(L129,변환표준점수!$BU$8:$CF$62,'표점 계산기'!$AN129+1,FALSE),VLOOKUP(J129,변환표준점수!$BH$8:$BS$62,'표점 계산기'!$AN129+1,FALSE))</f>
        <v>#N/A</v>
      </c>
      <c r="BF129" s="39" cm="1">
        <f t="array" ref="BF129">IF(M129=0,0,IF(OR(AN129=3,AN129=4),0,IF(AN129=1,INDEX($CZ$7:$CZ$15,SUM(IF(M129&lt;$CY$7:$CY$15=TRUE,1,0))+1),VLOOKUP(M129,변환표준점수!$BH$8:$BS$62,'표점 계산기'!AN129+1,FALSE))))</f>
        <v>0</v>
      </c>
      <c r="BG129" s="39" t="e" cm="1">
        <f t="array" ref="BG129">INDEX($DG$24:$EF$31,COLUMN(C124),$AP129)</f>
        <v>#N/A</v>
      </c>
      <c r="BH129" s="39" t="e" cm="1">
        <f t="array" ref="BH129">INDEX($DG$24:$EF$31,COLUMN(D124),$AP129)</f>
        <v>#N/A</v>
      </c>
      <c r="BI129" s="39" t="e" cm="1">
        <f t="array" ref="BI129">INDEX($DG$24:$EF$31,COLUMN(E124),$AP129)</f>
        <v>#N/A</v>
      </c>
      <c r="BJ129" s="39" t="e" cm="1">
        <f t="array" ref="BJ129">INDEX($DG$24:$EF$31,COLUMN(F124),$AP129)</f>
        <v>#N/A</v>
      </c>
      <c r="BK129" s="39" t="e" cm="1">
        <f t="array" ref="BK129">INDEX($DG$24:$EF$31,COLUMN(G124),$AP129)</f>
        <v>#N/A</v>
      </c>
      <c r="BL129" s="39" t="e" cm="1">
        <f t="array" ref="BL129">INDEX($DG$24:$EF$31,COLUMN(H124),$AP129)</f>
        <v>#N/A</v>
      </c>
      <c r="BM129" s="63" t="str" cm="1">
        <f t="array" aca="1" ref="BM129:BQ129" ca="1">IFERROR(ROUND(IF(IFERROR(AW129:BA129/AW129:BA129,0)=1,(IFERROR(AQ129:AU129*BG129,0)+IFERROR(AW129:BA129*BH129,0)+(SUM(BD129:BF129)-MIN(BD129:BF129))*BI129+BB129*BJ129+BC129*BK129)*BL129+BB129*(1-BJ129)+BC129*(1-BK129)+IF(AN129=1,BF129,0),""),2),"")</f>
        <v/>
      </c>
      <c r="BN129" s="52" t="str">
        <f ca="1"/>
        <v/>
      </c>
      <c r="BO129" s="52" t="str">
        <f ca="1"/>
        <v/>
      </c>
      <c r="BP129" s="52" t="str">
        <f ca="1"/>
        <v/>
      </c>
      <c r="BQ129" s="64" t="str">
        <f ca="1"/>
        <v/>
      </c>
      <c r="BR129" s="6"/>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6"/>
      <c r="DM129" s="6"/>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row>
    <row r="130" spans="1:153" x14ac:dyDescent="0.3">
      <c r="A130" s="5"/>
      <c r="B130" s="18" t="str">
        <f t="shared" si="27"/>
        <v/>
      </c>
      <c r="C130" s="24"/>
      <c r="D130" s="24"/>
      <c r="E130" s="24"/>
      <c r="F130" s="24"/>
      <c r="G130" s="24"/>
      <c r="H130" s="25"/>
      <c r="I130" s="25"/>
      <c r="J130" s="25"/>
      <c r="K130" s="25"/>
      <c r="L130" s="25"/>
      <c r="M130" s="25"/>
      <c r="N130" s="24"/>
      <c r="O130" s="25"/>
      <c r="P130" s="6"/>
      <c r="Q130" s="6"/>
      <c r="R130" s="6" t="e">
        <f t="shared" si="28"/>
        <v>#N/A</v>
      </c>
      <c r="S130" s="6" t="e">
        <f t="shared" si="29"/>
        <v>#N/A</v>
      </c>
      <c r="T130" s="6" t="e">
        <f t="shared" si="30"/>
        <v>#N/A</v>
      </c>
      <c r="U130" s="6" t="e">
        <f t="shared" si="31"/>
        <v>#N/A</v>
      </c>
      <c r="V130" s="8" cm="1">
        <f t="array" ref="V130">IF(M130=0,0,IF(OR($DM$4=3,$DM$4=4),0,IF($DM$4=1,INDEX($CZ$7:$CZ$15,SUM(IF(M130&lt;$CY$7:$CY$15=TRUE,1,0))+1),VLOOKUP(M130,$DB$7:$DC$107,2,FALSE))))</f>
        <v>0</v>
      </c>
      <c r="W130" s="6" t="e">
        <f t="shared" si="26"/>
        <v>#N/A</v>
      </c>
      <c r="X130" s="6" cm="1">
        <f t="array" aca="1" ref="X130" ca="1">SUM(IF((IF(E130=0,INDIRECT(_xlfn.CONCAT($CH$1,MATCH(F130,$CG$7:$CG$100,0)+6)):INDIRECT(_xlfn.CONCAT($CH$1,MATCH(F130,$CG$7:$CG$100,0)+6+SUM(IF((F130=$CG$7:$CG$59)=TRUE,1,0))-1)),INDIRECT(_xlfn.CONCAT($CD$1,MATCH(E130,$CC$7:$CC$100,0)+6)):INDIRECT(_xlfn.CONCAT($CD$1,MATCH(E130,$CC$7:$CC$100,0)+6+SUM(IF((E130=$CC$7:$CC$59)=TRUE,1,0))-1)))*$S$3)=0,0,1))</f>
        <v>2</v>
      </c>
      <c r="Y130" s="6" t="e" cm="1">
        <f t="array" aca="1" ref="Y130" ca="1">SUM(IF((TRANSPOSE(MMULT(MMULT(_xlfn.MUNIT(X130),IF(MMULT(IF(E130=0,INDIRECT(_xlfn.CONCAT($CH$1,MATCH(F130,$CG$7:$CG$100,0)+6)):INDIRECT(_xlfn.CONCAT($CH$1,MATCH(F130,$CG$7:$CG$100,0)+6+SUM(IF((F130=$CG$7:$CG$59)=TRUE,1,0))-1)),INDIRECT(_xlfn.CONCAT($CD$1,MATCH(E130,$CC$7:$CC$100,0)+6)):INDIRECT(_xlfn.CONCAT($CD$1,MATCH(E130,$CC$7:$CC$100,0)+6+SUM(IF((E130=$CC$7:$CC$59)=TRUE,1,0))-1)))*$S$3,1/TRANSPOSE(W130-INDIRECT(_xlfn.CONCAT($BZ$1,MATCH(D130,$BY$7:$BY$100,0)+6)):INDIRECT(_xlfn.CONCAT($BZ$1,MATCH(D130,$BY$7:$BY$100,0)+6+SUM(IF((D130=$BY$7:$BY$59)=TRUE,1,0))-1))*$R$3))=1,1,0)),W130-INDIRECT(_xlfn.CONCAT($BZ$1,MATCH(D130,$BY$7:$BY$100,0)+6)):INDIRECT(_xlfn.CONCAT($BZ$1,MATCH(D130,$BY$7:$BY$100,0)+6+SUM(IF((D130=$BY$7:$BY$59)=TRUE,1,0))-1))*$R$3)))=0,0,1))</f>
        <v>#N/A</v>
      </c>
      <c r="Z130" s="6"/>
      <c r="AA130" s="30" t="str">
        <f t="shared" ca="1" si="32"/>
        <v/>
      </c>
      <c r="AB130" s="31" t="str">
        <f t="shared" si="33"/>
        <v/>
      </c>
      <c r="AC130" s="31" t="str">
        <f t="shared" si="34"/>
        <v/>
      </c>
      <c r="AD130" s="31" t="str">
        <f t="shared" si="35"/>
        <v/>
      </c>
      <c r="AE130" s="32" t="str">
        <f t="shared" si="36"/>
        <v/>
      </c>
      <c r="AF130" s="33" t="str" cm="1">
        <f t="array" aca="1" ref="AF130" ca="1">IFERROR(IF(_xlfn._xlws.SORT(TRANSPOSE(MMULT(MMULT(_xlfn.MUNIT(X130),IF(ROUND(MMULT(IF(E130=0,IF(DN128=1,INDIRECT(_xlfn.CONCAT($CP$1,MATCH(F130,$CO$7:$CO$100,0)+6)):INDIRECT(_xlfn.CONCAT($CP$1,MATCH(F130,$CO$7:$CO$100,0)+6+SUM(IF((F130=$CO$7:$CO$59)=TRUE,1,0))-1)),INDIRECT(_xlfn.CONCAT($CH$1,MATCH(F130,$CG$7:$CG$100,0)+6)):INDIRECT(_xlfn.CONCAT($CH$1,MATCH(F130,$CG$7:$CG$100,0)+6+SUM(IF((F130=$CG$7:$CG$59)=TRUE,1,0))-1))),IF(OR(DN128=2,DN128=3),INDIRECT(_xlfn.CONCAT($CL$1,MATCH(E130,$CK$7:$CK$100,0)+6)):INDIRECT(_xlfn.CONCAT($CL$1,MATCH(E130,$CK$7:$CK$100,0)+6+SUM(IF((E130=$CK$7:$CK$59)=TRUE,1,0))-1)),INDIRECT(_xlfn.CONCAT($CD$1,MATCH(E130,$CC$7:$CC$100,0)+6)):INDIRECT(_xlfn.CONCAT($CD$1,MATCH(E130,$CC$7:$CC$100,0)+6+SUM(IF((E130=$CC$7:$CC$59)=TRUE,1,0))-1))))*$S$3*IF(AND(DM128=4,F130=0),1.1,1),1/TRANSPOSE(W130-INDIRECT(_xlfn.CONCAT($BZ$1,MATCH(D130,$BY$7:$BY$100,0)+6)):INDIRECT(_xlfn.CONCAT($BZ$1,MATCH(D130,$BY$7:$BY$100,0)+6+SUM(IF((D130=$BY$7:$BY$59)=TRUE,1,0))-1))*$R$3)),6)=1,1,0)),W130-INDIRECT(_xlfn.CONCAT($BZ$1,MATCH(D130,$BY$7:$BY$100,0)+6)):INDIRECT(_xlfn.CONCAT($BZ$1,MATCH(D130,$BY$7:$BY$100,0)+6+SUM(IF((D130=$BY$7:$BY$59)=TRUE,1,0))-1))*$R$3))/$S$3,1,-1,TRUE)=0,"",_xlfn._xlws.SORT(TRANSPOSE(MMULT(MMULT(_xlfn.MUNIT(X130),IF(ROUND(MMULT(IF(E130=0,IF(DN128=1,INDIRECT(_xlfn.CONCAT($CP$1,MATCH(F130,$CO$7:$CO$100,0)+6)):INDIRECT(_xlfn.CONCAT($CP$1,MATCH(F130,$CO$7:$CO$100,0)+6+SUM(IF((F130=$CO$7:$CO$59)=TRUE,1,0))-1)),INDIRECT(_xlfn.CONCAT($CH$1,MATCH(F130,$CG$7:$CG$100,0)+6)):INDIRECT(_xlfn.CONCAT($CH$1,MATCH(F130,$CG$7:$CG$100,0)+6+SUM(IF((F130=$CG$7:$CG$59)=TRUE,1,0))-1))),IF(OR(DN128=2,DN128=3),INDIRECT(_xlfn.CONCAT($CL$1,MATCH(E130,$CK$7:$CK$100,0)+6)):INDIRECT(_xlfn.CONCAT($CL$1,MATCH(E130,$CK$7:$CK$100,0)+6+SUM(IF((E130=$CK$7:$CK$59)=TRUE,1,0))-1)),INDIRECT(_xlfn.CONCAT($CD$1,MATCH(E130,$CC$7:$CC$100,0)+6)):INDIRECT(_xlfn.CONCAT($CD$1,MATCH(E130,$CC$7:$CC$100,0)+6+SUM(IF((E130=$CC$7:$CC$59)=TRUE,1,0))-1))))*$S$3*IF(AND(DM128=4,F130=0),1.1,1),1/TRANSPOSE(W130-INDIRECT(_xlfn.CONCAT($BZ$1,MATCH(D130,$BY$7:$BY$100,0)+6)):INDIRECT(_xlfn.CONCAT($BZ$1,MATCH(D130,$BY$7:$BY$100,0)+6+SUM(IF((D130=$BY$7:$BY$59)=TRUE,1,0))-1))*$R$3)),6)=1,1,0)),W130-INDIRECT(_xlfn.CONCAT($BZ$1,MATCH(D130,$BY$7:$BY$100,0)+6)):INDIRECT(_xlfn.CONCAT($BZ$1,MATCH(D130,$BY$7:$BY$100,0)+6+SUM(IF((D130=$BY$7:$BY$59)=TRUE,1,0))-1))*$R$3))/$S$3,1,-1,TRUE)),"")</f>
        <v/>
      </c>
      <c r="AG130" s="31"/>
      <c r="AH130" s="31"/>
      <c r="AI130" s="31"/>
      <c r="AJ130" s="32"/>
      <c r="AK130" s="6"/>
      <c r="AL130" s="21"/>
      <c r="AM130" s="21"/>
      <c r="AN130" s="48">
        <f t="shared" si="37"/>
        <v>12</v>
      </c>
      <c r="AO130" s="39" t="e">
        <f t="shared" si="38"/>
        <v>#N/A</v>
      </c>
      <c r="AP130" s="39" t="e" cm="1">
        <f t="array" ref="AP130">_xlfn.XMATCH(1,IF(IF((AL130=$DG$24:$EF$24)=TRUE,1,0)+IF((AM130=$DG$25:$EF$25)=TRUE,1,0)=2,1,0))</f>
        <v>#N/A</v>
      </c>
      <c r="AQ130" s="39" t="str" cm="1">
        <f t="array" aca="1" ref="AQ130:AU130" ca="1">AA130:AE130</f>
        <v/>
      </c>
      <c r="AR130" s="39" t="str">
        <f ca="1"/>
        <v/>
      </c>
      <c r="AS130" s="39" t="str">
        <f ca="1"/>
        <v/>
      </c>
      <c r="AT130" s="39" t="str">
        <f ca="1"/>
        <v/>
      </c>
      <c r="AU130" s="39" t="str">
        <f ca="1"/>
        <v/>
      </c>
      <c r="AV130" s="39">
        <f t="shared" si="39"/>
        <v>0</v>
      </c>
      <c r="AW130" s="39" t="e" cm="1">
        <f t="array" ref="AW130">IF(AND(AV130=1,AO130&lt;&gt;1),VLOOKUP(E130,변환표준점수!$H$8:$O$60,_xlfn.XMATCH('표점 계산기'!$AL130,변환표준점수!$I$6:$O$6)+1,FALSE),IF(AND($E130=0,$DN$4=1),INDEX($CH$7:$CH$73,SUM(IF(AF130=$CP$7:$CP$59,ROW($A$1:$A$50),0))),IF(AND($E130&lt;&gt;0,$DN$4&lt;&gt;1),INDEX($CD$7:$CD$73,SUM(IF(AF130=$CL$7:$CL$59,ROW($A$1:$A$50),0))),AF130:AJ130)))</f>
        <v>#N/A</v>
      </c>
      <c r="AX130" s="39"/>
      <c r="AY130" s="39"/>
      <c r="AZ130" s="39"/>
      <c r="BA130" s="39"/>
      <c r="BB130" s="39" t="e">
        <f>VLOOKUP(G130,변환표준점수!$X$8:$AM$16,_xlfn.XMATCH(AL130,변환표준점수!$Y$5:$AM$5)+IF(OR(AN130=6,AN130=7,AN130=10,AN130=11),IF(AO130=1,0,1),0)+1,FALSE)</f>
        <v>#N/A</v>
      </c>
      <c r="BC130" s="39" t="e">
        <f>VLOOKUP(H130,변환표준점수!$AO$8:$BE$16,_xlfn.XMATCH(AL130,변환표준점수!$AP$5:$BE$5)+IF(OR(AN130=3,AN130=6,AN130=8,AN130=9,AN130=10),IF(AO130=1,0,1),0)+1,FALSE)</f>
        <v>#N/A</v>
      </c>
      <c r="BD130" s="39" t="e">
        <f>IF(I130=0,VLOOKUP(K130,변환표준점수!$BU$8:$CF$62,'표점 계산기'!$AN130+1,FALSE),VLOOKUP(I130,변환표준점수!$BH$8:$BS$62,'표점 계산기'!$AN130+1,FALSE))</f>
        <v>#N/A</v>
      </c>
      <c r="BE130" s="39" t="e">
        <f>IF(J130=0,VLOOKUP(L130,변환표준점수!$BU$8:$CF$62,'표점 계산기'!$AN130+1,FALSE),VLOOKUP(J130,변환표준점수!$BH$8:$BS$62,'표점 계산기'!$AN130+1,FALSE))</f>
        <v>#N/A</v>
      </c>
      <c r="BF130" s="39" cm="1">
        <f t="array" ref="BF130">IF(M130=0,0,IF(OR(AN130=3,AN130=4),0,IF(AN130=1,INDEX($CZ$7:$CZ$15,SUM(IF(M130&lt;$CY$7:$CY$15=TRUE,1,0))+1),VLOOKUP(M130,변환표준점수!$BH$8:$BS$62,'표점 계산기'!AN130+1,FALSE))))</f>
        <v>0</v>
      </c>
      <c r="BG130" s="39" t="e" cm="1">
        <f t="array" ref="BG130">INDEX($DG$24:$EF$31,COLUMN(C125),$AP130)</f>
        <v>#N/A</v>
      </c>
      <c r="BH130" s="39" t="e" cm="1">
        <f t="array" ref="BH130">INDEX($DG$24:$EF$31,COLUMN(D125),$AP130)</f>
        <v>#N/A</v>
      </c>
      <c r="BI130" s="39" t="e" cm="1">
        <f t="array" ref="BI130">INDEX($DG$24:$EF$31,COLUMN(E125),$AP130)</f>
        <v>#N/A</v>
      </c>
      <c r="BJ130" s="39" t="e" cm="1">
        <f t="array" ref="BJ130">INDEX($DG$24:$EF$31,COLUMN(F125),$AP130)</f>
        <v>#N/A</v>
      </c>
      <c r="BK130" s="39" t="e" cm="1">
        <f t="array" ref="BK130">INDEX($DG$24:$EF$31,COLUMN(G125),$AP130)</f>
        <v>#N/A</v>
      </c>
      <c r="BL130" s="39" t="e" cm="1">
        <f t="array" ref="BL130">INDEX($DG$24:$EF$31,COLUMN(H125),$AP130)</f>
        <v>#N/A</v>
      </c>
      <c r="BM130" s="63" t="str" cm="1">
        <f t="array" aca="1" ref="BM130:BQ130" ca="1">IFERROR(ROUND(IF(IFERROR(AW130:BA130/AW130:BA130,0)=1,(IFERROR(AQ130:AU130*BG130,0)+IFERROR(AW130:BA130*BH130,0)+(SUM(BD130:BF130)-MIN(BD130:BF130))*BI130+BB130*BJ130+BC130*BK130)*BL130+BB130*(1-BJ130)+BC130*(1-BK130)+IF(AN130=1,BF130,0),""),2),"")</f>
        <v/>
      </c>
      <c r="BN130" s="52" t="str">
        <f ca="1"/>
        <v/>
      </c>
      <c r="BO130" s="52" t="str">
        <f ca="1"/>
        <v/>
      </c>
      <c r="BP130" s="52" t="str">
        <f ca="1"/>
        <v/>
      </c>
      <c r="BQ130" s="64" t="str">
        <f ca="1"/>
        <v/>
      </c>
      <c r="BR130" s="6"/>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6"/>
      <c r="DM130" s="6"/>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row>
    <row r="131" spans="1:153" x14ac:dyDescent="0.3">
      <c r="A131" s="5"/>
      <c r="B131" s="18" t="str">
        <f t="shared" si="27"/>
        <v/>
      </c>
      <c r="C131" s="24"/>
      <c r="D131" s="24"/>
      <c r="E131" s="24"/>
      <c r="F131" s="24"/>
      <c r="G131" s="24"/>
      <c r="H131" s="25"/>
      <c r="I131" s="25"/>
      <c r="J131" s="25"/>
      <c r="K131" s="25"/>
      <c r="L131" s="25"/>
      <c r="M131" s="25"/>
      <c r="N131" s="24"/>
      <c r="O131" s="25"/>
      <c r="P131" s="6"/>
      <c r="Q131" s="6"/>
      <c r="R131" s="6" t="e">
        <f t="shared" si="28"/>
        <v>#N/A</v>
      </c>
      <c r="S131" s="6" t="e">
        <f t="shared" si="29"/>
        <v>#N/A</v>
      </c>
      <c r="T131" s="6" t="e">
        <f t="shared" si="30"/>
        <v>#N/A</v>
      </c>
      <c r="U131" s="6" t="e">
        <f t="shared" si="31"/>
        <v>#N/A</v>
      </c>
      <c r="V131" s="8" cm="1">
        <f t="array" ref="V131">IF(M131=0,0,IF(OR($DM$4=3,$DM$4=4),0,IF($DM$4=1,INDEX($CZ$7:$CZ$15,SUM(IF(M131&lt;$CY$7:$CY$15=TRUE,1,0))+1),VLOOKUP(M131,$DB$7:$DC$107,2,FALSE))))</f>
        <v>0</v>
      </c>
      <c r="W131" s="6" t="e">
        <f t="shared" si="26"/>
        <v>#N/A</v>
      </c>
      <c r="X131" s="6" cm="1">
        <f t="array" aca="1" ref="X131" ca="1">SUM(IF((IF(E131=0,INDIRECT(_xlfn.CONCAT($CH$1,MATCH(F131,$CG$7:$CG$100,0)+6)):INDIRECT(_xlfn.CONCAT($CH$1,MATCH(F131,$CG$7:$CG$100,0)+6+SUM(IF((F131=$CG$7:$CG$59)=TRUE,1,0))-1)),INDIRECT(_xlfn.CONCAT($CD$1,MATCH(E131,$CC$7:$CC$100,0)+6)):INDIRECT(_xlfn.CONCAT($CD$1,MATCH(E131,$CC$7:$CC$100,0)+6+SUM(IF((E131=$CC$7:$CC$59)=TRUE,1,0))-1)))*$S$3)=0,0,1))</f>
        <v>2</v>
      </c>
      <c r="Y131" s="6" t="e" cm="1">
        <f t="array" aca="1" ref="Y131" ca="1">SUM(IF((TRANSPOSE(MMULT(MMULT(_xlfn.MUNIT(X131),IF(MMULT(IF(E131=0,INDIRECT(_xlfn.CONCAT($CH$1,MATCH(F131,$CG$7:$CG$100,0)+6)):INDIRECT(_xlfn.CONCAT($CH$1,MATCH(F131,$CG$7:$CG$100,0)+6+SUM(IF((F131=$CG$7:$CG$59)=TRUE,1,0))-1)),INDIRECT(_xlfn.CONCAT($CD$1,MATCH(E131,$CC$7:$CC$100,0)+6)):INDIRECT(_xlfn.CONCAT($CD$1,MATCH(E131,$CC$7:$CC$100,0)+6+SUM(IF((E131=$CC$7:$CC$59)=TRUE,1,0))-1)))*$S$3,1/TRANSPOSE(W131-INDIRECT(_xlfn.CONCAT($BZ$1,MATCH(D131,$BY$7:$BY$100,0)+6)):INDIRECT(_xlfn.CONCAT($BZ$1,MATCH(D131,$BY$7:$BY$100,0)+6+SUM(IF((D131=$BY$7:$BY$59)=TRUE,1,0))-1))*$R$3))=1,1,0)),W131-INDIRECT(_xlfn.CONCAT($BZ$1,MATCH(D131,$BY$7:$BY$100,0)+6)):INDIRECT(_xlfn.CONCAT($BZ$1,MATCH(D131,$BY$7:$BY$100,0)+6+SUM(IF((D131=$BY$7:$BY$59)=TRUE,1,0))-1))*$R$3)))=0,0,1))</f>
        <v>#N/A</v>
      </c>
      <c r="Z131" s="6"/>
      <c r="AA131" s="30" t="str">
        <f t="shared" ca="1" si="32"/>
        <v/>
      </c>
      <c r="AB131" s="31" t="str">
        <f t="shared" si="33"/>
        <v/>
      </c>
      <c r="AC131" s="31" t="str">
        <f t="shared" si="34"/>
        <v/>
      </c>
      <c r="AD131" s="31" t="str">
        <f t="shared" si="35"/>
        <v/>
      </c>
      <c r="AE131" s="32" t="str">
        <f t="shared" si="36"/>
        <v/>
      </c>
      <c r="AF131" s="33" t="str" cm="1">
        <f t="array" aca="1" ref="AF131" ca="1">IFERROR(IF(_xlfn._xlws.SORT(TRANSPOSE(MMULT(MMULT(_xlfn.MUNIT(X131),IF(ROUND(MMULT(IF(E131=0,IF(DN129=1,INDIRECT(_xlfn.CONCAT($CP$1,MATCH(F131,$CO$7:$CO$100,0)+6)):INDIRECT(_xlfn.CONCAT($CP$1,MATCH(F131,$CO$7:$CO$100,0)+6+SUM(IF((F131=$CO$7:$CO$59)=TRUE,1,0))-1)),INDIRECT(_xlfn.CONCAT($CH$1,MATCH(F131,$CG$7:$CG$100,0)+6)):INDIRECT(_xlfn.CONCAT($CH$1,MATCH(F131,$CG$7:$CG$100,0)+6+SUM(IF((F131=$CG$7:$CG$59)=TRUE,1,0))-1))),IF(OR(DN129=2,DN129=3),INDIRECT(_xlfn.CONCAT($CL$1,MATCH(E131,$CK$7:$CK$100,0)+6)):INDIRECT(_xlfn.CONCAT($CL$1,MATCH(E131,$CK$7:$CK$100,0)+6+SUM(IF((E131=$CK$7:$CK$59)=TRUE,1,0))-1)),INDIRECT(_xlfn.CONCAT($CD$1,MATCH(E131,$CC$7:$CC$100,0)+6)):INDIRECT(_xlfn.CONCAT($CD$1,MATCH(E131,$CC$7:$CC$100,0)+6+SUM(IF((E131=$CC$7:$CC$59)=TRUE,1,0))-1))))*$S$3*IF(AND(DM129=4,F131=0),1.1,1),1/TRANSPOSE(W131-INDIRECT(_xlfn.CONCAT($BZ$1,MATCH(D131,$BY$7:$BY$100,0)+6)):INDIRECT(_xlfn.CONCAT($BZ$1,MATCH(D131,$BY$7:$BY$100,0)+6+SUM(IF((D131=$BY$7:$BY$59)=TRUE,1,0))-1))*$R$3)),6)=1,1,0)),W131-INDIRECT(_xlfn.CONCAT($BZ$1,MATCH(D131,$BY$7:$BY$100,0)+6)):INDIRECT(_xlfn.CONCAT($BZ$1,MATCH(D131,$BY$7:$BY$100,0)+6+SUM(IF((D131=$BY$7:$BY$59)=TRUE,1,0))-1))*$R$3))/$S$3,1,-1,TRUE)=0,"",_xlfn._xlws.SORT(TRANSPOSE(MMULT(MMULT(_xlfn.MUNIT(X131),IF(ROUND(MMULT(IF(E131=0,IF(DN129=1,INDIRECT(_xlfn.CONCAT($CP$1,MATCH(F131,$CO$7:$CO$100,0)+6)):INDIRECT(_xlfn.CONCAT($CP$1,MATCH(F131,$CO$7:$CO$100,0)+6+SUM(IF((F131=$CO$7:$CO$59)=TRUE,1,0))-1)),INDIRECT(_xlfn.CONCAT($CH$1,MATCH(F131,$CG$7:$CG$100,0)+6)):INDIRECT(_xlfn.CONCAT($CH$1,MATCH(F131,$CG$7:$CG$100,0)+6+SUM(IF((F131=$CG$7:$CG$59)=TRUE,1,0))-1))),IF(OR(DN129=2,DN129=3),INDIRECT(_xlfn.CONCAT($CL$1,MATCH(E131,$CK$7:$CK$100,0)+6)):INDIRECT(_xlfn.CONCAT($CL$1,MATCH(E131,$CK$7:$CK$100,0)+6+SUM(IF((E131=$CK$7:$CK$59)=TRUE,1,0))-1)),INDIRECT(_xlfn.CONCAT($CD$1,MATCH(E131,$CC$7:$CC$100,0)+6)):INDIRECT(_xlfn.CONCAT($CD$1,MATCH(E131,$CC$7:$CC$100,0)+6+SUM(IF((E131=$CC$7:$CC$59)=TRUE,1,0))-1))))*$S$3*IF(AND(DM129=4,F131=0),1.1,1),1/TRANSPOSE(W131-INDIRECT(_xlfn.CONCAT($BZ$1,MATCH(D131,$BY$7:$BY$100,0)+6)):INDIRECT(_xlfn.CONCAT($BZ$1,MATCH(D131,$BY$7:$BY$100,0)+6+SUM(IF((D131=$BY$7:$BY$59)=TRUE,1,0))-1))*$R$3)),6)=1,1,0)),W131-INDIRECT(_xlfn.CONCAT($BZ$1,MATCH(D131,$BY$7:$BY$100,0)+6)):INDIRECT(_xlfn.CONCAT($BZ$1,MATCH(D131,$BY$7:$BY$100,0)+6+SUM(IF((D131=$BY$7:$BY$59)=TRUE,1,0))-1))*$R$3))/$S$3,1,-1,TRUE)),"")</f>
        <v/>
      </c>
      <c r="AG131" s="31"/>
      <c r="AH131" s="31"/>
      <c r="AI131" s="31"/>
      <c r="AJ131" s="32"/>
      <c r="AK131" s="6"/>
      <c r="AL131" s="21"/>
      <c r="AM131" s="21"/>
      <c r="AN131" s="48">
        <f t="shared" si="37"/>
        <v>12</v>
      </c>
      <c r="AO131" s="39" t="e">
        <f t="shared" si="38"/>
        <v>#N/A</v>
      </c>
      <c r="AP131" s="39" t="e" cm="1">
        <f t="array" ref="AP131">_xlfn.XMATCH(1,IF(IF((AL131=$DG$24:$EF$24)=TRUE,1,0)+IF((AM131=$DG$25:$EF$25)=TRUE,1,0)=2,1,0))</f>
        <v>#N/A</v>
      </c>
      <c r="AQ131" s="39" t="str" cm="1">
        <f t="array" aca="1" ref="AQ131:AU131" ca="1">AA131:AE131</f>
        <v/>
      </c>
      <c r="AR131" s="39" t="str">
        <f ca="1"/>
        <v/>
      </c>
      <c r="AS131" s="39" t="str">
        <f ca="1"/>
        <v/>
      </c>
      <c r="AT131" s="39" t="str">
        <f ca="1"/>
        <v/>
      </c>
      <c r="AU131" s="39" t="str">
        <f ca="1"/>
        <v/>
      </c>
      <c r="AV131" s="39">
        <f t="shared" si="39"/>
        <v>0</v>
      </c>
      <c r="AW131" s="39" t="e" cm="1">
        <f t="array" ref="AW131">IF(AND(AV131=1,AO131&lt;&gt;1),VLOOKUP(E131,변환표준점수!$H$8:$O$60,_xlfn.XMATCH('표점 계산기'!$AL131,변환표준점수!$I$6:$O$6)+1,FALSE),IF(AND($E131=0,$DN$4=1),INDEX($CH$7:$CH$73,SUM(IF(AF131=$CP$7:$CP$59,ROW($A$1:$A$50),0))),IF(AND($E131&lt;&gt;0,$DN$4&lt;&gt;1),INDEX($CD$7:$CD$73,SUM(IF(AF131=$CL$7:$CL$59,ROW($A$1:$A$50),0))),AF131:AJ131)))</f>
        <v>#N/A</v>
      </c>
      <c r="AX131" s="39"/>
      <c r="AY131" s="39"/>
      <c r="AZ131" s="39"/>
      <c r="BA131" s="39"/>
      <c r="BB131" s="39" t="e">
        <f>VLOOKUP(G131,변환표준점수!$X$8:$AM$16,_xlfn.XMATCH(AL131,변환표준점수!$Y$5:$AM$5)+IF(OR(AN131=6,AN131=7,AN131=10,AN131=11),IF(AO131=1,0,1),0)+1,FALSE)</f>
        <v>#N/A</v>
      </c>
      <c r="BC131" s="39" t="e">
        <f>VLOOKUP(H131,변환표준점수!$AO$8:$BE$16,_xlfn.XMATCH(AL131,변환표준점수!$AP$5:$BE$5)+IF(OR(AN131=3,AN131=6,AN131=8,AN131=9,AN131=10),IF(AO131=1,0,1),0)+1,FALSE)</f>
        <v>#N/A</v>
      </c>
      <c r="BD131" s="39" t="e">
        <f>IF(I131=0,VLOOKUP(K131,변환표준점수!$BU$8:$CF$62,'표점 계산기'!$AN131+1,FALSE),VLOOKUP(I131,변환표준점수!$BH$8:$BS$62,'표점 계산기'!$AN131+1,FALSE))</f>
        <v>#N/A</v>
      </c>
      <c r="BE131" s="39" t="e">
        <f>IF(J131=0,VLOOKUP(L131,변환표준점수!$BU$8:$CF$62,'표점 계산기'!$AN131+1,FALSE),VLOOKUP(J131,변환표준점수!$BH$8:$BS$62,'표점 계산기'!$AN131+1,FALSE))</f>
        <v>#N/A</v>
      </c>
      <c r="BF131" s="39" cm="1">
        <f t="array" ref="BF131">IF(M131=0,0,IF(OR(AN131=3,AN131=4),0,IF(AN131=1,INDEX($CZ$7:$CZ$15,SUM(IF(M131&lt;$CY$7:$CY$15=TRUE,1,0))+1),VLOOKUP(M131,변환표준점수!$BH$8:$BS$62,'표점 계산기'!AN131+1,FALSE))))</f>
        <v>0</v>
      </c>
      <c r="BG131" s="39" t="e" cm="1">
        <f t="array" ref="BG131">INDEX($DG$24:$EF$31,COLUMN(C126),$AP131)</f>
        <v>#N/A</v>
      </c>
      <c r="BH131" s="39" t="e" cm="1">
        <f t="array" ref="BH131">INDEX($DG$24:$EF$31,COLUMN(D126),$AP131)</f>
        <v>#N/A</v>
      </c>
      <c r="BI131" s="39" t="e" cm="1">
        <f t="array" ref="BI131">INDEX($DG$24:$EF$31,COLUMN(E126),$AP131)</f>
        <v>#N/A</v>
      </c>
      <c r="BJ131" s="39" t="e" cm="1">
        <f t="array" ref="BJ131">INDEX($DG$24:$EF$31,COLUMN(F126),$AP131)</f>
        <v>#N/A</v>
      </c>
      <c r="BK131" s="39" t="e" cm="1">
        <f t="array" ref="BK131">INDEX($DG$24:$EF$31,COLUMN(G126),$AP131)</f>
        <v>#N/A</v>
      </c>
      <c r="BL131" s="39" t="e" cm="1">
        <f t="array" ref="BL131">INDEX($DG$24:$EF$31,COLUMN(H126),$AP131)</f>
        <v>#N/A</v>
      </c>
      <c r="BM131" s="63" t="str" cm="1">
        <f t="array" aca="1" ref="BM131:BQ131" ca="1">IFERROR(ROUND(IF(IFERROR(AW131:BA131/AW131:BA131,0)=1,(IFERROR(AQ131:AU131*BG131,0)+IFERROR(AW131:BA131*BH131,0)+(SUM(BD131:BF131)-MIN(BD131:BF131))*BI131+BB131*BJ131+BC131*BK131)*BL131+BB131*(1-BJ131)+BC131*(1-BK131)+IF(AN131=1,BF131,0),""),2),"")</f>
        <v/>
      </c>
      <c r="BN131" s="52" t="str">
        <f ca="1"/>
        <v/>
      </c>
      <c r="BO131" s="52" t="str">
        <f ca="1"/>
        <v/>
      </c>
      <c r="BP131" s="52" t="str">
        <f ca="1"/>
        <v/>
      </c>
      <c r="BQ131" s="64" t="str">
        <f ca="1"/>
        <v/>
      </c>
      <c r="BR131" s="6"/>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6"/>
      <c r="DM131" s="6"/>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row>
    <row r="132" spans="1:153" x14ac:dyDescent="0.3">
      <c r="A132" s="5"/>
      <c r="B132" s="18" t="str">
        <f t="shared" si="27"/>
        <v/>
      </c>
      <c r="C132" s="24"/>
      <c r="D132" s="24"/>
      <c r="E132" s="24"/>
      <c r="F132" s="24"/>
      <c r="G132" s="24"/>
      <c r="H132" s="25"/>
      <c r="I132" s="25"/>
      <c r="J132" s="25"/>
      <c r="K132" s="25"/>
      <c r="L132" s="25"/>
      <c r="M132" s="25"/>
      <c r="N132" s="24"/>
      <c r="O132" s="25"/>
      <c r="P132" s="6"/>
      <c r="Q132" s="6"/>
      <c r="R132" s="6" t="e">
        <f t="shared" si="28"/>
        <v>#N/A</v>
      </c>
      <c r="S132" s="6" t="e">
        <f t="shared" si="29"/>
        <v>#N/A</v>
      </c>
      <c r="T132" s="6" t="e">
        <f t="shared" si="30"/>
        <v>#N/A</v>
      </c>
      <c r="U132" s="6" t="e">
        <f t="shared" si="31"/>
        <v>#N/A</v>
      </c>
      <c r="V132" s="8" cm="1">
        <f t="array" ref="V132">IF(M132=0,0,IF(OR($DM$4=3,$DM$4=4),0,IF($DM$4=1,INDEX($CZ$7:$CZ$15,SUM(IF(M132&lt;$CY$7:$CY$15=TRUE,1,0))+1),VLOOKUP(M132,$DB$7:$DC$107,2,FALSE))))</f>
        <v>0</v>
      </c>
      <c r="W132" s="6" t="e">
        <f t="shared" si="26"/>
        <v>#N/A</v>
      </c>
      <c r="X132" s="6" cm="1">
        <f t="array" aca="1" ref="X132" ca="1">SUM(IF((IF(E132=0,INDIRECT(_xlfn.CONCAT($CH$1,MATCH(F132,$CG$7:$CG$100,0)+6)):INDIRECT(_xlfn.CONCAT($CH$1,MATCH(F132,$CG$7:$CG$100,0)+6+SUM(IF((F132=$CG$7:$CG$59)=TRUE,1,0))-1)),INDIRECT(_xlfn.CONCAT($CD$1,MATCH(E132,$CC$7:$CC$100,0)+6)):INDIRECT(_xlfn.CONCAT($CD$1,MATCH(E132,$CC$7:$CC$100,0)+6+SUM(IF((E132=$CC$7:$CC$59)=TRUE,1,0))-1)))*$S$3)=0,0,1))</f>
        <v>2</v>
      </c>
      <c r="Y132" s="6" t="e" cm="1">
        <f t="array" aca="1" ref="Y132" ca="1">SUM(IF((TRANSPOSE(MMULT(MMULT(_xlfn.MUNIT(X132),IF(MMULT(IF(E132=0,INDIRECT(_xlfn.CONCAT($CH$1,MATCH(F132,$CG$7:$CG$100,0)+6)):INDIRECT(_xlfn.CONCAT($CH$1,MATCH(F132,$CG$7:$CG$100,0)+6+SUM(IF((F132=$CG$7:$CG$59)=TRUE,1,0))-1)),INDIRECT(_xlfn.CONCAT($CD$1,MATCH(E132,$CC$7:$CC$100,0)+6)):INDIRECT(_xlfn.CONCAT($CD$1,MATCH(E132,$CC$7:$CC$100,0)+6+SUM(IF((E132=$CC$7:$CC$59)=TRUE,1,0))-1)))*$S$3,1/TRANSPOSE(W132-INDIRECT(_xlfn.CONCAT($BZ$1,MATCH(D132,$BY$7:$BY$100,0)+6)):INDIRECT(_xlfn.CONCAT($BZ$1,MATCH(D132,$BY$7:$BY$100,0)+6+SUM(IF((D132=$BY$7:$BY$59)=TRUE,1,0))-1))*$R$3))=1,1,0)),W132-INDIRECT(_xlfn.CONCAT($BZ$1,MATCH(D132,$BY$7:$BY$100,0)+6)):INDIRECT(_xlfn.CONCAT($BZ$1,MATCH(D132,$BY$7:$BY$100,0)+6+SUM(IF((D132=$BY$7:$BY$59)=TRUE,1,0))-1))*$R$3)))=0,0,1))</f>
        <v>#N/A</v>
      </c>
      <c r="Z132" s="6"/>
      <c r="AA132" s="30" t="str">
        <f t="shared" ca="1" si="32"/>
        <v/>
      </c>
      <c r="AB132" s="31" t="str">
        <f t="shared" si="33"/>
        <v/>
      </c>
      <c r="AC132" s="31" t="str">
        <f t="shared" si="34"/>
        <v/>
      </c>
      <c r="AD132" s="31" t="str">
        <f t="shared" si="35"/>
        <v/>
      </c>
      <c r="AE132" s="32" t="str">
        <f t="shared" si="36"/>
        <v/>
      </c>
      <c r="AF132" s="33" t="str" cm="1">
        <f t="array" aca="1" ref="AF132" ca="1">IFERROR(IF(_xlfn._xlws.SORT(TRANSPOSE(MMULT(MMULT(_xlfn.MUNIT(X132),IF(ROUND(MMULT(IF(E132=0,IF(DN130=1,INDIRECT(_xlfn.CONCAT($CP$1,MATCH(F132,$CO$7:$CO$100,0)+6)):INDIRECT(_xlfn.CONCAT($CP$1,MATCH(F132,$CO$7:$CO$100,0)+6+SUM(IF((F132=$CO$7:$CO$59)=TRUE,1,0))-1)),INDIRECT(_xlfn.CONCAT($CH$1,MATCH(F132,$CG$7:$CG$100,0)+6)):INDIRECT(_xlfn.CONCAT($CH$1,MATCH(F132,$CG$7:$CG$100,0)+6+SUM(IF((F132=$CG$7:$CG$59)=TRUE,1,0))-1))),IF(OR(DN130=2,DN130=3),INDIRECT(_xlfn.CONCAT($CL$1,MATCH(E132,$CK$7:$CK$100,0)+6)):INDIRECT(_xlfn.CONCAT($CL$1,MATCH(E132,$CK$7:$CK$100,0)+6+SUM(IF((E132=$CK$7:$CK$59)=TRUE,1,0))-1)),INDIRECT(_xlfn.CONCAT($CD$1,MATCH(E132,$CC$7:$CC$100,0)+6)):INDIRECT(_xlfn.CONCAT($CD$1,MATCH(E132,$CC$7:$CC$100,0)+6+SUM(IF((E132=$CC$7:$CC$59)=TRUE,1,0))-1))))*$S$3*IF(AND(DM130=4,F132=0),1.1,1),1/TRANSPOSE(W132-INDIRECT(_xlfn.CONCAT($BZ$1,MATCH(D132,$BY$7:$BY$100,0)+6)):INDIRECT(_xlfn.CONCAT($BZ$1,MATCH(D132,$BY$7:$BY$100,0)+6+SUM(IF((D132=$BY$7:$BY$59)=TRUE,1,0))-1))*$R$3)),6)=1,1,0)),W132-INDIRECT(_xlfn.CONCAT($BZ$1,MATCH(D132,$BY$7:$BY$100,0)+6)):INDIRECT(_xlfn.CONCAT($BZ$1,MATCH(D132,$BY$7:$BY$100,0)+6+SUM(IF((D132=$BY$7:$BY$59)=TRUE,1,0))-1))*$R$3))/$S$3,1,-1,TRUE)=0,"",_xlfn._xlws.SORT(TRANSPOSE(MMULT(MMULT(_xlfn.MUNIT(X132),IF(ROUND(MMULT(IF(E132=0,IF(DN130=1,INDIRECT(_xlfn.CONCAT($CP$1,MATCH(F132,$CO$7:$CO$100,0)+6)):INDIRECT(_xlfn.CONCAT($CP$1,MATCH(F132,$CO$7:$CO$100,0)+6+SUM(IF((F132=$CO$7:$CO$59)=TRUE,1,0))-1)),INDIRECT(_xlfn.CONCAT($CH$1,MATCH(F132,$CG$7:$CG$100,0)+6)):INDIRECT(_xlfn.CONCAT($CH$1,MATCH(F132,$CG$7:$CG$100,0)+6+SUM(IF((F132=$CG$7:$CG$59)=TRUE,1,0))-1))),IF(OR(DN130=2,DN130=3),INDIRECT(_xlfn.CONCAT($CL$1,MATCH(E132,$CK$7:$CK$100,0)+6)):INDIRECT(_xlfn.CONCAT($CL$1,MATCH(E132,$CK$7:$CK$100,0)+6+SUM(IF((E132=$CK$7:$CK$59)=TRUE,1,0))-1)),INDIRECT(_xlfn.CONCAT($CD$1,MATCH(E132,$CC$7:$CC$100,0)+6)):INDIRECT(_xlfn.CONCAT($CD$1,MATCH(E132,$CC$7:$CC$100,0)+6+SUM(IF((E132=$CC$7:$CC$59)=TRUE,1,0))-1))))*$S$3*IF(AND(DM130=4,F132=0),1.1,1),1/TRANSPOSE(W132-INDIRECT(_xlfn.CONCAT($BZ$1,MATCH(D132,$BY$7:$BY$100,0)+6)):INDIRECT(_xlfn.CONCAT($BZ$1,MATCH(D132,$BY$7:$BY$100,0)+6+SUM(IF((D132=$BY$7:$BY$59)=TRUE,1,0))-1))*$R$3)),6)=1,1,0)),W132-INDIRECT(_xlfn.CONCAT($BZ$1,MATCH(D132,$BY$7:$BY$100,0)+6)):INDIRECT(_xlfn.CONCAT($BZ$1,MATCH(D132,$BY$7:$BY$100,0)+6+SUM(IF((D132=$BY$7:$BY$59)=TRUE,1,0))-1))*$R$3))/$S$3,1,-1,TRUE)),"")</f>
        <v/>
      </c>
      <c r="AG132" s="31"/>
      <c r="AH132" s="31"/>
      <c r="AI132" s="31"/>
      <c r="AJ132" s="32"/>
      <c r="AK132" s="6"/>
      <c r="AL132" s="21"/>
      <c r="AM132" s="21"/>
      <c r="AN132" s="48">
        <f t="shared" si="37"/>
        <v>12</v>
      </c>
      <c r="AO132" s="39" t="e">
        <f t="shared" si="38"/>
        <v>#N/A</v>
      </c>
      <c r="AP132" s="39" t="e" cm="1">
        <f t="array" ref="AP132">_xlfn.XMATCH(1,IF(IF((AL132=$DG$24:$EF$24)=TRUE,1,0)+IF((AM132=$DG$25:$EF$25)=TRUE,1,0)=2,1,0))</f>
        <v>#N/A</v>
      </c>
      <c r="AQ132" s="39" t="str" cm="1">
        <f t="array" aca="1" ref="AQ132:AU132" ca="1">AA132:AE132</f>
        <v/>
      </c>
      <c r="AR132" s="39" t="str">
        <f ca="1"/>
        <v/>
      </c>
      <c r="AS132" s="39" t="str">
        <f ca="1"/>
        <v/>
      </c>
      <c r="AT132" s="39" t="str">
        <f ca="1"/>
        <v/>
      </c>
      <c r="AU132" s="39" t="str">
        <f ca="1"/>
        <v/>
      </c>
      <c r="AV132" s="39">
        <f t="shared" si="39"/>
        <v>0</v>
      </c>
      <c r="AW132" s="39" t="e" cm="1">
        <f t="array" ref="AW132">IF(AND(AV132=1,AO132&lt;&gt;1),VLOOKUP(E132,변환표준점수!$H$8:$O$60,_xlfn.XMATCH('표점 계산기'!$AL132,변환표준점수!$I$6:$O$6)+1,FALSE),IF(AND($E132=0,$DN$4=1),INDEX($CH$7:$CH$73,SUM(IF(AF132=$CP$7:$CP$59,ROW($A$1:$A$50),0))),IF(AND($E132&lt;&gt;0,$DN$4&lt;&gt;1),INDEX($CD$7:$CD$73,SUM(IF(AF132=$CL$7:$CL$59,ROW($A$1:$A$50),0))),AF132:AJ132)))</f>
        <v>#N/A</v>
      </c>
      <c r="AX132" s="39"/>
      <c r="AY132" s="39"/>
      <c r="AZ132" s="39"/>
      <c r="BA132" s="39"/>
      <c r="BB132" s="39" t="e">
        <f>VLOOKUP(G132,변환표준점수!$X$8:$AM$16,_xlfn.XMATCH(AL132,변환표준점수!$Y$5:$AM$5)+IF(OR(AN132=6,AN132=7,AN132=10,AN132=11),IF(AO132=1,0,1),0)+1,FALSE)</f>
        <v>#N/A</v>
      </c>
      <c r="BC132" s="39" t="e">
        <f>VLOOKUP(H132,변환표준점수!$AO$8:$BE$16,_xlfn.XMATCH(AL132,변환표준점수!$AP$5:$BE$5)+IF(OR(AN132=3,AN132=6,AN132=8,AN132=9,AN132=10),IF(AO132=1,0,1),0)+1,FALSE)</f>
        <v>#N/A</v>
      </c>
      <c r="BD132" s="39" t="e">
        <f>IF(I132=0,VLOOKUP(K132,변환표준점수!$BU$8:$CF$62,'표점 계산기'!$AN132+1,FALSE),VLOOKUP(I132,변환표준점수!$BH$8:$BS$62,'표점 계산기'!$AN132+1,FALSE))</f>
        <v>#N/A</v>
      </c>
      <c r="BE132" s="39" t="e">
        <f>IF(J132=0,VLOOKUP(L132,변환표준점수!$BU$8:$CF$62,'표점 계산기'!$AN132+1,FALSE),VLOOKUP(J132,변환표준점수!$BH$8:$BS$62,'표점 계산기'!$AN132+1,FALSE))</f>
        <v>#N/A</v>
      </c>
      <c r="BF132" s="39" cm="1">
        <f t="array" ref="BF132">IF(M132=0,0,IF(OR(AN132=3,AN132=4),0,IF(AN132=1,INDEX($CZ$7:$CZ$15,SUM(IF(M132&lt;$CY$7:$CY$15=TRUE,1,0))+1),VLOOKUP(M132,변환표준점수!$BH$8:$BS$62,'표점 계산기'!AN132+1,FALSE))))</f>
        <v>0</v>
      </c>
      <c r="BG132" s="39" t="e" cm="1">
        <f t="array" ref="BG132">INDEX($DG$24:$EF$31,COLUMN(C127),$AP132)</f>
        <v>#N/A</v>
      </c>
      <c r="BH132" s="39" t="e" cm="1">
        <f t="array" ref="BH132">INDEX($DG$24:$EF$31,COLUMN(D127),$AP132)</f>
        <v>#N/A</v>
      </c>
      <c r="BI132" s="39" t="e" cm="1">
        <f t="array" ref="BI132">INDEX($DG$24:$EF$31,COLUMN(E127),$AP132)</f>
        <v>#N/A</v>
      </c>
      <c r="BJ132" s="39" t="e" cm="1">
        <f t="array" ref="BJ132">INDEX($DG$24:$EF$31,COLUMN(F127),$AP132)</f>
        <v>#N/A</v>
      </c>
      <c r="BK132" s="39" t="e" cm="1">
        <f t="array" ref="BK132">INDEX($DG$24:$EF$31,COLUMN(G127),$AP132)</f>
        <v>#N/A</v>
      </c>
      <c r="BL132" s="39" t="e" cm="1">
        <f t="array" ref="BL132">INDEX($DG$24:$EF$31,COLUMN(H127),$AP132)</f>
        <v>#N/A</v>
      </c>
      <c r="BM132" s="63" t="str" cm="1">
        <f t="array" aca="1" ref="BM132:BQ132" ca="1">IFERROR(ROUND(IF(IFERROR(AW132:BA132/AW132:BA132,0)=1,(IFERROR(AQ132:AU132*BG132,0)+IFERROR(AW132:BA132*BH132,0)+(SUM(BD132:BF132)-MIN(BD132:BF132))*BI132+BB132*BJ132+BC132*BK132)*BL132+BB132*(1-BJ132)+BC132*(1-BK132)+IF(AN132=1,BF132,0),""),2),"")</f>
        <v/>
      </c>
      <c r="BN132" s="52" t="str">
        <f ca="1"/>
        <v/>
      </c>
      <c r="BO132" s="52" t="str">
        <f ca="1"/>
        <v/>
      </c>
      <c r="BP132" s="52" t="str">
        <f ca="1"/>
        <v/>
      </c>
      <c r="BQ132" s="64" t="str">
        <f ca="1"/>
        <v/>
      </c>
      <c r="BR132" s="6"/>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6"/>
      <c r="DM132" s="6"/>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row>
    <row r="133" spans="1:153" x14ac:dyDescent="0.3">
      <c r="A133" s="5"/>
      <c r="B133" s="18" t="str">
        <f t="shared" si="27"/>
        <v/>
      </c>
      <c r="C133" s="24"/>
      <c r="D133" s="24"/>
      <c r="E133" s="24"/>
      <c r="F133" s="24"/>
      <c r="G133" s="24"/>
      <c r="H133" s="25"/>
      <c r="I133" s="25"/>
      <c r="J133" s="25"/>
      <c r="K133" s="25"/>
      <c r="L133" s="25"/>
      <c r="M133" s="25"/>
      <c r="N133" s="24"/>
      <c r="O133" s="25"/>
      <c r="P133" s="6"/>
      <c r="Q133" s="6"/>
      <c r="R133" s="6" t="e">
        <f t="shared" si="28"/>
        <v>#N/A</v>
      </c>
      <c r="S133" s="6" t="e">
        <f t="shared" si="29"/>
        <v>#N/A</v>
      </c>
      <c r="T133" s="6" t="e">
        <f t="shared" si="30"/>
        <v>#N/A</v>
      </c>
      <c r="U133" s="6" t="e">
        <f t="shared" si="31"/>
        <v>#N/A</v>
      </c>
      <c r="V133" s="8" cm="1">
        <f t="array" ref="V133">IF(M133=0,0,IF(OR($DM$4=3,$DM$4=4),0,IF($DM$4=1,INDEX($CZ$7:$CZ$15,SUM(IF(M133&lt;$CY$7:$CY$15=TRUE,1,0))+1),VLOOKUP(M133,$DB$7:$DC$107,2,FALSE))))</f>
        <v>0</v>
      </c>
      <c r="W133" s="6" t="e">
        <f t="shared" si="26"/>
        <v>#N/A</v>
      </c>
      <c r="X133" s="6" cm="1">
        <f t="array" aca="1" ref="X133" ca="1">SUM(IF((IF(E133=0,INDIRECT(_xlfn.CONCAT($CH$1,MATCH(F133,$CG$7:$CG$100,0)+6)):INDIRECT(_xlfn.CONCAT($CH$1,MATCH(F133,$CG$7:$CG$100,0)+6+SUM(IF((F133=$CG$7:$CG$59)=TRUE,1,0))-1)),INDIRECT(_xlfn.CONCAT($CD$1,MATCH(E133,$CC$7:$CC$100,0)+6)):INDIRECT(_xlfn.CONCAT($CD$1,MATCH(E133,$CC$7:$CC$100,0)+6+SUM(IF((E133=$CC$7:$CC$59)=TRUE,1,0))-1)))*$S$3)=0,0,1))</f>
        <v>2</v>
      </c>
      <c r="Y133" s="6" t="e" cm="1">
        <f t="array" aca="1" ref="Y133" ca="1">SUM(IF((TRANSPOSE(MMULT(MMULT(_xlfn.MUNIT(X133),IF(MMULT(IF(E133=0,INDIRECT(_xlfn.CONCAT($CH$1,MATCH(F133,$CG$7:$CG$100,0)+6)):INDIRECT(_xlfn.CONCAT($CH$1,MATCH(F133,$CG$7:$CG$100,0)+6+SUM(IF((F133=$CG$7:$CG$59)=TRUE,1,0))-1)),INDIRECT(_xlfn.CONCAT($CD$1,MATCH(E133,$CC$7:$CC$100,0)+6)):INDIRECT(_xlfn.CONCAT($CD$1,MATCH(E133,$CC$7:$CC$100,0)+6+SUM(IF((E133=$CC$7:$CC$59)=TRUE,1,0))-1)))*$S$3,1/TRANSPOSE(W133-INDIRECT(_xlfn.CONCAT($BZ$1,MATCH(D133,$BY$7:$BY$100,0)+6)):INDIRECT(_xlfn.CONCAT($BZ$1,MATCH(D133,$BY$7:$BY$100,0)+6+SUM(IF((D133=$BY$7:$BY$59)=TRUE,1,0))-1))*$R$3))=1,1,0)),W133-INDIRECT(_xlfn.CONCAT($BZ$1,MATCH(D133,$BY$7:$BY$100,0)+6)):INDIRECT(_xlfn.CONCAT($BZ$1,MATCH(D133,$BY$7:$BY$100,0)+6+SUM(IF((D133=$BY$7:$BY$59)=TRUE,1,0))-1))*$R$3)))=0,0,1))</f>
        <v>#N/A</v>
      </c>
      <c r="Z133" s="6"/>
      <c r="AA133" s="30" t="str">
        <f t="shared" ca="1" si="32"/>
        <v/>
      </c>
      <c r="AB133" s="31" t="str">
        <f t="shared" si="33"/>
        <v/>
      </c>
      <c r="AC133" s="31" t="str">
        <f t="shared" si="34"/>
        <v/>
      </c>
      <c r="AD133" s="31" t="str">
        <f t="shared" si="35"/>
        <v/>
      </c>
      <c r="AE133" s="32" t="str">
        <f t="shared" si="36"/>
        <v/>
      </c>
      <c r="AF133" s="33" t="str" cm="1">
        <f t="array" aca="1" ref="AF133" ca="1">IFERROR(IF(_xlfn._xlws.SORT(TRANSPOSE(MMULT(MMULT(_xlfn.MUNIT(X133),IF(ROUND(MMULT(IF(E133=0,IF(DN131=1,INDIRECT(_xlfn.CONCAT($CP$1,MATCH(F133,$CO$7:$CO$100,0)+6)):INDIRECT(_xlfn.CONCAT($CP$1,MATCH(F133,$CO$7:$CO$100,0)+6+SUM(IF((F133=$CO$7:$CO$59)=TRUE,1,0))-1)),INDIRECT(_xlfn.CONCAT($CH$1,MATCH(F133,$CG$7:$CG$100,0)+6)):INDIRECT(_xlfn.CONCAT($CH$1,MATCH(F133,$CG$7:$CG$100,0)+6+SUM(IF((F133=$CG$7:$CG$59)=TRUE,1,0))-1))),IF(OR(DN131=2,DN131=3),INDIRECT(_xlfn.CONCAT($CL$1,MATCH(E133,$CK$7:$CK$100,0)+6)):INDIRECT(_xlfn.CONCAT($CL$1,MATCH(E133,$CK$7:$CK$100,0)+6+SUM(IF((E133=$CK$7:$CK$59)=TRUE,1,0))-1)),INDIRECT(_xlfn.CONCAT($CD$1,MATCH(E133,$CC$7:$CC$100,0)+6)):INDIRECT(_xlfn.CONCAT($CD$1,MATCH(E133,$CC$7:$CC$100,0)+6+SUM(IF((E133=$CC$7:$CC$59)=TRUE,1,0))-1))))*$S$3*IF(AND(DM131=4,F133=0),1.1,1),1/TRANSPOSE(W133-INDIRECT(_xlfn.CONCAT($BZ$1,MATCH(D133,$BY$7:$BY$100,0)+6)):INDIRECT(_xlfn.CONCAT($BZ$1,MATCH(D133,$BY$7:$BY$100,0)+6+SUM(IF((D133=$BY$7:$BY$59)=TRUE,1,0))-1))*$R$3)),6)=1,1,0)),W133-INDIRECT(_xlfn.CONCAT($BZ$1,MATCH(D133,$BY$7:$BY$100,0)+6)):INDIRECT(_xlfn.CONCAT($BZ$1,MATCH(D133,$BY$7:$BY$100,0)+6+SUM(IF((D133=$BY$7:$BY$59)=TRUE,1,0))-1))*$R$3))/$S$3,1,-1,TRUE)=0,"",_xlfn._xlws.SORT(TRANSPOSE(MMULT(MMULT(_xlfn.MUNIT(X133),IF(ROUND(MMULT(IF(E133=0,IF(DN131=1,INDIRECT(_xlfn.CONCAT($CP$1,MATCH(F133,$CO$7:$CO$100,0)+6)):INDIRECT(_xlfn.CONCAT($CP$1,MATCH(F133,$CO$7:$CO$100,0)+6+SUM(IF((F133=$CO$7:$CO$59)=TRUE,1,0))-1)),INDIRECT(_xlfn.CONCAT($CH$1,MATCH(F133,$CG$7:$CG$100,0)+6)):INDIRECT(_xlfn.CONCAT($CH$1,MATCH(F133,$CG$7:$CG$100,0)+6+SUM(IF((F133=$CG$7:$CG$59)=TRUE,1,0))-1))),IF(OR(DN131=2,DN131=3),INDIRECT(_xlfn.CONCAT($CL$1,MATCH(E133,$CK$7:$CK$100,0)+6)):INDIRECT(_xlfn.CONCAT($CL$1,MATCH(E133,$CK$7:$CK$100,0)+6+SUM(IF((E133=$CK$7:$CK$59)=TRUE,1,0))-1)),INDIRECT(_xlfn.CONCAT($CD$1,MATCH(E133,$CC$7:$CC$100,0)+6)):INDIRECT(_xlfn.CONCAT($CD$1,MATCH(E133,$CC$7:$CC$100,0)+6+SUM(IF((E133=$CC$7:$CC$59)=TRUE,1,0))-1))))*$S$3*IF(AND(DM131=4,F133=0),1.1,1),1/TRANSPOSE(W133-INDIRECT(_xlfn.CONCAT($BZ$1,MATCH(D133,$BY$7:$BY$100,0)+6)):INDIRECT(_xlfn.CONCAT($BZ$1,MATCH(D133,$BY$7:$BY$100,0)+6+SUM(IF((D133=$BY$7:$BY$59)=TRUE,1,0))-1))*$R$3)),6)=1,1,0)),W133-INDIRECT(_xlfn.CONCAT($BZ$1,MATCH(D133,$BY$7:$BY$100,0)+6)):INDIRECT(_xlfn.CONCAT($BZ$1,MATCH(D133,$BY$7:$BY$100,0)+6+SUM(IF((D133=$BY$7:$BY$59)=TRUE,1,0))-1))*$R$3))/$S$3,1,-1,TRUE)),"")</f>
        <v/>
      </c>
      <c r="AG133" s="31"/>
      <c r="AH133" s="31"/>
      <c r="AI133" s="31"/>
      <c r="AJ133" s="32"/>
      <c r="AK133" s="6"/>
      <c r="AL133" s="21"/>
      <c r="AM133" s="21"/>
      <c r="AN133" s="48">
        <f t="shared" si="37"/>
        <v>12</v>
      </c>
      <c r="AO133" s="39" t="e">
        <f t="shared" si="38"/>
        <v>#N/A</v>
      </c>
      <c r="AP133" s="39" t="e" cm="1">
        <f t="array" ref="AP133">_xlfn.XMATCH(1,IF(IF((AL133=$DG$24:$EF$24)=TRUE,1,0)+IF((AM133=$DG$25:$EF$25)=TRUE,1,0)=2,1,0))</f>
        <v>#N/A</v>
      </c>
      <c r="AQ133" s="39" t="str" cm="1">
        <f t="array" aca="1" ref="AQ133:AU133" ca="1">AA133:AE133</f>
        <v/>
      </c>
      <c r="AR133" s="39" t="str">
        <f ca="1"/>
        <v/>
      </c>
      <c r="AS133" s="39" t="str">
        <f ca="1"/>
        <v/>
      </c>
      <c r="AT133" s="39" t="str">
        <f ca="1"/>
        <v/>
      </c>
      <c r="AU133" s="39" t="str">
        <f ca="1"/>
        <v/>
      </c>
      <c r="AV133" s="39">
        <f t="shared" si="39"/>
        <v>0</v>
      </c>
      <c r="AW133" s="39" t="e" cm="1">
        <f t="array" ref="AW133">IF(AND(AV133=1,AO133&lt;&gt;1),VLOOKUP(E133,변환표준점수!$H$8:$O$60,_xlfn.XMATCH('표점 계산기'!$AL133,변환표준점수!$I$6:$O$6)+1,FALSE),IF(AND($E133=0,$DN$4=1),INDEX($CH$7:$CH$73,SUM(IF(AF133=$CP$7:$CP$59,ROW($A$1:$A$50),0))),IF(AND($E133&lt;&gt;0,$DN$4&lt;&gt;1),INDEX($CD$7:$CD$73,SUM(IF(AF133=$CL$7:$CL$59,ROW($A$1:$A$50),0))),AF133:AJ133)))</f>
        <v>#N/A</v>
      </c>
      <c r="AX133" s="39"/>
      <c r="AY133" s="39"/>
      <c r="AZ133" s="39"/>
      <c r="BA133" s="39"/>
      <c r="BB133" s="39" t="e">
        <f>VLOOKUP(G133,변환표준점수!$X$8:$AM$16,_xlfn.XMATCH(AL133,변환표준점수!$Y$5:$AM$5)+IF(OR(AN133=6,AN133=7,AN133=10,AN133=11),IF(AO133=1,0,1),0)+1,FALSE)</f>
        <v>#N/A</v>
      </c>
      <c r="BC133" s="39" t="e">
        <f>VLOOKUP(H133,변환표준점수!$AO$8:$BE$16,_xlfn.XMATCH(AL133,변환표준점수!$AP$5:$BE$5)+IF(OR(AN133=3,AN133=6,AN133=8,AN133=9,AN133=10),IF(AO133=1,0,1),0)+1,FALSE)</f>
        <v>#N/A</v>
      </c>
      <c r="BD133" s="39" t="e">
        <f>IF(I133=0,VLOOKUP(K133,변환표준점수!$BU$8:$CF$62,'표점 계산기'!$AN133+1,FALSE),VLOOKUP(I133,변환표준점수!$BH$8:$BS$62,'표점 계산기'!$AN133+1,FALSE))</f>
        <v>#N/A</v>
      </c>
      <c r="BE133" s="39" t="e">
        <f>IF(J133=0,VLOOKUP(L133,변환표준점수!$BU$8:$CF$62,'표점 계산기'!$AN133+1,FALSE),VLOOKUP(J133,변환표준점수!$BH$8:$BS$62,'표점 계산기'!$AN133+1,FALSE))</f>
        <v>#N/A</v>
      </c>
      <c r="BF133" s="39" cm="1">
        <f t="array" ref="BF133">IF(M133=0,0,IF(OR(AN133=3,AN133=4),0,IF(AN133=1,INDEX($CZ$7:$CZ$15,SUM(IF(M133&lt;$CY$7:$CY$15=TRUE,1,0))+1),VLOOKUP(M133,변환표준점수!$BH$8:$BS$62,'표점 계산기'!AN133+1,FALSE))))</f>
        <v>0</v>
      </c>
      <c r="BG133" s="39" t="e" cm="1">
        <f t="array" ref="BG133">INDEX($DG$24:$EF$31,COLUMN(C128),$AP133)</f>
        <v>#N/A</v>
      </c>
      <c r="BH133" s="39" t="e" cm="1">
        <f t="array" ref="BH133">INDEX($DG$24:$EF$31,COLUMN(D128),$AP133)</f>
        <v>#N/A</v>
      </c>
      <c r="BI133" s="39" t="e" cm="1">
        <f t="array" ref="BI133">INDEX($DG$24:$EF$31,COLUMN(E128),$AP133)</f>
        <v>#N/A</v>
      </c>
      <c r="BJ133" s="39" t="e" cm="1">
        <f t="array" ref="BJ133">INDEX($DG$24:$EF$31,COLUMN(F128),$AP133)</f>
        <v>#N/A</v>
      </c>
      <c r="BK133" s="39" t="e" cm="1">
        <f t="array" ref="BK133">INDEX($DG$24:$EF$31,COLUMN(G128),$AP133)</f>
        <v>#N/A</v>
      </c>
      <c r="BL133" s="39" t="e" cm="1">
        <f t="array" ref="BL133">INDEX($DG$24:$EF$31,COLUMN(H128),$AP133)</f>
        <v>#N/A</v>
      </c>
      <c r="BM133" s="63" t="str" cm="1">
        <f t="array" aca="1" ref="BM133:BQ133" ca="1">IFERROR(ROUND(IF(IFERROR(AW133:BA133/AW133:BA133,0)=1,(IFERROR(AQ133:AU133*BG133,0)+IFERROR(AW133:BA133*BH133,0)+(SUM(BD133:BF133)-MIN(BD133:BF133))*BI133+BB133*BJ133+BC133*BK133)*BL133+BB133*(1-BJ133)+BC133*(1-BK133)+IF(AN133=1,BF133,0),""),2),"")</f>
        <v/>
      </c>
      <c r="BN133" s="52" t="str">
        <f ca="1"/>
        <v/>
      </c>
      <c r="BO133" s="52" t="str">
        <f ca="1"/>
        <v/>
      </c>
      <c r="BP133" s="52" t="str">
        <f ca="1"/>
        <v/>
      </c>
      <c r="BQ133" s="64" t="str">
        <f ca="1"/>
        <v/>
      </c>
      <c r="BR133" s="6"/>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6"/>
      <c r="DM133" s="6"/>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row>
    <row r="134" spans="1:153" x14ac:dyDescent="0.3">
      <c r="A134" s="5"/>
      <c r="B134" s="18" t="str">
        <f t="shared" si="27"/>
        <v/>
      </c>
      <c r="C134" s="24"/>
      <c r="D134" s="24"/>
      <c r="E134" s="24"/>
      <c r="F134" s="24"/>
      <c r="G134" s="24"/>
      <c r="H134" s="25"/>
      <c r="I134" s="25"/>
      <c r="J134" s="25"/>
      <c r="K134" s="25"/>
      <c r="L134" s="25"/>
      <c r="M134" s="25"/>
      <c r="N134" s="24"/>
      <c r="O134" s="25"/>
      <c r="P134" s="6"/>
      <c r="Q134" s="6"/>
      <c r="R134" s="6" t="e">
        <f t="shared" si="28"/>
        <v>#N/A</v>
      </c>
      <c r="S134" s="6" t="e">
        <f t="shared" si="29"/>
        <v>#N/A</v>
      </c>
      <c r="T134" s="6" t="e">
        <f t="shared" si="30"/>
        <v>#N/A</v>
      </c>
      <c r="U134" s="6" t="e">
        <f t="shared" si="31"/>
        <v>#N/A</v>
      </c>
      <c r="V134" s="8" cm="1">
        <f t="array" ref="V134">IF(M134=0,0,IF(OR($DM$4=3,$DM$4=4),0,IF($DM$4=1,INDEX($CZ$7:$CZ$15,SUM(IF(M134&lt;$CY$7:$CY$15=TRUE,1,0))+1),VLOOKUP(M134,$DB$7:$DC$107,2,FALSE))))</f>
        <v>0</v>
      </c>
      <c r="W134" s="6" t="e">
        <f t="shared" ref="W134:W197" si="40">ROUND((C134-S134*(1-$V$3)-V134*(IF($DM$4=1,1,0))-R134*(1-$U$3))/$W$3-R134*$U$3-S134*$V$3-(SUM(T134:V134)-MIN(T134:V134))*$T$3,2)</f>
        <v>#N/A</v>
      </c>
      <c r="X134" s="6" cm="1">
        <f t="array" aca="1" ref="X134" ca="1">SUM(IF((IF(E134=0,INDIRECT(_xlfn.CONCAT($CH$1,MATCH(F134,$CG$7:$CG$100,0)+6)):INDIRECT(_xlfn.CONCAT($CH$1,MATCH(F134,$CG$7:$CG$100,0)+6+SUM(IF((F134=$CG$7:$CG$59)=TRUE,1,0))-1)),INDIRECT(_xlfn.CONCAT($CD$1,MATCH(E134,$CC$7:$CC$100,0)+6)):INDIRECT(_xlfn.CONCAT($CD$1,MATCH(E134,$CC$7:$CC$100,0)+6+SUM(IF((E134=$CC$7:$CC$59)=TRUE,1,0))-1)))*$S$3)=0,0,1))</f>
        <v>2</v>
      </c>
      <c r="Y134" s="6" t="e" cm="1">
        <f t="array" aca="1" ref="Y134" ca="1">SUM(IF((TRANSPOSE(MMULT(MMULT(_xlfn.MUNIT(X134),IF(MMULT(IF(E134=0,INDIRECT(_xlfn.CONCAT($CH$1,MATCH(F134,$CG$7:$CG$100,0)+6)):INDIRECT(_xlfn.CONCAT($CH$1,MATCH(F134,$CG$7:$CG$100,0)+6+SUM(IF((F134=$CG$7:$CG$59)=TRUE,1,0))-1)),INDIRECT(_xlfn.CONCAT($CD$1,MATCH(E134,$CC$7:$CC$100,0)+6)):INDIRECT(_xlfn.CONCAT($CD$1,MATCH(E134,$CC$7:$CC$100,0)+6+SUM(IF((E134=$CC$7:$CC$59)=TRUE,1,0))-1)))*$S$3,1/TRANSPOSE(W134-INDIRECT(_xlfn.CONCAT($BZ$1,MATCH(D134,$BY$7:$BY$100,0)+6)):INDIRECT(_xlfn.CONCAT($BZ$1,MATCH(D134,$BY$7:$BY$100,0)+6+SUM(IF((D134=$BY$7:$BY$59)=TRUE,1,0))-1))*$R$3))=1,1,0)),W134-INDIRECT(_xlfn.CONCAT($BZ$1,MATCH(D134,$BY$7:$BY$100,0)+6)):INDIRECT(_xlfn.CONCAT($BZ$1,MATCH(D134,$BY$7:$BY$100,0)+6+SUM(IF((D134=$BY$7:$BY$59)=TRUE,1,0))-1))*$R$3)))=0,0,1))</f>
        <v>#N/A</v>
      </c>
      <c r="Z134" s="6"/>
      <c r="AA134" s="30" t="str">
        <f t="shared" ca="1" si="32"/>
        <v/>
      </c>
      <c r="AB134" s="31" t="str">
        <f t="shared" si="33"/>
        <v/>
      </c>
      <c r="AC134" s="31" t="str">
        <f t="shared" si="34"/>
        <v/>
      </c>
      <c r="AD134" s="31" t="str">
        <f t="shared" si="35"/>
        <v/>
      </c>
      <c r="AE134" s="32" t="str">
        <f t="shared" si="36"/>
        <v/>
      </c>
      <c r="AF134" s="33" t="str" cm="1">
        <f t="array" aca="1" ref="AF134" ca="1">IFERROR(IF(_xlfn._xlws.SORT(TRANSPOSE(MMULT(MMULT(_xlfn.MUNIT(X134),IF(ROUND(MMULT(IF(E134=0,IF(DN132=1,INDIRECT(_xlfn.CONCAT($CP$1,MATCH(F134,$CO$7:$CO$100,0)+6)):INDIRECT(_xlfn.CONCAT($CP$1,MATCH(F134,$CO$7:$CO$100,0)+6+SUM(IF((F134=$CO$7:$CO$59)=TRUE,1,0))-1)),INDIRECT(_xlfn.CONCAT($CH$1,MATCH(F134,$CG$7:$CG$100,0)+6)):INDIRECT(_xlfn.CONCAT($CH$1,MATCH(F134,$CG$7:$CG$100,0)+6+SUM(IF((F134=$CG$7:$CG$59)=TRUE,1,0))-1))),IF(OR(DN132=2,DN132=3),INDIRECT(_xlfn.CONCAT($CL$1,MATCH(E134,$CK$7:$CK$100,0)+6)):INDIRECT(_xlfn.CONCAT($CL$1,MATCH(E134,$CK$7:$CK$100,0)+6+SUM(IF((E134=$CK$7:$CK$59)=TRUE,1,0))-1)),INDIRECT(_xlfn.CONCAT($CD$1,MATCH(E134,$CC$7:$CC$100,0)+6)):INDIRECT(_xlfn.CONCAT($CD$1,MATCH(E134,$CC$7:$CC$100,0)+6+SUM(IF((E134=$CC$7:$CC$59)=TRUE,1,0))-1))))*$S$3*IF(AND(DM132=4,F134=0),1.1,1),1/TRANSPOSE(W134-INDIRECT(_xlfn.CONCAT($BZ$1,MATCH(D134,$BY$7:$BY$100,0)+6)):INDIRECT(_xlfn.CONCAT($BZ$1,MATCH(D134,$BY$7:$BY$100,0)+6+SUM(IF((D134=$BY$7:$BY$59)=TRUE,1,0))-1))*$R$3)),6)=1,1,0)),W134-INDIRECT(_xlfn.CONCAT($BZ$1,MATCH(D134,$BY$7:$BY$100,0)+6)):INDIRECT(_xlfn.CONCAT($BZ$1,MATCH(D134,$BY$7:$BY$100,0)+6+SUM(IF((D134=$BY$7:$BY$59)=TRUE,1,0))-1))*$R$3))/$S$3,1,-1,TRUE)=0,"",_xlfn._xlws.SORT(TRANSPOSE(MMULT(MMULT(_xlfn.MUNIT(X134),IF(ROUND(MMULT(IF(E134=0,IF(DN132=1,INDIRECT(_xlfn.CONCAT($CP$1,MATCH(F134,$CO$7:$CO$100,0)+6)):INDIRECT(_xlfn.CONCAT($CP$1,MATCH(F134,$CO$7:$CO$100,0)+6+SUM(IF((F134=$CO$7:$CO$59)=TRUE,1,0))-1)),INDIRECT(_xlfn.CONCAT($CH$1,MATCH(F134,$CG$7:$CG$100,0)+6)):INDIRECT(_xlfn.CONCAT($CH$1,MATCH(F134,$CG$7:$CG$100,0)+6+SUM(IF((F134=$CG$7:$CG$59)=TRUE,1,0))-1))),IF(OR(DN132=2,DN132=3),INDIRECT(_xlfn.CONCAT($CL$1,MATCH(E134,$CK$7:$CK$100,0)+6)):INDIRECT(_xlfn.CONCAT($CL$1,MATCH(E134,$CK$7:$CK$100,0)+6+SUM(IF((E134=$CK$7:$CK$59)=TRUE,1,0))-1)),INDIRECT(_xlfn.CONCAT($CD$1,MATCH(E134,$CC$7:$CC$100,0)+6)):INDIRECT(_xlfn.CONCAT($CD$1,MATCH(E134,$CC$7:$CC$100,0)+6+SUM(IF((E134=$CC$7:$CC$59)=TRUE,1,0))-1))))*$S$3*IF(AND(DM132=4,F134=0),1.1,1),1/TRANSPOSE(W134-INDIRECT(_xlfn.CONCAT($BZ$1,MATCH(D134,$BY$7:$BY$100,0)+6)):INDIRECT(_xlfn.CONCAT($BZ$1,MATCH(D134,$BY$7:$BY$100,0)+6+SUM(IF((D134=$BY$7:$BY$59)=TRUE,1,0))-1))*$R$3)),6)=1,1,0)),W134-INDIRECT(_xlfn.CONCAT($BZ$1,MATCH(D134,$BY$7:$BY$100,0)+6)):INDIRECT(_xlfn.CONCAT($BZ$1,MATCH(D134,$BY$7:$BY$100,0)+6+SUM(IF((D134=$BY$7:$BY$59)=TRUE,1,0))-1))*$R$3))/$S$3,1,-1,TRUE)),"")</f>
        <v/>
      </c>
      <c r="AG134" s="31"/>
      <c r="AH134" s="31"/>
      <c r="AI134" s="31"/>
      <c r="AJ134" s="32"/>
      <c r="AK134" s="6"/>
      <c r="AL134" s="21"/>
      <c r="AM134" s="21"/>
      <c r="AN134" s="48">
        <f t="shared" si="37"/>
        <v>12</v>
      </c>
      <c r="AO134" s="39" t="e">
        <f t="shared" si="38"/>
        <v>#N/A</v>
      </c>
      <c r="AP134" s="39" t="e" cm="1">
        <f t="array" ref="AP134">_xlfn.XMATCH(1,IF(IF((AL134=$DG$24:$EF$24)=TRUE,1,0)+IF((AM134=$DG$25:$EF$25)=TRUE,1,0)=2,1,0))</f>
        <v>#N/A</v>
      </c>
      <c r="AQ134" s="39" t="str" cm="1">
        <f t="array" aca="1" ref="AQ134:AU134" ca="1">AA134:AE134</f>
        <v/>
      </c>
      <c r="AR134" s="39" t="str">
        <f ca="1"/>
        <v/>
      </c>
      <c r="AS134" s="39" t="str">
        <f ca="1"/>
        <v/>
      </c>
      <c r="AT134" s="39" t="str">
        <f ca="1"/>
        <v/>
      </c>
      <c r="AU134" s="39" t="str">
        <f ca="1"/>
        <v/>
      </c>
      <c r="AV134" s="39">
        <f t="shared" si="39"/>
        <v>0</v>
      </c>
      <c r="AW134" s="39" t="e" cm="1">
        <f t="array" ref="AW134">IF(AND(AV134=1,AO134&lt;&gt;1),VLOOKUP(E134,변환표준점수!$H$8:$O$60,_xlfn.XMATCH('표점 계산기'!$AL134,변환표준점수!$I$6:$O$6)+1,FALSE),IF(AND($E134=0,$DN$4=1),INDEX($CH$7:$CH$73,SUM(IF(AF134=$CP$7:$CP$59,ROW($A$1:$A$50),0))),IF(AND($E134&lt;&gt;0,$DN$4&lt;&gt;1),INDEX($CD$7:$CD$73,SUM(IF(AF134=$CL$7:$CL$59,ROW($A$1:$A$50),0))),AF134:AJ134)))</f>
        <v>#N/A</v>
      </c>
      <c r="AX134" s="39"/>
      <c r="AY134" s="39"/>
      <c r="AZ134" s="39"/>
      <c r="BA134" s="39"/>
      <c r="BB134" s="39" t="e">
        <f>VLOOKUP(G134,변환표준점수!$X$8:$AM$16,_xlfn.XMATCH(AL134,변환표준점수!$Y$5:$AM$5)+IF(OR(AN134=6,AN134=7,AN134=10,AN134=11),IF(AO134=1,0,1),0)+1,FALSE)</f>
        <v>#N/A</v>
      </c>
      <c r="BC134" s="39" t="e">
        <f>VLOOKUP(H134,변환표준점수!$AO$8:$BE$16,_xlfn.XMATCH(AL134,변환표준점수!$AP$5:$BE$5)+IF(OR(AN134=3,AN134=6,AN134=8,AN134=9,AN134=10),IF(AO134=1,0,1),0)+1,FALSE)</f>
        <v>#N/A</v>
      </c>
      <c r="BD134" s="39" t="e">
        <f>IF(I134=0,VLOOKUP(K134,변환표준점수!$BU$8:$CF$62,'표점 계산기'!$AN134+1,FALSE),VLOOKUP(I134,변환표준점수!$BH$8:$BS$62,'표점 계산기'!$AN134+1,FALSE))</f>
        <v>#N/A</v>
      </c>
      <c r="BE134" s="39" t="e">
        <f>IF(J134=0,VLOOKUP(L134,변환표준점수!$BU$8:$CF$62,'표점 계산기'!$AN134+1,FALSE),VLOOKUP(J134,변환표준점수!$BH$8:$BS$62,'표점 계산기'!$AN134+1,FALSE))</f>
        <v>#N/A</v>
      </c>
      <c r="BF134" s="39" cm="1">
        <f t="array" ref="BF134">IF(M134=0,0,IF(OR(AN134=3,AN134=4),0,IF(AN134=1,INDEX($CZ$7:$CZ$15,SUM(IF(M134&lt;$CY$7:$CY$15=TRUE,1,0))+1),VLOOKUP(M134,변환표준점수!$BH$8:$BS$62,'표점 계산기'!AN134+1,FALSE))))</f>
        <v>0</v>
      </c>
      <c r="BG134" s="39" t="e" cm="1">
        <f t="array" ref="BG134">INDEX($DG$24:$EF$31,COLUMN(C129),$AP134)</f>
        <v>#N/A</v>
      </c>
      <c r="BH134" s="39" t="e" cm="1">
        <f t="array" ref="BH134">INDEX($DG$24:$EF$31,COLUMN(D129),$AP134)</f>
        <v>#N/A</v>
      </c>
      <c r="BI134" s="39" t="e" cm="1">
        <f t="array" ref="BI134">INDEX($DG$24:$EF$31,COLUMN(E129),$AP134)</f>
        <v>#N/A</v>
      </c>
      <c r="BJ134" s="39" t="e" cm="1">
        <f t="array" ref="BJ134">INDEX($DG$24:$EF$31,COLUMN(F129),$AP134)</f>
        <v>#N/A</v>
      </c>
      <c r="BK134" s="39" t="e" cm="1">
        <f t="array" ref="BK134">INDEX($DG$24:$EF$31,COLUMN(G129),$AP134)</f>
        <v>#N/A</v>
      </c>
      <c r="BL134" s="39" t="e" cm="1">
        <f t="array" ref="BL134">INDEX($DG$24:$EF$31,COLUMN(H129),$AP134)</f>
        <v>#N/A</v>
      </c>
      <c r="BM134" s="63" t="str" cm="1">
        <f t="array" aca="1" ref="BM134:BQ134" ca="1">IFERROR(ROUND(IF(IFERROR(AW134:BA134/AW134:BA134,0)=1,(IFERROR(AQ134:AU134*BG134,0)+IFERROR(AW134:BA134*BH134,0)+(SUM(BD134:BF134)-MIN(BD134:BF134))*BI134+BB134*BJ134+BC134*BK134)*BL134+BB134*(1-BJ134)+BC134*(1-BK134)+IF(AN134=1,BF134,0),""),2),"")</f>
        <v/>
      </c>
      <c r="BN134" s="52" t="str">
        <f ca="1"/>
        <v/>
      </c>
      <c r="BO134" s="52" t="str">
        <f ca="1"/>
        <v/>
      </c>
      <c r="BP134" s="52" t="str">
        <f ca="1"/>
        <v/>
      </c>
      <c r="BQ134" s="64" t="str">
        <f ca="1"/>
        <v/>
      </c>
      <c r="BR134" s="6"/>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6"/>
      <c r="DM134" s="6"/>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row>
    <row r="135" spans="1:153" x14ac:dyDescent="0.3">
      <c r="A135" s="5"/>
      <c r="B135" s="18" t="str">
        <f t="shared" ref="B135:B198" si="41">IF(C135=0,"",ROW(A130))</f>
        <v/>
      </c>
      <c r="C135" s="24"/>
      <c r="D135" s="24"/>
      <c r="E135" s="24"/>
      <c r="F135" s="24"/>
      <c r="G135" s="24"/>
      <c r="H135" s="25"/>
      <c r="I135" s="25"/>
      <c r="J135" s="25"/>
      <c r="K135" s="25"/>
      <c r="L135" s="25"/>
      <c r="M135" s="25"/>
      <c r="N135" s="24"/>
      <c r="O135" s="25"/>
      <c r="P135" s="6"/>
      <c r="Q135" s="6"/>
      <c r="R135" s="6" t="e">
        <f t="shared" si="28"/>
        <v>#N/A</v>
      </c>
      <c r="S135" s="6" t="e">
        <f t="shared" si="29"/>
        <v>#N/A</v>
      </c>
      <c r="T135" s="6" t="e">
        <f t="shared" si="30"/>
        <v>#N/A</v>
      </c>
      <c r="U135" s="6" t="e">
        <f t="shared" si="31"/>
        <v>#N/A</v>
      </c>
      <c r="V135" s="8" cm="1">
        <f t="array" ref="V135">IF(M135=0,0,IF(OR($DM$4=3,$DM$4=4),0,IF($DM$4=1,INDEX($CZ$7:$CZ$15,SUM(IF(M135&lt;$CY$7:$CY$15=TRUE,1,0))+1),VLOOKUP(M135,$DB$7:$DC$107,2,FALSE))))</f>
        <v>0</v>
      </c>
      <c r="W135" s="6" t="e">
        <f t="shared" si="40"/>
        <v>#N/A</v>
      </c>
      <c r="X135" s="6" cm="1">
        <f t="array" aca="1" ref="X135" ca="1">SUM(IF((IF(E135=0,INDIRECT(_xlfn.CONCAT($CH$1,MATCH(F135,$CG$7:$CG$100,0)+6)):INDIRECT(_xlfn.CONCAT($CH$1,MATCH(F135,$CG$7:$CG$100,0)+6+SUM(IF((F135=$CG$7:$CG$59)=TRUE,1,0))-1)),INDIRECT(_xlfn.CONCAT($CD$1,MATCH(E135,$CC$7:$CC$100,0)+6)):INDIRECT(_xlfn.CONCAT($CD$1,MATCH(E135,$CC$7:$CC$100,0)+6+SUM(IF((E135=$CC$7:$CC$59)=TRUE,1,0))-1)))*$S$3)=0,0,1))</f>
        <v>2</v>
      </c>
      <c r="Y135" s="6" t="e" cm="1">
        <f t="array" aca="1" ref="Y135" ca="1">SUM(IF((TRANSPOSE(MMULT(MMULT(_xlfn.MUNIT(X135),IF(MMULT(IF(E135=0,INDIRECT(_xlfn.CONCAT($CH$1,MATCH(F135,$CG$7:$CG$100,0)+6)):INDIRECT(_xlfn.CONCAT($CH$1,MATCH(F135,$CG$7:$CG$100,0)+6+SUM(IF((F135=$CG$7:$CG$59)=TRUE,1,0))-1)),INDIRECT(_xlfn.CONCAT($CD$1,MATCH(E135,$CC$7:$CC$100,0)+6)):INDIRECT(_xlfn.CONCAT($CD$1,MATCH(E135,$CC$7:$CC$100,0)+6+SUM(IF((E135=$CC$7:$CC$59)=TRUE,1,0))-1)))*$S$3,1/TRANSPOSE(W135-INDIRECT(_xlfn.CONCAT($BZ$1,MATCH(D135,$BY$7:$BY$100,0)+6)):INDIRECT(_xlfn.CONCAT($BZ$1,MATCH(D135,$BY$7:$BY$100,0)+6+SUM(IF((D135=$BY$7:$BY$59)=TRUE,1,0))-1))*$R$3))=1,1,0)),W135-INDIRECT(_xlfn.CONCAT($BZ$1,MATCH(D135,$BY$7:$BY$100,0)+6)):INDIRECT(_xlfn.CONCAT($BZ$1,MATCH(D135,$BY$7:$BY$100,0)+6+SUM(IF((D135=$BY$7:$BY$59)=TRUE,1,0))-1))*$R$3)))=0,0,1))</f>
        <v>#N/A</v>
      </c>
      <c r="Z135" s="6"/>
      <c r="AA135" s="30" t="str">
        <f t="shared" ca="1" si="32"/>
        <v/>
      </c>
      <c r="AB135" s="31" t="str">
        <f t="shared" si="33"/>
        <v/>
      </c>
      <c r="AC135" s="31" t="str">
        <f t="shared" si="34"/>
        <v/>
      </c>
      <c r="AD135" s="31" t="str">
        <f t="shared" si="35"/>
        <v/>
      </c>
      <c r="AE135" s="32" t="str">
        <f t="shared" si="36"/>
        <v/>
      </c>
      <c r="AF135" s="33" t="str" cm="1">
        <f t="array" aca="1" ref="AF135" ca="1">IFERROR(IF(_xlfn._xlws.SORT(TRANSPOSE(MMULT(MMULT(_xlfn.MUNIT(X135),IF(ROUND(MMULT(IF(E135=0,IF(DN133=1,INDIRECT(_xlfn.CONCAT($CP$1,MATCH(F135,$CO$7:$CO$100,0)+6)):INDIRECT(_xlfn.CONCAT($CP$1,MATCH(F135,$CO$7:$CO$100,0)+6+SUM(IF((F135=$CO$7:$CO$59)=TRUE,1,0))-1)),INDIRECT(_xlfn.CONCAT($CH$1,MATCH(F135,$CG$7:$CG$100,0)+6)):INDIRECT(_xlfn.CONCAT($CH$1,MATCH(F135,$CG$7:$CG$100,0)+6+SUM(IF((F135=$CG$7:$CG$59)=TRUE,1,0))-1))),IF(OR(DN133=2,DN133=3),INDIRECT(_xlfn.CONCAT($CL$1,MATCH(E135,$CK$7:$CK$100,0)+6)):INDIRECT(_xlfn.CONCAT($CL$1,MATCH(E135,$CK$7:$CK$100,0)+6+SUM(IF((E135=$CK$7:$CK$59)=TRUE,1,0))-1)),INDIRECT(_xlfn.CONCAT($CD$1,MATCH(E135,$CC$7:$CC$100,0)+6)):INDIRECT(_xlfn.CONCAT($CD$1,MATCH(E135,$CC$7:$CC$100,0)+6+SUM(IF((E135=$CC$7:$CC$59)=TRUE,1,0))-1))))*$S$3*IF(AND(DM133=4,F135=0),1.1,1),1/TRANSPOSE(W135-INDIRECT(_xlfn.CONCAT($BZ$1,MATCH(D135,$BY$7:$BY$100,0)+6)):INDIRECT(_xlfn.CONCAT($BZ$1,MATCH(D135,$BY$7:$BY$100,0)+6+SUM(IF((D135=$BY$7:$BY$59)=TRUE,1,0))-1))*$R$3)),6)=1,1,0)),W135-INDIRECT(_xlfn.CONCAT($BZ$1,MATCH(D135,$BY$7:$BY$100,0)+6)):INDIRECT(_xlfn.CONCAT($BZ$1,MATCH(D135,$BY$7:$BY$100,0)+6+SUM(IF((D135=$BY$7:$BY$59)=TRUE,1,0))-1))*$R$3))/$S$3,1,-1,TRUE)=0,"",_xlfn._xlws.SORT(TRANSPOSE(MMULT(MMULT(_xlfn.MUNIT(X135),IF(ROUND(MMULT(IF(E135=0,IF(DN133=1,INDIRECT(_xlfn.CONCAT($CP$1,MATCH(F135,$CO$7:$CO$100,0)+6)):INDIRECT(_xlfn.CONCAT($CP$1,MATCH(F135,$CO$7:$CO$100,0)+6+SUM(IF((F135=$CO$7:$CO$59)=TRUE,1,0))-1)),INDIRECT(_xlfn.CONCAT($CH$1,MATCH(F135,$CG$7:$CG$100,0)+6)):INDIRECT(_xlfn.CONCAT($CH$1,MATCH(F135,$CG$7:$CG$100,0)+6+SUM(IF((F135=$CG$7:$CG$59)=TRUE,1,0))-1))),IF(OR(DN133=2,DN133=3),INDIRECT(_xlfn.CONCAT($CL$1,MATCH(E135,$CK$7:$CK$100,0)+6)):INDIRECT(_xlfn.CONCAT($CL$1,MATCH(E135,$CK$7:$CK$100,0)+6+SUM(IF((E135=$CK$7:$CK$59)=TRUE,1,0))-1)),INDIRECT(_xlfn.CONCAT($CD$1,MATCH(E135,$CC$7:$CC$100,0)+6)):INDIRECT(_xlfn.CONCAT($CD$1,MATCH(E135,$CC$7:$CC$100,0)+6+SUM(IF((E135=$CC$7:$CC$59)=TRUE,1,0))-1))))*$S$3*IF(AND(DM133=4,F135=0),1.1,1),1/TRANSPOSE(W135-INDIRECT(_xlfn.CONCAT($BZ$1,MATCH(D135,$BY$7:$BY$100,0)+6)):INDIRECT(_xlfn.CONCAT($BZ$1,MATCH(D135,$BY$7:$BY$100,0)+6+SUM(IF((D135=$BY$7:$BY$59)=TRUE,1,0))-1))*$R$3)),6)=1,1,0)),W135-INDIRECT(_xlfn.CONCAT($BZ$1,MATCH(D135,$BY$7:$BY$100,0)+6)):INDIRECT(_xlfn.CONCAT($BZ$1,MATCH(D135,$BY$7:$BY$100,0)+6+SUM(IF((D135=$BY$7:$BY$59)=TRUE,1,0))-1))*$R$3))/$S$3,1,-1,TRUE)),"")</f>
        <v/>
      </c>
      <c r="AG135" s="31"/>
      <c r="AH135" s="31"/>
      <c r="AI135" s="31"/>
      <c r="AJ135" s="32"/>
      <c r="AK135" s="6"/>
      <c r="AL135" s="21"/>
      <c r="AM135" s="21"/>
      <c r="AN135" s="48">
        <f t="shared" si="37"/>
        <v>12</v>
      </c>
      <c r="AO135" s="39" t="e">
        <f t="shared" si="38"/>
        <v>#N/A</v>
      </c>
      <c r="AP135" s="39" t="e" cm="1">
        <f t="array" ref="AP135">_xlfn.XMATCH(1,IF(IF((AL135=$DG$24:$EF$24)=TRUE,1,0)+IF((AM135=$DG$25:$EF$25)=TRUE,1,0)=2,1,0))</f>
        <v>#N/A</v>
      </c>
      <c r="AQ135" s="39" t="str" cm="1">
        <f t="array" aca="1" ref="AQ135:AU135" ca="1">AA135:AE135</f>
        <v/>
      </c>
      <c r="AR135" s="39" t="str">
        <f ca="1"/>
        <v/>
      </c>
      <c r="AS135" s="39" t="str">
        <f ca="1"/>
        <v/>
      </c>
      <c r="AT135" s="39" t="str">
        <f ca="1"/>
        <v/>
      </c>
      <c r="AU135" s="39" t="str">
        <f ca="1"/>
        <v/>
      </c>
      <c r="AV135" s="39">
        <f t="shared" si="39"/>
        <v>0</v>
      </c>
      <c r="AW135" s="39" t="e" cm="1">
        <f t="array" ref="AW135">IF(AND(AV135=1,AO135&lt;&gt;1),VLOOKUP(E135,변환표준점수!$H$8:$O$60,_xlfn.XMATCH('표점 계산기'!$AL135,변환표준점수!$I$6:$O$6)+1,FALSE),IF(AND($E135=0,$DN$4=1),INDEX($CH$7:$CH$73,SUM(IF(AF135=$CP$7:$CP$59,ROW($A$1:$A$50),0))),IF(AND($E135&lt;&gt;0,$DN$4&lt;&gt;1),INDEX($CD$7:$CD$73,SUM(IF(AF135=$CL$7:$CL$59,ROW($A$1:$A$50),0))),AF135:AJ135)))</f>
        <v>#N/A</v>
      </c>
      <c r="AX135" s="39"/>
      <c r="AY135" s="39"/>
      <c r="AZ135" s="39"/>
      <c r="BA135" s="39"/>
      <c r="BB135" s="39" t="e">
        <f>VLOOKUP(G135,변환표준점수!$X$8:$AM$16,_xlfn.XMATCH(AL135,변환표준점수!$Y$5:$AM$5)+IF(OR(AN135=6,AN135=7,AN135=10,AN135=11),IF(AO135=1,0,1),0)+1,FALSE)</f>
        <v>#N/A</v>
      </c>
      <c r="BC135" s="39" t="e">
        <f>VLOOKUP(H135,변환표준점수!$AO$8:$BE$16,_xlfn.XMATCH(AL135,변환표준점수!$AP$5:$BE$5)+IF(OR(AN135=3,AN135=6,AN135=8,AN135=9,AN135=10),IF(AO135=1,0,1),0)+1,FALSE)</f>
        <v>#N/A</v>
      </c>
      <c r="BD135" s="39" t="e">
        <f>IF(I135=0,VLOOKUP(K135,변환표준점수!$BU$8:$CF$62,'표점 계산기'!$AN135+1,FALSE),VLOOKUP(I135,변환표준점수!$BH$8:$BS$62,'표점 계산기'!$AN135+1,FALSE))</f>
        <v>#N/A</v>
      </c>
      <c r="BE135" s="39" t="e">
        <f>IF(J135=0,VLOOKUP(L135,변환표준점수!$BU$8:$CF$62,'표점 계산기'!$AN135+1,FALSE),VLOOKUP(J135,변환표준점수!$BH$8:$BS$62,'표점 계산기'!$AN135+1,FALSE))</f>
        <v>#N/A</v>
      </c>
      <c r="BF135" s="39" cm="1">
        <f t="array" ref="BF135">IF(M135=0,0,IF(OR(AN135=3,AN135=4),0,IF(AN135=1,INDEX($CZ$7:$CZ$15,SUM(IF(M135&lt;$CY$7:$CY$15=TRUE,1,0))+1),VLOOKUP(M135,변환표준점수!$BH$8:$BS$62,'표점 계산기'!AN135+1,FALSE))))</f>
        <v>0</v>
      </c>
      <c r="BG135" s="39" t="e" cm="1">
        <f t="array" ref="BG135">INDEX($DG$24:$EF$31,COLUMN(C130),$AP135)</f>
        <v>#N/A</v>
      </c>
      <c r="BH135" s="39" t="e" cm="1">
        <f t="array" ref="BH135">INDEX($DG$24:$EF$31,COLUMN(D130),$AP135)</f>
        <v>#N/A</v>
      </c>
      <c r="BI135" s="39" t="e" cm="1">
        <f t="array" ref="BI135">INDEX($DG$24:$EF$31,COLUMN(E130),$AP135)</f>
        <v>#N/A</v>
      </c>
      <c r="BJ135" s="39" t="e" cm="1">
        <f t="array" ref="BJ135">INDEX($DG$24:$EF$31,COLUMN(F130),$AP135)</f>
        <v>#N/A</v>
      </c>
      <c r="BK135" s="39" t="e" cm="1">
        <f t="array" ref="BK135">INDEX($DG$24:$EF$31,COLUMN(G130),$AP135)</f>
        <v>#N/A</v>
      </c>
      <c r="BL135" s="39" t="e" cm="1">
        <f t="array" ref="BL135">INDEX($DG$24:$EF$31,COLUMN(H130),$AP135)</f>
        <v>#N/A</v>
      </c>
      <c r="BM135" s="63" t="str" cm="1">
        <f t="array" aca="1" ref="BM135:BQ135" ca="1">IFERROR(ROUND(IF(IFERROR(AW135:BA135/AW135:BA135,0)=1,(IFERROR(AQ135:AU135*BG135,0)+IFERROR(AW135:BA135*BH135,0)+(SUM(BD135:BF135)-MIN(BD135:BF135))*BI135+BB135*BJ135+BC135*BK135)*BL135+BB135*(1-BJ135)+BC135*(1-BK135)+IF(AN135=1,BF135,0),""),2),"")</f>
        <v/>
      </c>
      <c r="BN135" s="52" t="str">
        <f ca="1"/>
        <v/>
      </c>
      <c r="BO135" s="52" t="str">
        <f ca="1"/>
        <v/>
      </c>
      <c r="BP135" s="52" t="str">
        <f ca="1"/>
        <v/>
      </c>
      <c r="BQ135" s="64" t="str">
        <f ca="1"/>
        <v/>
      </c>
      <c r="BR135" s="6"/>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6"/>
      <c r="DM135" s="6"/>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row>
    <row r="136" spans="1:153" x14ac:dyDescent="0.3">
      <c r="A136" s="5"/>
      <c r="B136" s="18" t="str">
        <f t="shared" si="41"/>
        <v/>
      </c>
      <c r="C136" s="24"/>
      <c r="D136" s="24"/>
      <c r="E136" s="24"/>
      <c r="F136" s="24"/>
      <c r="G136" s="24"/>
      <c r="H136" s="25"/>
      <c r="I136" s="25"/>
      <c r="J136" s="25"/>
      <c r="K136" s="25"/>
      <c r="L136" s="25"/>
      <c r="M136" s="25"/>
      <c r="N136" s="24"/>
      <c r="O136" s="25"/>
      <c r="P136" s="6"/>
      <c r="Q136" s="6"/>
      <c r="R136" s="6" t="e">
        <f t="shared" si="28"/>
        <v>#N/A</v>
      </c>
      <c r="S136" s="6" t="e">
        <f t="shared" si="29"/>
        <v>#N/A</v>
      </c>
      <c r="T136" s="6" t="e">
        <f t="shared" si="30"/>
        <v>#N/A</v>
      </c>
      <c r="U136" s="6" t="e">
        <f t="shared" si="31"/>
        <v>#N/A</v>
      </c>
      <c r="V136" s="8" cm="1">
        <f t="array" ref="V136">IF(M136=0,0,IF(OR($DM$4=3,$DM$4=4),0,IF($DM$4=1,INDEX($CZ$7:$CZ$15,SUM(IF(M136&lt;$CY$7:$CY$15=TRUE,1,0))+1),VLOOKUP(M136,$DB$7:$DC$107,2,FALSE))))</f>
        <v>0</v>
      </c>
      <c r="W136" s="6" t="e">
        <f t="shared" si="40"/>
        <v>#N/A</v>
      </c>
      <c r="X136" s="6" cm="1">
        <f t="array" aca="1" ref="X136" ca="1">SUM(IF((IF(E136=0,INDIRECT(_xlfn.CONCAT($CH$1,MATCH(F136,$CG$7:$CG$100,0)+6)):INDIRECT(_xlfn.CONCAT($CH$1,MATCH(F136,$CG$7:$CG$100,0)+6+SUM(IF((F136=$CG$7:$CG$59)=TRUE,1,0))-1)),INDIRECT(_xlfn.CONCAT($CD$1,MATCH(E136,$CC$7:$CC$100,0)+6)):INDIRECT(_xlfn.CONCAT($CD$1,MATCH(E136,$CC$7:$CC$100,0)+6+SUM(IF((E136=$CC$7:$CC$59)=TRUE,1,0))-1)))*$S$3)=0,0,1))</f>
        <v>2</v>
      </c>
      <c r="Y136" s="6" t="e" cm="1">
        <f t="array" aca="1" ref="Y136" ca="1">SUM(IF((TRANSPOSE(MMULT(MMULT(_xlfn.MUNIT(X136),IF(MMULT(IF(E136=0,INDIRECT(_xlfn.CONCAT($CH$1,MATCH(F136,$CG$7:$CG$100,0)+6)):INDIRECT(_xlfn.CONCAT($CH$1,MATCH(F136,$CG$7:$CG$100,0)+6+SUM(IF((F136=$CG$7:$CG$59)=TRUE,1,0))-1)),INDIRECT(_xlfn.CONCAT($CD$1,MATCH(E136,$CC$7:$CC$100,0)+6)):INDIRECT(_xlfn.CONCAT($CD$1,MATCH(E136,$CC$7:$CC$100,0)+6+SUM(IF((E136=$CC$7:$CC$59)=TRUE,1,0))-1)))*$S$3,1/TRANSPOSE(W136-INDIRECT(_xlfn.CONCAT($BZ$1,MATCH(D136,$BY$7:$BY$100,0)+6)):INDIRECT(_xlfn.CONCAT($BZ$1,MATCH(D136,$BY$7:$BY$100,0)+6+SUM(IF((D136=$BY$7:$BY$59)=TRUE,1,0))-1))*$R$3))=1,1,0)),W136-INDIRECT(_xlfn.CONCAT($BZ$1,MATCH(D136,$BY$7:$BY$100,0)+6)):INDIRECT(_xlfn.CONCAT($BZ$1,MATCH(D136,$BY$7:$BY$100,0)+6+SUM(IF((D136=$BY$7:$BY$59)=TRUE,1,0))-1))*$R$3)))=0,0,1))</f>
        <v>#N/A</v>
      </c>
      <c r="Z136" s="6"/>
      <c r="AA136" s="30" t="str">
        <f t="shared" ca="1" si="32"/>
        <v/>
      </c>
      <c r="AB136" s="31" t="str">
        <f t="shared" si="33"/>
        <v/>
      </c>
      <c r="AC136" s="31" t="str">
        <f t="shared" si="34"/>
        <v/>
      </c>
      <c r="AD136" s="31" t="str">
        <f t="shared" si="35"/>
        <v/>
      </c>
      <c r="AE136" s="32" t="str">
        <f t="shared" si="36"/>
        <v/>
      </c>
      <c r="AF136" s="33" t="str" cm="1">
        <f t="array" aca="1" ref="AF136" ca="1">IFERROR(IF(_xlfn._xlws.SORT(TRANSPOSE(MMULT(MMULT(_xlfn.MUNIT(X136),IF(ROUND(MMULT(IF(E136=0,IF(DN134=1,INDIRECT(_xlfn.CONCAT($CP$1,MATCH(F136,$CO$7:$CO$100,0)+6)):INDIRECT(_xlfn.CONCAT($CP$1,MATCH(F136,$CO$7:$CO$100,0)+6+SUM(IF((F136=$CO$7:$CO$59)=TRUE,1,0))-1)),INDIRECT(_xlfn.CONCAT($CH$1,MATCH(F136,$CG$7:$CG$100,0)+6)):INDIRECT(_xlfn.CONCAT($CH$1,MATCH(F136,$CG$7:$CG$100,0)+6+SUM(IF((F136=$CG$7:$CG$59)=TRUE,1,0))-1))),IF(OR(DN134=2,DN134=3),INDIRECT(_xlfn.CONCAT($CL$1,MATCH(E136,$CK$7:$CK$100,0)+6)):INDIRECT(_xlfn.CONCAT($CL$1,MATCH(E136,$CK$7:$CK$100,0)+6+SUM(IF((E136=$CK$7:$CK$59)=TRUE,1,0))-1)),INDIRECT(_xlfn.CONCAT($CD$1,MATCH(E136,$CC$7:$CC$100,0)+6)):INDIRECT(_xlfn.CONCAT($CD$1,MATCH(E136,$CC$7:$CC$100,0)+6+SUM(IF((E136=$CC$7:$CC$59)=TRUE,1,0))-1))))*$S$3*IF(AND(DM134=4,F136=0),1.1,1),1/TRANSPOSE(W136-INDIRECT(_xlfn.CONCAT($BZ$1,MATCH(D136,$BY$7:$BY$100,0)+6)):INDIRECT(_xlfn.CONCAT($BZ$1,MATCH(D136,$BY$7:$BY$100,0)+6+SUM(IF((D136=$BY$7:$BY$59)=TRUE,1,0))-1))*$R$3)),6)=1,1,0)),W136-INDIRECT(_xlfn.CONCAT($BZ$1,MATCH(D136,$BY$7:$BY$100,0)+6)):INDIRECT(_xlfn.CONCAT($BZ$1,MATCH(D136,$BY$7:$BY$100,0)+6+SUM(IF((D136=$BY$7:$BY$59)=TRUE,1,0))-1))*$R$3))/$S$3,1,-1,TRUE)=0,"",_xlfn._xlws.SORT(TRANSPOSE(MMULT(MMULT(_xlfn.MUNIT(X136),IF(ROUND(MMULT(IF(E136=0,IF(DN134=1,INDIRECT(_xlfn.CONCAT($CP$1,MATCH(F136,$CO$7:$CO$100,0)+6)):INDIRECT(_xlfn.CONCAT($CP$1,MATCH(F136,$CO$7:$CO$100,0)+6+SUM(IF((F136=$CO$7:$CO$59)=TRUE,1,0))-1)),INDIRECT(_xlfn.CONCAT($CH$1,MATCH(F136,$CG$7:$CG$100,0)+6)):INDIRECT(_xlfn.CONCAT($CH$1,MATCH(F136,$CG$7:$CG$100,0)+6+SUM(IF((F136=$CG$7:$CG$59)=TRUE,1,0))-1))),IF(OR(DN134=2,DN134=3),INDIRECT(_xlfn.CONCAT($CL$1,MATCH(E136,$CK$7:$CK$100,0)+6)):INDIRECT(_xlfn.CONCAT($CL$1,MATCH(E136,$CK$7:$CK$100,0)+6+SUM(IF((E136=$CK$7:$CK$59)=TRUE,1,0))-1)),INDIRECT(_xlfn.CONCAT($CD$1,MATCH(E136,$CC$7:$CC$100,0)+6)):INDIRECT(_xlfn.CONCAT($CD$1,MATCH(E136,$CC$7:$CC$100,0)+6+SUM(IF((E136=$CC$7:$CC$59)=TRUE,1,0))-1))))*$S$3*IF(AND(DM134=4,F136=0),1.1,1),1/TRANSPOSE(W136-INDIRECT(_xlfn.CONCAT($BZ$1,MATCH(D136,$BY$7:$BY$100,0)+6)):INDIRECT(_xlfn.CONCAT($BZ$1,MATCH(D136,$BY$7:$BY$100,0)+6+SUM(IF((D136=$BY$7:$BY$59)=TRUE,1,0))-1))*$R$3)),6)=1,1,0)),W136-INDIRECT(_xlfn.CONCAT($BZ$1,MATCH(D136,$BY$7:$BY$100,0)+6)):INDIRECT(_xlfn.CONCAT($BZ$1,MATCH(D136,$BY$7:$BY$100,0)+6+SUM(IF((D136=$BY$7:$BY$59)=TRUE,1,0))-1))*$R$3))/$S$3,1,-1,TRUE)),"")</f>
        <v/>
      </c>
      <c r="AG136" s="31"/>
      <c r="AH136" s="31"/>
      <c r="AI136" s="31"/>
      <c r="AJ136" s="32"/>
      <c r="AK136" s="6"/>
      <c r="AL136" s="21"/>
      <c r="AM136" s="21"/>
      <c r="AN136" s="48">
        <f t="shared" si="37"/>
        <v>12</v>
      </c>
      <c r="AO136" s="39" t="e">
        <f t="shared" si="38"/>
        <v>#N/A</v>
      </c>
      <c r="AP136" s="39" t="e" cm="1">
        <f t="array" ref="AP136">_xlfn.XMATCH(1,IF(IF((AL136=$DG$24:$EF$24)=TRUE,1,0)+IF((AM136=$DG$25:$EF$25)=TRUE,1,0)=2,1,0))</f>
        <v>#N/A</v>
      </c>
      <c r="AQ136" s="39" t="str" cm="1">
        <f t="array" aca="1" ref="AQ136:AU136" ca="1">AA136:AE136</f>
        <v/>
      </c>
      <c r="AR136" s="39" t="str">
        <f ca="1"/>
        <v/>
      </c>
      <c r="AS136" s="39" t="str">
        <f ca="1"/>
        <v/>
      </c>
      <c r="AT136" s="39" t="str">
        <f ca="1"/>
        <v/>
      </c>
      <c r="AU136" s="39" t="str">
        <f ca="1"/>
        <v/>
      </c>
      <c r="AV136" s="39">
        <f t="shared" si="39"/>
        <v>0</v>
      </c>
      <c r="AW136" s="39" t="e" cm="1">
        <f t="array" ref="AW136">IF(AND(AV136=1,AO136&lt;&gt;1),VLOOKUP(E136,변환표준점수!$H$8:$O$60,_xlfn.XMATCH('표점 계산기'!$AL136,변환표준점수!$I$6:$O$6)+1,FALSE),IF(AND($E136=0,$DN$4=1),INDEX($CH$7:$CH$73,SUM(IF(AF136=$CP$7:$CP$59,ROW($A$1:$A$50),0))),IF(AND($E136&lt;&gt;0,$DN$4&lt;&gt;1),INDEX($CD$7:$CD$73,SUM(IF(AF136=$CL$7:$CL$59,ROW($A$1:$A$50),0))),AF136:AJ136)))</f>
        <v>#N/A</v>
      </c>
      <c r="AX136" s="39"/>
      <c r="AY136" s="39"/>
      <c r="AZ136" s="39"/>
      <c r="BA136" s="39"/>
      <c r="BB136" s="39" t="e">
        <f>VLOOKUP(G136,변환표준점수!$X$8:$AM$16,_xlfn.XMATCH(AL136,변환표준점수!$Y$5:$AM$5)+IF(OR(AN136=6,AN136=7,AN136=10,AN136=11),IF(AO136=1,0,1),0)+1,FALSE)</f>
        <v>#N/A</v>
      </c>
      <c r="BC136" s="39" t="e">
        <f>VLOOKUP(H136,변환표준점수!$AO$8:$BE$16,_xlfn.XMATCH(AL136,변환표준점수!$AP$5:$BE$5)+IF(OR(AN136=3,AN136=6,AN136=8,AN136=9,AN136=10),IF(AO136=1,0,1),0)+1,FALSE)</f>
        <v>#N/A</v>
      </c>
      <c r="BD136" s="39" t="e">
        <f>IF(I136=0,VLOOKUP(K136,변환표준점수!$BU$8:$CF$62,'표점 계산기'!$AN136+1,FALSE),VLOOKUP(I136,변환표준점수!$BH$8:$BS$62,'표점 계산기'!$AN136+1,FALSE))</f>
        <v>#N/A</v>
      </c>
      <c r="BE136" s="39" t="e">
        <f>IF(J136=0,VLOOKUP(L136,변환표준점수!$BU$8:$CF$62,'표점 계산기'!$AN136+1,FALSE),VLOOKUP(J136,변환표준점수!$BH$8:$BS$62,'표점 계산기'!$AN136+1,FALSE))</f>
        <v>#N/A</v>
      </c>
      <c r="BF136" s="39" cm="1">
        <f t="array" ref="BF136">IF(M136=0,0,IF(OR(AN136=3,AN136=4),0,IF(AN136=1,INDEX($CZ$7:$CZ$15,SUM(IF(M136&lt;$CY$7:$CY$15=TRUE,1,0))+1),VLOOKUP(M136,변환표준점수!$BH$8:$BS$62,'표점 계산기'!AN136+1,FALSE))))</f>
        <v>0</v>
      </c>
      <c r="BG136" s="39" t="e" cm="1">
        <f t="array" ref="BG136">INDEX($DG$24:$EF$31,COLUMN(C131),$AP136)</f>
        <v>#N/A</v>
      </c>
      <c r="BH136" s="39" t="e" cm="1">
        <f t="array" ref="BH136">INDEX($DG$24:$EF$31,COLUMN(D131),$AP136)</f>
        <v>#N/A</v>
      </c>
      <c r="BI136" s="39" t="e" cm="1">
        <f t="array" ref="BI136">INDEX($DG$24:$EF$31,COLUMN(E131),$AP136)</f>
        <v>#N/A</v>
      </c>
      <c r="BJ136" s="39" t="e" cm="1">
        <f t="array" ref="BJ136">INDEX($DG$24:$EF$31,COLUMN(F131),$AP136)</f>
        <v>#N/A</v>
      </c>
      <c r="BK136" s="39" t="e" cm="1">
        <f t="array" ref="BK136">INDEX($DG$24:$EF$31,COLUMN(G131),$AP136)</f>
        <v>#N/A</v>
      </c>
      <c r="BL136" s="39" t="e" cm="1">
        <f t="array" ref="BL136">INDEX($DG$24:$EF$31,COLUMN(H131),$AP136)</f>
        <v>#N/A</v>
      </c>
      <c r="BM136" s="63" t="str" cm="1">
        <f t="array" aca="1" ref="BM136:BQ136" ca="1">IFERROR(ROUND(IF(IFERROR(AW136:BA136/AW136:BA136,0)=1,(IFERROR(AQ136:AU136*BG136,0)+IFERROR(AW136:BA136*BH136,0)+(SUM(BD136:BF136)-MIN(BD136:BF136))*BI136+BB136*BJ136+BC136*BK136)*BL136+BB136*(1-BJ136)+BC136*(1-BK136)+IF(AN136=1,BF136,0),""),2),"")</f>
        <v/>
      </c>
      <c r="BN136" s="52" t="str">
        <f ca="1"/>
        <v/>
      </c>
      <c r="BO136" s="52" t="str">
        <f ca="1"/>
        <v/>
      </c>
      <c r="BP136" s="52" t="str">
        <f ca="1"/>
        <v/>
      </c>
      <c r="BQ136" s="64" t="str">
        <f ca="1"/>
        <v/>
      </c>
      <c r="BR136" s="6"/>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6"/>
      <c r="DM136" s="6"/>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row>
    <row r="137" spans="1:153" x14ac:dyDescent="0.3">
      <c r="A137" s="5"/>
      <c r="B137" s="18" t="str">
        <f t="shared" si="41"/>
        <v/>
      </c>
      <c r="C137" s="24"/>
      <c r="D137" s="24"/>
      <c r="E137" s="24"/>
      <c r="F137" s="24"/>
      <c r="G137" s="24"/>
      <c r="H137" s="25"/>
      <c r="I137" s="25"/>
      <c r="J137" s="25"/>
      <c r="K137" s="25"/>
      <c r="L137" s="25"/>
      <c r="M137" s="25"/>
      <c r="N137" s="24"/>
      <c r="O137" s="25"/>
      <c r="P137" s="6"/>
      <c r="Q137" s="6"/>
      <c r="R137" s="6" t="e">
        <f t="shared" ref="R137:R200" si="42">VLOOKUP(G137,$CS$7:$CT$15,2,FALSE)</f>
        <v>#N/A</v>
      </c>
      <c r="S137" s="6" t="e">
        <f t="shared" ref="S137:S200" si="43">VLOOKUP(H137,$CV$7:$CW$15,2,FALSE)</f>
        <v>#N/A</v>
      </c>
      <c r="T137" s="6" t="e">
        <f t="shared" ref="T137:T200" si="44">ROUND(IF(AND($DM$4=6,$DN$4=1),IF(N137=1,1.03,1),1)*IF(I137=0,VLOOKUP(K137,$DB$7:$DD$61,3,FALSE),VLOOKUP(I137,$DB$7:$DC$61,2,FALSE)),2)</f>
        <v>#N/A</v>
      </c>
      <c r="U137" s="6" t="e">
        <f t="shared" ref="U137:U200" si="45">ROUND(IF(AND($DM$4=6,$DN$4=1),IF(O137=1,1.03,1),1)*IF(J137=0,VLOOKUP(L137,$DB$7:$DD$61,3,FALSE),VLOOKUP(J137,$DB$7:$DC$61,2,FALSE)),2)</f>
        <v>#N/A</v>
      </c>
      <c r="V137" s="8" cm="1">
        <f t="array" ref="V137">IF(M137=0,0,IF(OR($DM$4=3,$DM$4=4),0,IF($DM$4=1,INDEX($CZ$7:$CZ$15,SUM(IF(M137&lt;$CY$7:$CY$15=TRUE,1,0))+1),VLOOKUP(M137,$DB$7:$DC$107,2,FALSE))))</f>
        <v>0</v>
      </c>
      <c r="W137" s="6" t="e">
        <f t="shared" si="40"/>
        <v>#N/A</v>
      </c>
      <c r="X137" s="6" cm="1">
        <f t="array" aca="1" ref="X137" ca="1">SUM(IF((IF(E137=0,INDIRECT(_xlfn.CONCAT($CH$1,MATCH(F137,$CG$7:$CG$100,0)+6)):INDIRECT(_xlfn.CONCAT($CH$1,MATCH(F137,$CG$7:$CG$100,0)+6+SUM(IF((F137=$CG$7:$CG$59)=TRUE,1,0))-1)),INDIRECT(_xlfn.CONCAT($CD$1,MATCH(E137,$CC$7:$CC$100,0)+6)):INDIRECT(_xlfn.CONCAT($CD$1,MATCH(E137,$CC$7:$CC$100,0)+6+SUM(IF((E137=$CC$7:$CC$59)=TRUE,1,0))-1)))*$S$3)=0,0,1))</f>
        <v>2</v>
      </c>
      <c r="Y137" s="6" t="e" cm="1">
        <f t="array" aca="1" ref="Y137" ca="1">SUM(IF((TRANSPOSE(MMULT(MMULT(_xlfn.MUNIT(X137),IF(MMULT(IF(E137=0,INDIRECT(_xlfn.CONCAT($CH$1,MATCH(F137,$CG$7:$CG$100,0)+6)):INDIRECT(_xlfn.CONCAT($CH$1,MATCH(F137,$CG$7:$CG$100,0)+6+SUM(IF((F137=$CG$7:$CG$59)=TRUE,1,0))-1)),INDIRECT(_xlfn.CONCAT($CD$1,MATCH(E137,$CC$7:$CC$100,0)+6)):INDIRECT(_xlfn.CONCAT($CD$1,MATCH(E137,$CC$7:$CC$100,0)+6+SUM(IF((E137=$CC$7:$CC$59)=TRUE,1,0))-1)))*$S$3,1/TRANSPOSE(W137-INDIRECT(_xlfn.CONCAT($BZ$1,MATCH(D137,$BY$7:$BY$100,0)+6)):INDIRECT(_xlfn.CONCAT($BZ$1,MATCH(D137,$BY$7:$BY$100,0)+6+SUM(IF((D137=$BY$7:$BY$59)=TRUE,1,0))-1))*$R$3))=1,1,0)),W137-INDIRECT(_xlfn.CONCAT($BZ$1,MATCH(D137,$BY$7:$BY$100,0)+6)):INDIRECT(_xlfn.CONCAT($BZ$1,MATCH(D137,$BY$7:$BY$100,0)+6+SUM(IF((D137=$BY$7:$BY$59)=TRUE,1,0))-1))*$R$3)))=0,0,1))</f>
        <v>#N/A</v>
      </c>
      <c r="Z137" s="6"/>
      <c r="AA137" s="30" t="str">
        <f t="shared" ref="AA137:AA200" ca="1" si="46">IF(IF(AF137="",0,($W137-AF137*$S$3)/$R$3)=0,"",IF(AF137=0,0,($W137-AF137*$S$3)/$R$3))</f>
        <v/>
      </c>
      <c r="AB137" s="31" t="str">
        <f t="shared" ref="AB137:AB200" si="47">IF(IF(AG137="",0,($W137-AG137*$S$3)/$R$3)=0,"",IF(AG137=0,0,($W137-AG137*$S$3)/$R$3))</f>
        <v/>
      </c>
      <c r="AC137" s="31" t="str">
        <f t="shared" ref="AC137:AC200" si="48">IF(IF(AH137="",0,($W137-AH137*$S$3)/$R$3)=0,"",IF(AH137=0,0,($W137-AH137*$S$3)/$R$3))</f>
        <v/>
      </c>
      <c r="AD137" s="31" t="str">
        <f t="shared" ref="AD137:AD200" si="49">IF(IF(AI137="",0,($W137-AI137*$S$3)/$R$3)=0,"",IF(AI137=0,0,($W137-AI137*$S$3)/$R$3))</f>
        <v/>
      </c>
      <c r="AE137" s="32" t="str">
        <f t="shared" ref="AE137:AE200" si="50">IF(IF(AJ137="",0,($W137-AJ137*$S$3)/$R$3)=0,"",IF(AJ137=0,0,($W137-AJ137*$S$3)/$R$3))</f>
        <v/>
      </c>
      <c r="AF137" s="33" t="str" cm="1">
        <f t="array" aca="1" ref="AF137" ca="1">IFERROR(IF(_xlfn._xlws.SORT(TRANSPOSE(MMULT(MMULT(_xlfn.MUNIT(X137),IF(ROUND(MMULT(IF(E137=0,IF(DN135=1,INDIRECT(_xlfn.CONCAT($CP$1,MATCH(F137,$CO$7:$CO$100,0)+6)):INDIRECT(_xlfn.CONCAT($CP$1,MATCH(F137,$CO$7:$CO$100,0)+6+SUM(IF((F137=$CO$7:$CO$59)=TRUE,1,0))-1)),INDIRECT(_xlfn.CONCAT($CH$1,MATCH(F137,$CG$7:$CG$100,0)+6)):INDIRECT(_xlfn.CONCAT($CH$1,MATCH(F137,$CG$7:$CG$100,0)+6+SUM(IF((F137=$CG$7:$CG$59)=TRUE,1,0))-1))),IF(OR(DN135=2,DN135=3),INDIRECT(_xlfn.CONCAT($CL$1,MATCH(E137,$CK$7:$CK$100,0)+6)):INDIRECT(_xlfn.CONCAT($CL$1,MATCH(E137,$CK$7:$CK$100,0)+6+SUM(IF((E137=$CK$7:$CK$59)=TRUE,1,0))-1)),INDIRECT(_xlfn.CONCAT($CD$1,MATCH(E137,$CC$7:$CC$100,0)+6)):INDIRECT(_xlfn.CONCAT($CD$1,MATCH(E137,$CC$7:$CC$100,0)+6+SUM(IF((E137=$CC$7:$CC$59)=TRUE,1,0))-1))))*$S$3*IF(AND(DM135=4,F137=0),1.1,1),1/TRANSPOSE(W137-INDIRECT(_xlfn.CONCAT($BZ$1,MATCH(D137,$BY$7:$BY$100,0)+6)):INDIRECT(_xlfn.CONCAT($BZ$1,MATCH(D137,$BY$7:$BY$100,0)+6+SUM(IF((D137=$BY$7:$BY$59)=TRUE,1,0))-1))*$R$3)),6)=1,1,0)),W137-INDIRECT(_xlfn.CONCAT($BZ$1,MATCH(D137,$BY$7:$BY$100,0)+6)):INDIRECT(_xlfn.CONCAT($BZ$1,MATCH(D137,$BY$7:$BY$100,0)+6+SUM(IF((D137=$BY$7:$BY$59)=TRUE,1,0))-1))*$R$3))/$S$3,1,-1,TRUE)=0,"",_xlfn._xlws.SORT(TRANSPOSE(MMULT(MMULT(_xlfn.MUNIT(X137),IF(ROUND(MMULT(IF(E137=0,IF(DN135=1,INDIRECT(_xlfn.CONCAT($CP$1,MATCH(F137,$CO$7:$CO$100,0)+6)):INDIRECT(_xlfn.CONCAT($CP$1,MATCH(F137,$CO$7:$CO$100,0)+6+SUM(IF((F137=$CO$7:$CO$59)=TRUE,1,0))-1)),INDIRECT(_xlfn.CONCAT($CH$1,MATCH(F137,$CG$7:$CG$100,0)+6)):INDIRECT(_xlfn.CONCAT($CH$1,MATCH(F137,$CG$7:$CG$100,0)+6+SUM(IF((F137=$CG$7:$CG$59)=TRUE,1,0))-1))),IF(OR(DN135=2,DN135=3),INDIRECT(_xlfn.CONCAT($CL$1,MATCH(E137,$CK$7:$CK$100,0)+6)):INDIRECT(_xlfn.CONCAT($CL$1,MATCH(E137,$CK$7:$CK$100,0)+6+SUM(IF((E137=$CK$7:$CK$59)=TRUE,1,0))-1)),INDIRECT(_xlfn.CONCAT($CD$1,MATCH(E137,$CC$7:$CC$100,0)+6)):INDIRECT(_xlfn.CONCAT($CD$1,MATCH(E137,$CC$7:$CC$100,0)+6+SUM(IF((E137=$CC$7:$CC$59)=TRUE,1,0))-1))))*$S$3*IF(AND(DM135=4,F137=0),1.1,1),1/TRANSPOSE(W137-INDIRECT(_xlfn.CONCAT($BZ$1,MATCH(D137,$BY$7:$BY$100,0)+6)):INDIRECT(_xlfn.CONCAT($BZ$1,MATCH(D137,$BY$7:$BY$100,0)+6+SUM(IF((D137=$BY$7:$BY$59)=TRUE,1,0))-1))*$R$3)),6)=1,1,0)),W137-INDIRECT(_xlfn.CONCAT($BZ$1,MATCH(D137,$BY$7:$BY$100,0)+6)):INDIRECT(_xlfn.CONCAT($BZ$1,MATCH(D137,$BY$7:$BY$100,0)+6+SUM(IF((D137=$BY$7:$BY$59)=TRUE,1,0))-1))*$R$3))/$S$3,1,-1,TRUE)),"")</f>
        <v/>
      </c>
      <c r="AG137" s="31"/>
      <c r="AH137" s="31"/>
      <c r="AI137" s="31"/>
      <c r="AJ137" s="32"/>
      <c r="AK137" s="6"/>
      <c r="AL137" s="21"/>
      <c r="AM137" s="21"/>
      <c r="AN137" s="48">
        <f t="shared" si="37"/>
        <v>12</v>
      </c>
      <c r="AO137" s="39" t="e">
        <f t="shared" si="38"/>
        <v>#N/A</v>
      </c>
      <c r="AP137" s="39" t="e" cm="1">
        <f t="array" ref="AP137">_xlfn.XMATCH(1,IF(IF((AL137=$DG$24:$EF$24)=TRUE,1,0)+IF((AM137=$DG$25:$EF$25)=TRUE,1,0)=2,1,0))</f>
        <v>#N/A</v>
      </c>
      <c r="AQ137" s="39" t="str" cm="1">
        <f t="array" aca="1" ref="AQ137:AU137" ca="1">AA137:AE137</f>
        <v/>
      </c>
      <c r="AR137" s="39" t="str">
        <f ca="1"/>
        <v/>
      </c>
      <c r="AS137" s="39" t="str">
        <f ca="1"/>
        <v/>
      </c>
      <c r="AT137" s="39" t="str">
        <f ca="1"/>
        <v/>
      </c>
      <c r="AU137" s="39" t="str">
        <f ca="1"/>
        <v/>
      </c>
      <c r="AV137" s="39">
        <f t="shared" si="39"/>
        <v>0</v>
      </c>
      <c r="AW137" s="39" t="e" cm="1">
        <f t="array" ref="AW137">IF(AND(AV137=1,AO137&lt;&gt;1),VLOOKUP(E137,변환표준점수!$H$8:$O$60,_xlfn.XMATCH('표점 계산기'!$AL137,변환표준점수!$I$6:$O$6)+1,FALSE),IF(AND($E137=0,$DN$4=1),INDEX($CH$7:$CH$73,SUM(IF(AF137=$CP$7:$CP$59,ROW($A$1:$A$50),0))),IF(AND($E137&lt;&gt;0,$DN$4&lt;&gt;1),INDEX($CD$7:$CD$73,SUM(IF(AF137=$CL$7:$CL$59,ROW($A$1:$A$50),0))),AF137:AJ137)))</f>
        <v>#N/A</v>
      </c>
      <c r="AX137" s="39"/>
      <c r="AY137" s="39"/>
      <c r="AZ137" s="39"/>
      <c r="BA137" s="39"/>
      <c r="BB137" s="39" t="e">
        <f>VLOOKUP(G137,변환표준점수!$X$8:$AM$16,_xlfn.XMATCH(AL137,변환표준점수!$Y$5:$AM$5)+IF(OR(AN137=6,AN137=7,AN137=10,AN137=11),IF(AO137=1,0,1),0)+1,FALSE)</f>
        <v>#N/A</v>
      </c>
      <c r="BC137" s="39" t="e">
        <f>VLOOKUP(H137,변환표준점수!$AO$8:$BE$16,_xlfn.XMATCH(AL137,변환표준점수!$AP$5:$BE$5)+IF(OR(AN137=3,AN137=6,AN137=8,AN137=9,AN137=10),IF(AO137=1,0,1),0)+1,FALSE)</f>
        <v>#N/A</v>
      </c>
      <c r="BD137" s="39" t="e">
        <f>IF(I137=0,VLOOKUP(K137,변환표준점수!$BU$8:$CF$62,'표점 계산기'!$AN137+1,FALSE),VLOOKUP(I137,변환표준점수!$BH$8:$BS$62,'표점 계산기'!$AN137+1,FALSE))</f>
        <v>#N/A</v>
      </c>
      <c r="BE137" s="39" t="e">
        <f>IF(J137=0,VLOOKUP(L137,변환표준점수!$BU$8:$CF$62,'표점 계산기'!$AN137+1,FALSE),VLOOKUP(J137,변환표준점수!$BH$8:$BS$62,'표점 계산기'!$AN137+1,FALSE))</f>
        <v>#N/A</v>
      </c>
      <c r="BF137" s="39" cm="1">
        <f t="array" ref="BF137">IF(M137=0,0,IF(OR(AN137=3,AN137=4),0,IF(AN137=1,INDEX($CZ$7:$CZ$15,SUM(IF(M137&lt;$CY$7:$CY$15=TRUE,1,0))+1),VLOOKUP(M137,변환표준점수!$BH$8:$BS$62,'표점 계산기'!AN137+1,FALSE))))</f>
        <v>0</v>
      </c>
      <c r="BG137" s="39" t="e" cm="1">
        <f t="array" ref="BG137">INDEX($DG$24:$EF$31,COLUMN(C132),$AP137)</f>
        <v>#N/A</v>
      </c>
      <c r="BH137" s="39" t="e" cm="1">
        <f t="array" ref="BH137">INDEX($DG$24:$EF$31,COLUMN(D132),$AP137)</f>
        <v>#N/A</v>
      </c>
      <c r="BI137" s="39" t="e" cm="1">
        <f t="array" ref="BI137">INDEX($DG$24:$EF$31,COLUMN(E132),$AP137)</f>
        <v>#N/A</v>
      </c>
      <c r="BJ137" s="39" t="e" cm="1">
        <f t="array" ref="BJ137">INDEX($DG$24:$EF$31,COLUMN(F132),$AP137)</f>
        <v>#N/A</v>
      </c>
      <c r="BK137" s="39" t="e" cm="1">
        <f t="array" ref="BK137">INDEX($DG$24:$EF$31,COLUMN(G132),$AP137)</f>
        <v>#N/A</v>
      </c>
      <c r="BL137" s="39" t="e" cm="1">
        <f t="array" ref="BL137">INDEX($DG$24:$EF$31,COLUMN(H132),$AP137)</f>
        <v>#N/A</v>
      </c>
      <c r="BM137" s="63" t="str" cm="1">
        <f t="array" aca="1" ref="BM137:BQ137" ca="1">IFERROR(ROUND(IF(IFERROR(AW137:BA137/AW137:BA137,0)=1,(IFERROR(AQ137:AU137*BG137,0)+IFERROR(AW137:BA137*BH137,0)+(SUM(BD137:BF137)-MIN(BD137:BF137))*BI137+BB137*BJ137+BC137*BK137)*BL137+BB137*(1-BJ137)+BC137*(1-BK137)+IF(AN137=1,BF137,0),""),2),"")</f>
        <v/>
      </c>
      <c r="BN137" s="52" t="str">
        <f ca="1"/>
        <v/>
      </c>
      <c r="BO137" s="52" t="str">
        <f ca="1"/>
        <v/>
      </c>
      <c r="BP137" s="52" t="str">
        <f ca="1"/>
        <v/>
      </c>
      <c r="BQ137" s="64" t="str">
        <f ca="1"/>
        <v/>
      </c>
      <c r="BR137" s="6"/>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6"/>
      <c r="DM137" s="6"/>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row>
    <row r="138" spans="1:153" x14ac:dyDescent="0.3">
      <c r="A138" s="5"/>
      <c r="B138" s="18" t="str">
        <f t="shared" si="41"/>
        <v/>
      </c>
      <c r="C138" s="24"/>
      <c r="D138" s="24"/>
      <c r="E138" s="24"/>
      <c r="F138" s="24"/>
      <c r="G138" s="24"/>
      <c r="H138" s="25"/>
      <c r="I138" s="25"/>
      <c r="J138" s="25"/>
      <c r="K138" s="25"/>
      <c r="L138" s="25"/>
      <c r="M138" s="25"/>
      <c r="N138" s="24"/>
      <c r="O138" s="25"/>
      <c r="P138" s="6"/>
      <c r="Q138" s="6"/>
      <c r="R138" s="6" t="e">
        <f t="shared" si="42"/>
        <v>#N/A</v>
      </c>
      <c r="S138" s="6" t="e">
        <f t="shared" si="43"/>
        <v>#N/A</v>
      </c>
      <c r="T138" s="6" t="e">
        <f t="shared" si="44"/>
        <v>#N/A</v>
      </c>
      <c r="U138" s="6" t="e">
        <f t="shared" si="45"/>
        <v>#N/A</v>
      </c>
      <c r="V138" s="8" cm="1">
        <f t="array" ref="V138">IF(M138=0,0,IF(OR($DM$4=3,$DM$4=4),0,IF($DM$4=1,INDEX($CZ$7:$CZ$15,SUM(IF(M138&lt;$CY$7:$CY$15=TRUE,1,0))+1),VLOOKUP(M138,$DB$7:$DC$107,2,FALSE))))</f>
        <v>0</v>
      </c>
      <c r="W138" s="6" t="e">
        <f t="shared" si="40"/>
        <v>#N/A</v>
      </c>
      <c r="X138" s="6" cm="1">
        <f t="array" aca="1" ref="X138" ca="1">SUM(IF((IF(E138=0,INDIRECT(_xlfn.CONCAT($CH$1,MATCH(F138,$CG$7:$CG$100,0)+6)):INDIRECT(_xlfn.CONCAT($CH$1,MATCH(F138,$CG$7:$CG$100,0)+6+SUM(IF((F138=$CG$7:$CG$59)=TRUE,1,0))-1)),INDIRECT(_xlfn.CONCAT($CD$1,MATCH(E138,$CC$7:$CC$100,0)+6)):INDIRECT(_xlfn.CONCAT($CD$1,MATCH(E138,$CC$7:$CC$100,0)+6+SUM(IF((E138=$CC$7:$CC$59)=TRUE,1,0))-1)))*$S$3)=0,0,1))</f>
        <v>2</v>
      </c>
      <c r="Y138" s="6" t="e" cm="1">
        <f t="array" aca="1" ref="Y138" ca="1">SUM(IF((TRANSPOSE(MMULT(MMULT(_xlfn.MUNIT(X138),IF(MMULT(IF(E138=0,INDIRECT(_xlfn.CONCAT($CH$1,MATCH(F138,$CG$7:$CG$100,0)+6)):INDIRECT(_xlfn.CONCAT($CH$1,MATCH(F138,$CG$7:$CG$100,0)+6+SUM(IF((F138=$CG$7:$CG$59)=TRUE,1,0))-1)),INDIRECT(_xlfn.CONCAT($CD$1,MATCH(E138,$CC$7:$CC$100,0)+6)):INDIRECT(_xlfn.CONCAT($CD$1,MATCH(E138,$CC$7:$CC$100,0)+6+SUM(IF((E138=$CC$7:$CC$59)=TRUE,1,0))-1)))*$S$3,1/TRANSPOSE(W138-INDIRECT(_xlfn.CONCAT($BZ$1,MATCH(D138,$BY$7:$BY$100,0)+6)):INDIRECT(_xlfn.CONCAT($BZ$1,MATCH(D138,$BY$7:$BY$100,0)+6+SUM(IF((D138=$BY$7:$BY$59)=TRUE,1,0))-1))*$R$3))=1,1,0)),W138-INDIRECT(_xlfn.CONCAT($BZ$1,MATCH(D138,$BY$7:$BY$100,0)+6)):INDIRECT(_xlfn.CONCAT($BZ$1,MATCH(D138,$BY$7:$BY$100,0)+6+SUM(IF((D138=$BY$7:$BY$59)=TRUE,1,0))-1))*$R$3)))=0,0,1))</f>
        <v>#N/A</v>
      </c>
      <c r="Z138" s="6"/>
      <c r="AA138" s="30" t="str">
        <f t="shared" ca="1" si="46"/>
        <v/>
      </c>
      <c r="AB138" s="31" t="str">
        <f t="shared" si="47"/>
        <v/>
      </c>
      <c r="AC138" s="31" t="str">
        <f t="shared" si="48"/>
        <v/>
      </c>
      <c r="AD138" s="31" t="str">
        <f t="shared" si="49"/>
        <v/>
      </c>
      <c r="AE138" s="32" t="str">
        <f t="shared" si="50"/>
        <v/>
      </c>
      <c r="AF138" s="33" t="str" cm="1">
        <f t="array" aca="1" ref="AF138" ca="1">IFERROR(IF(_xlfn._xlws.SORT(TRANSPOSE(MMULT(MMULT(_xlfn.MUNIT(X138),IF(ROUND(MMULT(IF(E138=0,IF(DN136=1,INDIRECT(_xlfn.CONCAT($CP$1,MATCH(F138,$CO$7:$CO$100,0)+6)):INDIRECT(_xlfn.CONCAT($CP$1,MATCH(F138,$CO$7:$CO$100,0)+6+SUM(IF((F138=$CO$7:$CO$59)=TRUE,1,0))-1)),INDIRECT(_xlfn.CONCAT($CH$1,MATCH(F138,$CG$7:$CG$100,0)+6)):INDIRECT(_xlfn.CONCAT($CH$1,MATCH(F138,$CG$7:$CG$100,0)+6+SUM(IF((F138=$CG$7:$CG$59)=TRUE,1,0))-1))),IF(OR(DN136=2,DN136=3),INDIRECT(_xlfn.CONCAT($CL$1,MATCH(E138,$CK$7:$CK$100,0)+6)):INDIRECT(_xlfn.CONCAT($CL$1,MATCH(E138,$CK$7:$CK$100,0)+6+SUM(IF((E138=$CK$7:$CK$59)=TRUE,1,0))-1)),INDIRECT(_xlfn.CONCAT($CD$1,MATCH(E138,$CC$7:$CC$100,0)+6)):INDIRECT(_xlfn.CONCAT($CD$1,MATCH(E138,$CC$7:$CC$100,0)+6+SUM(IF((E138=$CC$7:$CC$59)=TRUE,1,0))-1))))*$S$3*IF(AND(DM136=4,F138=0),1.1,1),1/TRANSPOSE(W138-INDIRECT(_xlfn.CONCAT($BZ$1,MATCH(D138,$BY$7:$BY$100,0)+6)):INDIRECT(_xlfn.CONCAT($BZ$1,MATCH(D138,$BY$7:$BY$100,0)+6+SUM(IF((D138=$BY$7:$BY$59)=TRUE,1,0))-1))*$R$3)),6)=1,1,0)),W138-INDIRECT(_xlfn.CONCAT($BZ$1,MATCH(D138,$BY$7:$BY$100,0)+6)):INDIRECT(_xlfn.CONCAT($BZ$1,MATCH(D138,$BY$7:$BY$100,0)+6+SUM(IF((D138=$BY$7:$BY$59)=TRUE,1,0))-1))*$R$3))/$S$3,1,-1,TRUE)=0,"",_xlfn._xlws.SORT(TRANSPOSE(MMULT(MMULT(_xlfn.MUNIT(X138),IF(ROUND(MMULT(IF(E138=0,IF(DN136=1,INDIRECT(_xlfn.CONCAT($CP$1,MATCH(F138,$CO$7:$CO$100,0)+6)):INDIRECT(_xlfn.CONCAT($CP$1,MATCH(F138,$CO$7:$CO$100,0)+6+SUM(IF((F138=$CO$7:$CO$59)=TRUE,1,0))-1)),INDIRECT(_xlfn.CONCAT($CH$1,MATCH(F138,$CG$7:$CG$100,0)+6)):INDIRECT(_xlfn.CONCAT($CH$1,MATCH(F138,$CG$7:$CG$100,0)+6+SUM(IF((F138=$CG$7:$CG$59)=TRUE,1,0))-1))),IF(OR(DN136=2,DN136=3),INDIRECT(_xlfn.CONCAT($CL$1,MATCH(E138,$CK$7:$CK$100,0)+6)):INDIRECT(_xlfn.CONCAT($CL$1,MATCH(E138,$CK$7:$CK$100,0)+6+SUM(IF((E138=$CK$7:$CK$59)=TRUE,1,0))-1)),INDIRECT(_xlfn.CONCAT($CD$1,MATCH(E138,$CC$7:$CC$100,0)+6)):INDIRECT(_xlfn.CONCAT($CD$1,MATCH(E138,$CC$7:$CC$100,0)+6+SUM(IF((E138=$CC$7:$CC$59)=TRUE,1,0))-1))))*$S$3*IF(AND(DM136=4,F138=0),1.1,1),1/TRANSPOSE(W138-INDIRECT(_xlfn.CONCAT($BZ$1,MATCH(D138,$BY$7:$BY$100,0)+6)):INDIRECT(_xlfn.CONCAT($BZ$1,MATCH(D138,$BY$7:$BY$100,0)+6+SUM(IF((D138=$BY$7:$BY$59)=TRUE,1,0))-1))*$R$3)),6)=1,1,0)),W138-INDIRECT(_xlfn.CONCAT($BZ$1,MATCH(D138,$BY$7:$BY$100,0)+6)):INDIRECT(_xlfn.CONCAT($BZ$1,MATCH(D138,$BY$7:$BY$100,0)+6+SUM(IF((D138=$BY$7:$BY$59)=TRUE,1,0))-1))*$R$3))/$S$3,1,-1,TRUE)),"")</f>
        <v/>
      </c>
      <c r="AG138" s="31"/>
      <c r="AH138" s="31"/>
      <c r="AI138" s="31"/>
      <c r="AJ138" s="32"/>
      <c r="AK138" s="6"/>
      <c r="AL138" s="21"/>
      <c r="AM138" s="21"/>
      <c r="AN138" s="48">
        <f t="shared" si="37"/>
        <v>12</v>
      </c>
      <c r="AO138" s="39" t="e">
        <f t="shared" si="38"/>
        <v>#N/A</v>
      </c>
      <c r="AP138" s="39" t="e" cm="1">
        <f t="array" ref="AP138">_xlfn.XMATCH(1,IF(IF((AL138=$DG$24:$EF$24)=TRUE,1,0)+IF((AM138=$DG$25:$EF$25)=TRUE,1,0)=2,1,0))</f>
        <v>#N/A</v>
      </c>
      <c r="AQ138" s="39" t="str" cm="1">
        <f t="array" aca="1" ref="AQ138:AU138" ca="1">AA138:AE138</f>
        <v/>
      </c>
      <c r="AR138" s="39" t="str">
        <f ca="1"/>
        <v/>
      </c>
      <c r="AS138" s="39" t="str">
        <f ca="1"/>
        <v/>
      </c>
      <c r="AT138" s="39" t="str">
        <f ca="1"/>
        <v/>
      </c>
      <c r="AU138" s="39" t="str">
        <f ca="1"/>
        <v/>
      </c>
      <c r="AV138" s="39">
        <f t="shared" si="39"/>
        <v>0</v>
      </c>
      <c r="AW138" s="39" t="e" cm="1">
        <f t="array" ref="AW138">IF(AND(AV138=1,AO138&lt;&gt;1),VLOOKUP(E138,변환표준점수!$H$8:$O$60,_xlfn.XMATCH('표점 계산기'!$AL138,변환표준점수!$I$6:$O$6)+1,FALSE),IF(AND($E138=0,$DN$4=1),INDEX($CH$7:$CH$73,SUM(IF(AF138=$CP$7:$CP$59,ROW($A$1:$A$50),0))),IF(AND($E138&lt;&gt;0,$DN$4&lt;&gt;1),INDEX($CD$7:$CD$73,SUM(IF(AF138=$CL$7:$CL$59,ROW($A$1:$A$50),0))),AF138:AJ138)))</f>
        <v>#N/A</v>
      </c>
      <c r="AX138" s="39"/>
      <c r="AY138" s="39"/>
      <c r="AZ138" s="39"/>
      <c r="BA138" s="39"/>
      <c r="BB138" s="39" t="e">
        <f>VLOOKUP(G138,변환표준점수!$X$8:$AM$16,_xlfn.XMATCH(AL138,변환표준점수!$Y$5:$AM$5)+IF(OR(AN138=6,AN138=7,AN138=10,AN138=11),IF(AO138=1,0,1),0)+1,FALSE)</f>
        <v>#N/A</v>
      </c>
      <c r="BC138" s="39" t="e">
        <f>VLOOKUP(H138,변환표준점수!$AO$8:$BE$16,_xlfn.XMATCH(AL138,변환표준점수!$AP$5:$BE$5)+IF(OR(AN138=3,AN138=6,AN138=8,AN138=9,AN138=10),IF(AO138=1,0,1),0)+1,FALSE)</f>
        <v>#N/A</v>
      </c>
      <c r="BD138" s="39" t="e">
        <f>IF(I138=0,VLOOKUP(K138,변환표준점수!$BU$8:$CF$62,'표점 계산기'!$AN138+1,FALSE),VLOOKUP(I138,변환표준점수!$BH$8:$BS$62,'표점 계산기'!$AN138+1,FALSE))</f>
        <v>#N/A</v>
      </c>
      <c r="BE138" s="39" t="e">
        <f>IF(J138=0,VLOOKUP(L138,변환표준점수!$BU$8:$CF$62,'표점 계산기'!$AN138+1,FALSE),VLOOKUP(J138,변환표준점수!$BH$8:$BS$62,'표점 계산기'!$AN138+1,FALSE))</f>
        <v>#N/A</v>
      </c>
      <c r="BF138" s="39" cm="1">
        <f t="array" ref="BF138">IF(M138=0,0,IF(OR(AN138=3,AN138=4),0,IF(AN138=1,INDEX($CZ$7:$CZ$15,SUM(IF(M138&lt;$CY$7:$CY$15=TRUE,1,0))+1),VLOOKUP(M138,변환표준점수!$BH$8:$BS$62,'표점 계산기'!AN138+1,FALSE))))</f>
        <v>0</v>
      </c>
      <c r="BG138" s="39" t="e" cm="1">
        <f t="array" ref="BG138">INDEX($DG$24:$EF$31,COLUMN(C133),$AP138)</f>
        <v>#N/A</v>
      </c>
      <c r="BH138" s="39" t="e" cm="1">
        <f t="array" ref="BH138">INDEX($DG$24:$EF$31,COLUMN(D133),$AP138)</f>
        <v>#N/A</v>
      </c>
      <c r="BI138" s="39" t="e" cm="1">
        <f t="array" ref="BI138">INDEX($DG$24:$EF$31,COLUMN(E133),$AP138)</f>
        <v>#N/A</v>
      </c>
      <c r="BJ138" s="39" t="e" cm="1">
        <f t="array" ref="BJ138">INDEX($DG$24:$EF$31,COLUMN(F133),$AP138)</f>
        <v>#N/A</v>
      </c>
      <c r="BK138" s="39" t="e" cm="1">
        <f t="array" ref="BK138">INDEX($DG$24:$EF$31,COLUMN(G133),$AP138)</f>
        <v>#N/A</v>
      </c>
      <c r="BL138" s="39" t="e" cm="1">
        <f t="array" ref="BL138">INDEX($DG$24:$EF$31,COLUMN(H133),$AP138)</f>
        <v>#N/A</v>
      </c>
      <c r="BM138" s="63" t="str" cm="1">
        <f t="array" aca="1" ref="BM138:BQ138" ca="1">IFERROR(ROUND(IF(IFERROR(AW138:BA138/AW138:BA138,0)=1,(IFERROR(AQ138:AU138*BG138,0)+IFERROR(AW138:BA138*BH138,0)+(SUM(BD138:BF138)-MIN(BD138:BF138))*BI138+BB138*BJ138+BC138*BK138)*BL138+BB138*(1-BJ138)+BC138*(1-BK138)+IF(AN138=1,BF138,0),""),2),"")</f>
        <v/>
      </c>
      <c r="BN138" s="52" t="str">
        <f ca="1"/>
        <v/>
      </c>
      <c r="BO138" s="52" t="str">
        <f ca="1"/>
        <v/>
      </c>
      <c r="BP138" s="52" t="str">
        <f ca="1"/>
        <v/>
      </c>
      <c r="BQ138" s="64" t="str">
        <f ca="1"/>
        <v/>
      </c>
      <c r="BR138" s="6"/>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6"/>
      <c r="DM138" s="6"/>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row>
    <row r="139" spans="1:153" x14ac:dyDescent="0.3">
      <c r="A139" s="5"/>
      <c r="B139" s="18" t="str">
        <f t="shared" si="41"/>
        <v/>
      </c>
      <c r="C139" s="24"/>
      <c r="D139" s="24"/>
      <c r="E139" s="24"/>
      <c r="F139" s="24"/>
      <c r="G139" s="24"/>
      <c r="H139" s="25"/>
      <c r="I139" s="25"/>
      <c r="J139" s="25"/>
      <c r="K139" s="25"/>
      <c r="L139" s="25"/>
      <c r="M139" s="25"/>
      <c r="N139" s="24"/>
      <c r="O139" s="25"/>
      <c r="P139" s="6"/>
      <c r="Q139" s="6"/>
      <c r="R139" s="6" t="e">
        <f t="shared" si="42"/>
        <v>#N/A</v>
      </c>
      <c r="S139" s="6" t="e">
        <f t="shared" si="43"/>
        <v>#N/A</v>
      </c>
      <c r="T139" s="6" t="e">
        <f t="shared" si="44"/>
        <v>#N/A</v>
      </c>
      <c r="U139" s="6" t="e">
        <f t="shared" si="45"/>
        <v>#N/A</v>
      </c>
      <c r="V139" s="8" cm="1">
        <f t="array" ref="V139">IF(M139=0,0,IF(OR($DM$4=3,$DM$4=4),0,IF($DM$4=1,INDEX($CZ$7:$CZ$15,SUM(IF(M139&lt;$CY$7:$CY$15=TRUE,1,0))+1),VLOOKUP(M139,$DB$7:$DC$107,2,FALSE))))</f>
        <v>0</v>
      </c>
      <c r="W139" s="6" t="e">
        <f t="shared" si="40"/>
        <v>#N/A</v>
      </c>
      <c r="X139" s="6" cm="1">
        <f t="array" aca="1" ref="X139" ca="1">SUM(IF((IF(E139=0,INDIRECT(_xlfn.CONCAT($CH$1,MATCH(F139,$CG$7:$CG$100,0)+6)):INDIRECT(_xlfn.CONCAT($CH$1,MATCH(F139,$CG$7:$CG$100,0)+6+SUM(IF((F139=$CG$7:$CG$59)=TRUE,1,0))-1)),INDIRECT(_xlfn.CONCAT($CD$1,MATCH(E139,$CC$7:$CC$100,0)+6)):INDIRECT(_xlfn.CONCAT($CD$1,MATCH(E139,$CC$7:$CC$100,0)+6+SUM(IF((E139=$CC$7:$CC$59)=TRUE,1,0))-1)))*$S$3)=0,0,1))</f>
        <v>2</v>
      </c>
      <c r="Y139" s="6" t="e" cm="1">
        <f t="array" aca="1" ref="Y139" ca="1">SUM(IF((TRANSPOSE(MMULT(MMULT(_xlfn.MUNIT(X139),IF(MMULT(IF(E139=0,INDIRECT(_xlfn.CONCAT($CH$1,MATCH(F139,$CG$7:$CG$100,0)+6)):INDIRECT(_xlfn.CONCAT($CH$1,MATCH(F139,$CG$7:$CG$100,0)+6+SUM(IF((F139=$CG$7:$CG$59)=TRUE,1,0))-1)),INDIRECT(_xlfn.CONCAT($CD$1,MATCH(E139,$CC$7:$CC$100,0)+6)):INDIRECT(_xlfn.CONCAT($CD$1,MATCH(E139,$CC$7:$CC$100,0)+6+SUM(IF((E139=$CC$7:$CC$59)=TRUE,1,0))-1)))*$S$3,1/TRANSPOSE(W139-INDIRECT(_xlfn.CONCAT($BZ$1,MATCH(D139,$BY$7:$BY$100,0)+6)):INDIRECT(_xlfn.CONCAT($BZ$1,MATCH(D139,$BY$7:$BY$100,0)+6+SUM(IF((D139=$BY$7:$BY$59)=TRUE,1,0))-1))*$R$3))=1,1,0)),W139-INDIRECT(_xlfn.CONCAT($BZ$1,MATCH(D139,$BY$7:$BY$100,0)+6)):INDIRECT(_xlfn.CONCAT($BZ$1,MATCH(D139,$BY$7:$BY$100,0)+6+SUM(IF((D139=$BY$7:$BY$59)=TRUE,1,0))-1))*$R$3)))=0,0,1))</f>
        <v>#N/A</v>
      </c>
      <c r="Z139" s="6"/>
      <c r="AA139" s="30" t="str">
        <f t="shared" ca="1" si="46"/>
        <v/>
      </c>
      <c r="AB139" s="31" t="str">
        <f t="shared" si="47"/>
        <v/>
      </c>
      <c r="AC139" s="31" t="str">
        <f t="shared" si="48"/>
        <v/>
      </c>
      <c r="AD139" s="31" t="str">
        <f t="shared" si="49"/>
        <v/>
      </c>
      <c r="AE139" s="32" t="str">
        <f t="shared" si="50"/>
        <v/>
      </c>
      <c r="AF139" s="33" t="str" cm="1">
        <f t="array" aca="1" ref="AF139" ca="1">IFERROR(IF(_xlfn._xlws.SORT(TRANSPOSE(MMULT(MMULT(_xlfn.MUNIT(X139),IF(ROUND(MMULT(IF(E139=0,IF(DN137=1,INDIRECT(_xlfn.CONCAT($CP$1,MATCH(F139,$CO$7:$CO$100,0)+6)):INDIRECT(_xlfn.CONCAT($CP$1,MATCH(F139,$CO$7:$CO$100,0)+6+SUM(IF((F139=$CO$7:$CO$59)=TRUE,1,0))-1)),INDIRECT(_xlfn.CONCAT($CH$1,MATCH(F139,$CG$7:$CG$100,0)+6)):INDIRECT(_xlfn.CONCAT($CH$1,MATCH(F139,$CG$7:$CG$100,0)+6+SUM(IF((F139=$CG$7:$CG$59)=TRUE,1,0))-1))),IF(OR(DN137=2,DN137=3),INDIRECT(_xlfn.CONCAT($CL$1,MATCH(E139,$CK$7:$CK$100,0)+6)):INDIRECT(_xlfn.CONCAT($CL$1,MATCH(E139,$CK$7:$CK$100,0)+6+SUM(IF((E139=$CK$7:$CK$59)=TRUE,1,0))-1)),INDIRECT(_xlfn.CONCAT($CD$1,MATCH(E139,$CC$7:$CC$100,0)+6)):INDIRECT(_xlfn.CONCAT($CD$1,MATCH(E139,$CC$7:$CC$100,0)+6+SUM(IF((E139=$CC$7:$CC$59)=TRUE,1,0))-1))))*$S$3*IF(AND(DM137=4,F139=0),1.1,1),1/TRANSPOSE(W139-INDIRECT(_xlfn.CONCAT($BZ$1,MATCH(D139,$BY$7:$BY$100,0)+6)):INDIRECT(_xlfn.CONCAT($BZ$1,MATCH(D139,$BY$7:$BY$100,0)+6+SUM(IF((D139=$BY$7:$BY$59)=TRUE,1,0))-1))*$R$3)),6)=1,1,0)),W139-INDIRECT(_xlfn.CONCAT($BZ$1,MATCH(D139,$BY$7:$BY$100,0)+6)):INDIRECT(_xlfn.CONCAT($BZ$1,MATCH(D139,$BY$7:$BY$100,0)+6+SUM(IF((D139=$BY$7:$BY$59)=TRUE,1,0))-1))*$R$3))/$S$3,1,-1,TRUE)=0,"",_xlfn._xlws.SORT(TRANSPOSE(MMULT(MMULT(_xlfn.MUNIT(X139),IF(ROUND(MMULT(IF(E139=0,IF(DN137=1,INDIRECT(_xlfn.CONCAT($CP$1,MATCH(F139,$CO$7:$CO$100,0)+6)):INDIRECT(_xlfn.CONCAT($CP$1,MATCH(F139,$CO$7:$CO$100,0)+6+SUM(IF((F139=$CO$7:$CO$59)=TRUE,1,0))-1)),INDIRECT(_xlfn.CONCAT($CH$1,MATCH(F139,$CG$7:$CG$100,0)+6)):INDIRECT(_xlfn.CONCAT($CH$1,MATCH(F139,$CG$7:$CG$100,0)+6+SUM(IF((F139=$CG$7:$CG$59)=TRUE,1,0))-1))),IF(OR(DN137=2,DN137=3),INDIRECT(_xlfn.CONCAT($CL$1,MATCH(E139,$CK$7:$CK$100,0)+6)):INDIRECT(_xlfn.CONCAT($CL$1,MATCH(E139,$CK$7:$CK$100,0)+6+SUM(IF((E139=$CK$7:$CK$59)=TRUE,1,0))-1)),INDIRECT(_xlfn.CONCAT($CD$1,MATCH(E139,$CC$7:$CC$100,0)+6)):INDIRECT(_xlfn.CONCAT($CD$1,MATCH(E139,$CC$7:$CC$100,0)+6+SUM(IF((E139=$CC$7:$CC$59)=TRUE,1,0))-1))))*$S$3*IF(AND(DM137=4,F139=0),1.1,1),1/TRANSPOSE(W139-INDIRECT(_xlfn.CONCAT($BZ$1,MATCH(D139,$BY$7:$BY$100,0)+6)):INDIRECT(_xlfn.CONCAT($BZ$1,MATCH(D139,$BY$7:$BY$100,0)+6+SUM(IF((D139=$BY$7:$BY$59)=TRUE,1,0))-1))*$R$3)),6)=1,1,0)),W139-INDIRECT(_xlfn.CONCAT($BZ$1,MATCH(D139,$BY$7:$BY$100,0)+6)):INDIRECT(_xlfn.CONCAT($BZ$1,MATCH(D139,$BY$7:$BY$100,0)+6+SUM(IF((D139=$BY$7:$BY$59)=TRUE,1,0))-1))*$R$3))/$S$3,1,-1,TRUE)),"")</f>
        <v/>
      </c>
      <c r="AG139" s="31"/>
      <c r="AH139" s="31"/>
      <c r="AI139" s="31"/>
      <c r="AJ139" s="32"/>
      <c r="AK139" s="6"/>
      <c r="AL139" s="21"/>
      <c r="AM139" s="21"/>
      <c r="AN139" s="48">
        <f t="shared" si="37"/>
        <v>12</v>
      </c>
      <c r="AO139" s="39" t="e">
        <f t="shared" si="38"/>
        <v>#N/A</v>
      </c>
      <c r="AP139" s="39" t="e" cm="1">
        <f t="array" ref="AP139">_xlfn.XMATCH(1,IF(IF((AL139=$DG$24:$EF$24)=TRUE,1,0)+IF((AM139=$DG$25:$EF$25)=TRUE,1,0)=2,1,0))</f>
        <v>#N/A</v>
      </c>
      <c r="AQ139" s="39" t="str" cm="1">
        <f t="array" aca="1" ref="AQ139:AU139" ca="1">AA139:AE139</f>
        <v/>
      </c>
      <c r="AR139" s="39" t="str">
        <f ca="1"/>
        <v/>
      </c>
      <c r="AS139" s="39" t="str">
        <f ca="1"/>
        <v/>
      </c>
      <c r="AT139" s="39" t="str">
        <f ca="1"/>
        <v/>
      </c>
      <c r="AU139" s="39" t="str">
        <f ca="1"/>
        <v/>
      </c>
      <c r="AV139" s="39">
        <f t="shared" si="39"/>
        <v>0</v>
      </c>
      <c r="AW139" s="39" t="e" cm="1">
        <f t="array" ref="AW139">IF(AND(AV139=1,AO139&lt;&gt;1),VLOOKUP(E139,변환표준점수!$H$8:$O$60,_xlfn.XMATCH('표점 계산기'!$AL139,변환표준점수!$I$6:$O$6)+1,FALSE),IF(AND($E139=0,$DN$4=1),INDEX($CH$7:$CH$73,SUM(IF(AF139=$CP$7:$CP$59,ROW($A$1:$A$50),0))),IF(AND($E139&lt;&gt;0,$DN$4&lt;&gt;1),INDEX($CD$7:$CD$73,SUM(IF(AF139=$CL$7:$CL$59,ROW($A$1:$A$50),0))),AF139:AJ139)))</f>
        <v>#N/A</v>
      </c>
      <c r="AX139" s="39"/>
      <c r="AY139" s="39"/>
      <c r="AZ139" s="39"/>
      <c r="BA139" s="39"/>
      <c r="BB139" s="39" t="e">
        <f>VLOOKUP(G139,변환표준점수!$X$8:$AM$16,_xlfn.XMATCH(AL139,변환표준점수!$Y$5:$AM$5)+IF(OR(AN139=6,AN139=7,AN139=10,AN139=11),IF(AO139=1,0,1),0)+1,FALSE)</f>
        <v>#N/A</v>
      </c>
      <c r="BC139" s="39" t="e">
        <f>VLOOKUP(H139,변환표준점수!$AO$8:$BE$16,_xlfn.XMATCH(AL139,변환표준점수!$AP$5:$BE$5)+IF(OR(AN139=3,AN139=6,AN139=8,AN139=9,AN139=10),IF(AO139=1,0,1),0)+1,FALSE)</f>
        <v>#N/A</v>
      </c>
      <c r="BD139" s="39" t="e">
        <f>IF(I139=0,VLOOKUP(K139,변환표준점수!$BU$8:$CF$62,'표점 계산기'!$AN139+1,FALSE),VLOOKUP(I139,변환표준점수!$BH$8:$BS$62,'표점 계산기'!$AN139+1,FALSE))</f>
        <v>#N/A</v>
      </c>
      <c r="BE139" s="39" t="e">
        <f>IF(J139=0,VLOOKUP(L139,변환표준점수!$BU$8:$CF$62,'표점 계산기'!$AN139+1,FALSE),VLOOKUP(J139,변환표준점수!$BH$8:$BS$62,'표점 계산기'!$AN139+1,FALSE))</f>
        <v>#N/A</v>
      </c>
      <c r="BF139" s="39" cm="1">
        <f t="array" ref="BF139">IF(M139=0,0,IF(OR(AN139=3,AN139=4),0,IF(AN139=1,INDEX($CZ$7:$CZ$15,SUM(IF(M139&lt;$CY$7:$CY$15=TRUE,1,0))+1),VLOOKUP(M139,변환표준점수!$BH$8:$BS$62,'표점 계산기'!AN139+1,FALSE))))</f>
        <v>0</v>
      </c>
      <c r="BG139" s="39" t="e" cm="1">
        <f t="array" ref="BG139">INDEX($DG$24:$EF$31,COLUMN(C134),$AP139)</f>
        <v>#N/A</v>
      </c>
      <c r="BH139" s="39" t="e" cm="1">
        <f t="array" ref="BH139">INDEX($DG$24:$EF$31,COLUMN(D134),$AP139)</f>
        <v>#N/A</v>
      </c>
      <c r="BI139" s="39" t="e" cm="1">
        <f t="array" ref="BI139">INDEX($DG$24:$EF$31,COLUMN(E134),$AP139)</f>
        <v>#N/A</v>
      </c>
      <c r="BJ139" s="39" t="e" cm="1">
        <f t="array" ref="BJ139">INDEX($DG$24:$EF$31,COLUMN(F134),$AP139)</f>
        <v>#N/A</v>
      </c>
      <c r="BK139" s="39" t="e" cm="1">
        <f t="array" ref="BK139">INDEX($DG$24:$EF$31,COLUMN(G134),$AP139)</f>
        <v>#N/A</v>
      </c>
      <c r="BL139" s="39" t="e" cm="1">
        <f t="array" ref="BL139">INDEX($DG$24:$EF$31,COLUMN(H134),$AP139)</f>
        <v>#N/A</v>
      </c>
      <c r="BM139" s="63" t="str" cm="1">
        <f t="array" aca="1" ref="BM139:BQ139" ca="1">IFERROR(ROUND(IF(IFERROR(AW139:BA139/AW139:BA139,0)=1,(IFERROR(AQ139:AU139*BG139,0)+IFERROR(AW139:BA139*BH139,0)+(SUM(BD139:BF139)-MIN(BD139:BF139))*BI139+BB139*BJ139+BC139*BK139)*BL139+BB139*(1-BJ139)+BC139*(1-BK139)+IF(AN139=1,BF139,0),""),2),"")</f>
        <v/>
      </c>
      <c r="BN139" s="52" t="str">
        <f ca="1"/>
        <v/>
      </c>
      <c r="BO139" s="52" t="str">
        <f ca="1"/>
        <v/>
      </c>
      <c r="BP139" s="52" t="str">
        <f ca="1"/>
        <v/>
      </c>
      <c r="BQ139" s="64" t="str">
        <f ca="1"/>
        <v/>
      </c>
      <c r="BR139" s="6"/>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6"/>
      <c r="DM139" s="6"/>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row>
    <row r="140" spans="1:153" x14ac:dyDescent="0.3">
      <c r="A140" s="5"/>
      <c r="B140" s="18" t="str">
        <f t="shared" si="41"/>
        <v/>
      </c>
      <c r="C140" s="24"/>
      <c r="D140" s="24"/>
      <c r="E140" s="24"/>
      <c r="F140" s="24"/>
      <c r="G140" s="24"/>
      <c r="H140" s="25"/>
      <c r="I140" s="25"/>
      <c r="J140" s="25"/>
      <c r="K140" s="25"/>
      <c r="L140" s="25"/>
      <c r="M140" s="25"/>
      <c r="N140" s="24"/>
      <c r="O140" s="25"/>
      <c r="P140" s="6"/>
      <c r="Q140" s="6"/>
      <c r="R140" s="6" t="e">
        <f t="shared" si="42"/>
        <v>#N/A</v>
      </c>
      <c r="S140" s="6" t="e">
        <f t="shared" si="43"/>
        <v>#N/A</v>
      </c>
      <c r="T140" s="6" t="e">
        <f t="shared" si="44"/>
        <v>#N/A</v>
      </c>
      <c r="U140" s="6" t="e">
        <f t="shared" si="45"/>
        <v>#N/A</v>
      </c>
      <c r="V140" s="8" cm="1">
        <f t="array" ref="V140">IF(M140=0,0,IF(OR($DM$4=3,$DM$4=4),0,IF($DM$4=1,INDEX($CZ$7:$CZ$15,SUM(IF(M140&lt;$CY$7:$CY$15=TRUE,1,0))+1),VLOOKUP(M140,$DB$7:$DC$107,2,FALSE))))</f>
        <v>0</v>
      </c>
      <c r="W140" s="6" t="e">
        <f t="shared" si="40"/>
        <v>#N/A</v>
      </c>
      <c r="X140" s="6" cm="1">
        <f t="array" aca="1" ref="X140" ca="1">SUM(IF((IF(E140=0,INDIRECT(_xlfn.CONCAT($CH$1,MATCH(F140,$CG$7:$CG$100,0)+6)):INDIRECT(_xlfn.CONCAT($CH$1,MATCH(F140,$CG$7:$CG$100,0)+6+SUM(IF((F140=$CG$7:$CG$59)=TRUE,1,0))-1)),INDIRECT(_xlfn.CONCAT($CD$1,MATCH(E140,$CC$7:$CC$100,0)+6)):INDIRECT(_xlfn.CONCAT($CD$1,MATCH(E140,$CC$7:$CC$100,0)+6+SUM(IF((E140=$CC$7:$CC$59)=TRUE,1,0))-1)))*$S$3)=0,0,1))</f>
        <v>2</v>
      </c>
      <c r="Y140" s="6" t="e" cm="1">
        <f t="array" aca="1" ref="Y140" ca="1">SUM(IF((TRANSPOSE(MMULT(MMULT(_xlfn.MUNIT(X140),IF(MMULT(IF(E140=0,INDIRECT(_xlfn.CONCAT($CH$1,MATCH(F140,$CG$7:$CG$100,0)+6)):INDIRECT(_xlfn.CONCAT($CH$1,MATCH(F140,$CG$7:$CG$100,0)+6+SUM(IF((F140=$CG$7:$CG$59)=TRUE,1,0))-1)),INDIRECT(_xlfn.CONCAT($CD$1,MATCH(E140,$CC$7:$CC$100,0)+6)):INDIRECT(_xlfn.CONCAT($CD$1,MATCH(E140,$CC$7:$CC$100,0)+6+SUM(IF((E140=$CC$7:$CC$59)=TRUE,1,0))-1)))*$S$3,1/TRANSPOSE(W140-INDIRECT(_xlfn.CONCAT($BZ$1,MATCH(D140,$BY$7:$BY$100,0)+6)):INDIRECT(_xlfn.CONCAT($BZ$1,MATCH(D140,$BY$7:$BY$100,0)+6+SUM(IF((D140=$BY$7:$BY$59)=TRUE,1,0))-1))*$R$3))=1,1,0)),W140-INDIRECT(_xlfn.CONCAT($BZ$1,MATCH(D140,$BY$7:$BY$100,0)+6)):INDIRECT(_xlfn.CONCAT($BZ$1,MATCH(D140,$BY$7:$BY$100,0)+6+SUM(IF((D140=$BY$7:$BY$59)=TRUE,1,0))-1))*$R$3)))=0,0,1))</f>
        <v>#N/A</v>
      </c>
      <c r="Z140" s="6"/>
      <c r="AA140" s="30" t="str">
        <f t="shared" ca="1" si="46"/>
        <v/>
      </c>
      <c r="AB140" s="31" t="str">
        <f t="shared" si="47"/>
        <v/>
      </c>
      <c r="AC140" s="31" t="str">
        <f t="shared" si="48"/>
        <v/>
      </c>
      <c r="AD140" s="31" t="str">
        <f t="shared" si="49"/>
        <v/>
      </c>
      <c r="AE140" s="32" t="str">
        <f t="shared" si="50"/>
        <v/>
      </c>
      <c r="AF140" s="33" t="str" cm="1">
        <f t="array" aca="1" ref="AF140" ca="1">IFERROR(IF(_xlfn._xlws.SORT(TRANSPOSE(MMULT(MMULT(_xlfn.MUNIT(X140),IF(ROUND(MMULT(IF(E140=0,IF(DN138=1,INDIRECT(_xlfn.CONCAT($CP$1,MATCH(F140,$CO$7:$CO$100,0)+6)):INDIRECT(_xlfn.CONCAT($CP$1,MATCH(F140,$CO$7:$CO$100,0)+6+SUM(IF((F140=$CO$7:$CO$59)=TRUE,1,0))-1)),INDIRECT(_xlfn.CONCAT($CH$1,MATCH(F140,$CG$7:$CG$100,0)+6)):INDIRECT(_xlfn.CONCAT($CH$1,MATCH(F140,$CG$7:$CG$100,0)+6+SUM(IF((F140=$CG$7:$CG$59)=TRUE,1,0))-1))),IF(OR(DN138=2,DN138=3),INDIRECT(_xlfn.CONCAT($CL$1,MATCH(E140,$CK$7:$CK$100,0)+6)):INDIRECT(_xlfn.CONCAT($CL$1,MATCH(E140,$CK$7:$CK$100,0)+6+SUM(IF((E140=$CK$7:$CK$59)=TRUE,1,0))-1)),INDIRECT(_xlfn.CONCAT($CD$1,MATCH(E140,$CC$7:$CC$100,0)+6)):INDIRECT(_xlfn.CONCAT($CD$1,MATCH(E140,$CC$7:$CC$100,0)+6+SUM(IF((E140=$CC$7:$CC$59)=TRUE,1,0))-1))))*$S$3*IF(AND(DM138=4,F140=0),1.1,1),1/TRANSPOSE(W140-INDIRECT(_xlfn.CONCAT($BZ$1,MATCH(D140,$BY$7:$BY$100,0)+6)):INDIRECT(_xlfn.CONCAT($BZ$1,MATCH(D140,$BY$7:$BY$100,0)+6+SUM(IF((D140=$BY$7:$BY$59)=TRUE,1,0))-1))*$R$3)),6)=1,1,0)),W140-INDIRECT(_xlfn.CONCAT($BZ$1,MATCH(D140,$BY$7:$BY$100,0)+6)):INDIRECT(_xlfn.CONCAT($BZ$1,MATCH(D140,$BY$7:$BY$100,0)+6+SUM(IF((D140=$BY$7:$BY$59)=TRUE,1,0))-1))*$R$3))/$S$3,1,-1,TRUE)=0,"",_xlfn._xlws.SORT(TRANSPOSE(MMULT(MMULT(_xlfn.MUNIT(X140),IF(ROUND(MMULT(IF(E140=0,IF(DN138=1,INDIRECT(_xlfn.CONCAT($CP$1,MATCH(F140,$CO$7:$CO$100,0)+6)):INDIRECT(_xlfn.CONCAT($CP$1,MATCH(F140,$CO$7:$CO$100,0)+6+SUM(IF((F140=$CO$7:$CO$59)=TRUE,1,0))-1)),INDIRECT(_xlfn.CONCAT($CH$1,MATCH(F140,$CG$7:$CG$100,0)+6)):INDIRECT(_xlfn.CONCAT($CH$1,MATCH(F140,$CG$7:$CG$100,0)+6+SUM(IF((F140=$CG$7:$CG$59)=TRUE,1,0))-1))),IF(OR(DN138=2,DN138=3),INDIRECT(_xlfn.CONCAT($CL$1,MATCH(E140,$CK$7:$CK$100,0)+6)):INDIRECT(_xlfn.CONCAT($CL$1,MATCH(E140,$CK$7:$CK$100,0)+6+SUM(IF((E140=$CK$7:$CK$59)=TRUE,1,0))-1)),INDIRECT(_xlfn.CONCAT($CD$1,MATCH(E140,$CC$7:$CC$100,0)+6)):INDIRECT(_xlfn.CONCAT($CD$1,MATCH(E140,$CC$7:$CC$100,0)+6+SUM(IF((E140=$CC$7:$CC$59)=TRUE,1,0))-1))))*$S$3*IF(AND(DM138=4,F140=0),1.1,1),1/TRANSPOSE(W140-INDIRECT(_xlfn.CONCAT($BZ$1,MATCH(D140,$BY$7:$BY$100,0)+6)):INDIRECT(_xlfn.CONCAT($BZ$1,MATCH(D140,$BY$7:$BY$100,0)+6+SUM(IF((D140=$BY$7:$BY$59)=TRUE,1,0))-1))*$R$3)),6)=1,1,0)),W140-INDIRECT(_xlfn.CONCAT($BZ$1,MATCH(D140,$BY$7:$BY$100,0)+6)):INDIRECT(_xlfn.CONCAT($BZ$1,MATCH(D140,$BY$7:$BY$100,0)+6+SUM(IF((D140=$BY$7:$BY$59)=TRUE,1,0))-1))*$R$3))/$S$3,1,-1,TRUE)),"")</f>
        <v/>
      </c>
      <c r="AG140" s="31"/>
      <c r="AH140" s="31"/>
      <c r="AI140" s="31"/>
      <c r="AJ140" s="32"/>
      <c r="AK140" s="6"/>
      <c r="AL140" s="21"/>
      <c r="AM140" s="21"/>
      <c r="AN140" s="48">
        <f t="shared" si="37"/>
        <v>12</v>
      </c>
      <c r="AO140" s="39" t="e">
        <f t="shared" si="38"/>
        <v>#N/A</v>
      </c>
      <c r="AP140" s="39" t="e" cm="1">
        <f t="array" ref="AP140">_xlfn.XMATCH(1,IF(IF((AL140=$DG$24:$EF$24)=TRUE,1,0)+IF((AM140=$DG$25:$EF$25)=TRUE,1,0)=2,1,0))</f>
        <v>#N/A</v>
      </c>
      <c r="AQ140" s="39" t="str" cm="1">
        <f t="array" aca="1" ref="AQ140:AU140" ca="1">AA140:AE140</f>
        <v/>
      </c>
      <c r="AR140" s="39" t="str">
        <f ca="1"/>
        <v/>
      </c>
      <c r="AS140" s="39" t="str">
        <f ca="1"/>
        <v/>
      </c>
      <c r="AT140" s="39" t="str">
        <f ca="1"/>
        <v/>
      </c>
      <c r="AU140" s="39" t="str">
        <f ca="1"/>
        <v/>
      </c>
      <c r="AV140" s="39">
        <f t="shared" si="39"/>
        <v>0</v>
      </c>
      <c r="AW140" s="39" t="e" cm="1">
        <f t="array" ref="AW140">IF(AND(AV140=1,AO140&lt;&gt;1),VLOOKUP(E140,변환표준점수!$H$8:$O$60,_xlfn.XMATCH('표점 계산기'!$AL140,변환표준점수!$I$6:$O$6)+1,FALSE),IF(AND($E140=0,$DN$4=1),INDEX($CH$7:$CH$73,SUM(IF(AF140=$CP$7:$CP$59,ROW($A$1:$A$50),0))),IF(AND($E140&lt;&gt;0,$DN$4&lt;&gt;1),INDEX($CD$7:$CD$73,SUM(IF(AF140=$CL$7:$CL$59,ROW($A$1:$A$50),0))),AF140:AJ140)))</f>
        <v>#N/A</v>
      </c>
      <c r="AX140" s="39"/>
      <c r="AY140" s="39"/>
      <c r="AZ140" s="39"/>
      <c r="BA140" s="39"/>
      <c r="BB140" s="39" t="e">
        <f>VLOOKUP(G140,변환표준점수!$X$8:$AM$16,_xlfn.XMATCH(AL140,변환표준점수!$Y$5:$AM$5)+IF(OR(AN140=6,AN140=7,AN140=10,AN140=11),IF(AO140=1,0,1),0)+1,FALSE)</f>
        <v>#N/A</v>
      </c>
      <c r="BC140" s="39" t="e">
        <f>VLOOKUP(H140,변환표준점수!$AO$8:$BE$16,_xlfn.XMATCH(AL140,변환표준점수!$AP$5:$BE$5)+IF(OR(AN140=3,AN140=6,AN140=8,AN140=9,AN140=10),IF(AO140=1,0,1),0)+1,FALSE)</f>
        <v>#N/A</v>
      </c>
      <c r="BD140" s="39" t="e">
        <f>IF(I140=0,VLOOKUP(K140,변환표준점수!$BU$8:$CF$62,'표점 계산기'!$AN140+1,FALSE),VLOOKUP(I140,변환표준점수!$BH$8:$BS$62,'표점 계산기'!$AN140+1,FALSE))</f>
        <v>#N/A</v>
      </c>
      <c r="BE140" s="39" t="e">
        <f>IF(J140=0,VLOOKUP(L140,변환표준점수!$BU$8:$CF$62,'표점 계산기'!$AN140+1,FALSE),VLOOKUP(J140,변환표준점수!$BH$8:$BS$62,'표점 계산기'!$AN140+1,FALSE))</f>
        <v>#N/A</v>
      </c>
      <c r="BF140" s="39" cm="1">
        <f t="array" ref="BF140">IF(M140=0,0,IF(OR(AN140=3,AN140=4),0,IF(AN140=1,INDEX($CZ$7:$CZ$15,SUM(IF(M140&lt;$CY$7:$CY$15=TRUE,1,0))+1),VLOOKUP(M140,변환표준점수!$BH$8:$BS$62,'표점 계산기'!AN140+1,FALSE))))</f>
        <v>0</v>
      </c>
      <c r="BG140" s="39" t="e" cm="1">
        <f t="array" ref="BG140">INDEX($DG$24:$EF$31,COLUMN(C135),$AP140)</f>
        <v>#N/A</v>
      </c>
      <c r="BH140" s="39" t="e" cm="1">
        <f t="array" ref="BH140">INDEX($DG$24:$EF$31,COLUMN(D135),$AP140)</f>
        <v>#N/A</v>
      </c>
      <c r="BI140" s="39" t="e" cm="1">
        <f t="array" ref="BI140">INDEX($DG$24:$EF$31,COLUMN(E135),$AP140)</f>
        <v>#N/A</v>
      </c>
      <c r="BJ140" s="39" t="e" cm="1">
        <f t="array" ref="BJ140">INDEX($DG$24:$EF$31,COLUMN(F135),$AP140)</f>
        <v>#N/A</v>
      </c>
      <c r="BK140" s="39" t="e" cm="1">
        <f t="array" ref="BK140">INDEX($DG$24:$EF$31,COLUMN(G135),$AP140)</f>
        <v>#N/A</v>
      </c>
      <c r="BL140" s="39" t="e" cm="1">
        <f t="array" ref="BL140">INDEX($DG$24:$EF$31,COLUMN(H135),$AP140)</f>
        <v>#N/A</v>
      </c>
      <c r="BM140" s="63" t="str" cm="1">
        <f t="array" aca="1" ref="BM140:BQ140" ca="1">IFERROR(ROUND(IF(IFERROR(AW140:BA140/AW140:BA140,0)=1,(IFERROR(AQ140:AU140*BG140,0)+IFERROR(AW140:BA140*BH140,0)+(SUM(BD140:BF140)-MIN(BD140:BF140))*BI140+BB140*BJ140+BC140*BK140)*BL140+BB140*(1-BJ140)+BC140*(1-BK140)+IF(AN140=1,BF140,0),""),2),"")</f>
        <v/>
      </c>
      <c r="BN140" s="52" t="str">
        <f ca="1"/>
        <v/>
      </c>
      <c r="BO140" s="52" t="str">
        <f ca="1"/>
        <v/>
      </c>
      <c r="BP140" s="52" t="str">
        <f ca="1"/>
        <v/>
      </c>
      <c r="BQ140" s="64" t="str">
        <f ca="1"/>
        <v/>
      </c>
      <c r="BR140" s="6"/>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6"/>
      <c r="DM140" s="6"/>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row>
    <row r="141" spans="1:153" x14ac:dyDescent="0.3">
      <c r="A141" s="5"/>
      <c r="B141" s="18" t="str">
        <f t="shared" si="41"/>
        <v/>
      </c>
      <c r="C141" s="24"/>
      <c r="D141" s="24"/>
      <c r="E141" s="24"/>
      <c r="F141" s="24"/>
      <c r="G141" s="24"/>
      <c r="H141" s="25"/>
      <c r="I141" s="25"/>
      <c r="J141" s="25"/>
      <c r="K141" s="25"/>
      <c r="L141" s="25"/>
      <c r="M141" s="25"/>
      <c r="N141" s="24"/>
      <c r="O141" s="25"/>
      <c r="P141" s="6"/>
      <c r="Q141" s="6"/>
      <c r="R141" s="6" t="e">
        <f t="shared" si="42"/>
        <v>#N/A</v>
      </c>
      <c r="S141" s="6" t="e">
        <f t="shared" si="43"/>
        <v>#N/A</v>
      </c>
      <c r="T141" s="6" t="e">
        <f t="shared" si="44"/>
        <v>#N/A</v>
      </c>
      <c r="U141" s="6" t="e">
        <f t="shared" si="45"/>
        <v>#N/A</v>
      </c>
      <c r="V141" s="8" cm="1">
        <f t="array" ref="V141">IF(M141=0,0,IF(OR($DM$4=3,$DM$4=4),0,IF($DM$4=1,INDEX($CZ$7:$CZ$15,SUM(IF(M141&lt;$CY$7:$CY$15=TRUE,1,0))+1),VLOOKUP(M141,$DB$7:$DC$107,2,FALSE))))</f>
        <v>0</v>
      </c>
      <c r="W141" s="6" t="e">
        <f t="shared" si="40"/>
        <v>#N/A</v>
      </c>
      <c r="X141" s="6" cm="1">
        <f t="array" aca="1" ref="X141" ca="1">SUM(IF((IF(E141=0,INDIRECT(_xlfn.CONCAT($CH$1,MATCH(F141,$CG$7:$CG$100,0)+6)):INDIRECT(_xlfn.CONCAT($CH$1,MATCH(F141,$CG$7:$CG$100,0)+6+SUM(IF((F141=$CG$7:$CG$59)=TRUE,1,0))-1)),INDIRECT(_xlfn.CONCAT($CD$1,MATCH(E141,$CC$7:$CC$100,0)+6)):INDIRECT(_xlfn.CONCAT($CD$1,MATCH(E141,$CC$7:$CC$100,0)+6+SUM(IF((E141=$CC$7:$CC$59)=TRUE,1,0))-1)))*$S$3)=0,0,1))</f>
        <v>2</v>
      </c>
      <c r="Y141" s="6" t="e" cm="1">
        <f t="array" aca="1" ref="Y141" ca="1">SUM(IF((TRANSPOSE(MMULT(MMULT(_xlfn.MUNIT(X141),IF(MMULT(IF(E141=0,INDIRECT(_xlfn.CONCAT($CH$1,MATCH(F141,$CG$7:$CG$100,0)+6)):INDIRECT(_xlfn.CONCAT($CH$1,MATCH(F141,$CG$7:$CG$100,0)+6+SUM(IF((F141=$CG$7:$CG$59)=TRUE,1,0))-1)),INDIRECT(_xlfn.CONCAT($CD$1,MATCH(E141,$CC$7:$CC$100,0)+6)):INDIRECT(_xlfn.CONCAT($CD$1,MATCH(E141,$CC$7:$CC$100,0)+6+SUM(IF((E141=$CC$7:$CC$59)=TRUE,1,0))-1)))*$S$3,1/TRANSPOSE(W141-INDIRECT(_xlfn.CONCAT($BZ$1,MATCH(D141,$BY$7:$BY$100,0)+6)):INDIRECT(_xlfn.CONCAT($BZ$1,MATCH(D141,$BY$7:$BY$100,0)+6+SUM(IF((D141=$BY$7:$BY$59)=TRUE,1,0))-1))*$R$3))=1,1,0)),W141-INDIRECT(_xlfn.CONCAT($BZ$1,MATCH(D141,$BY$7:$BY$100,0)+6)):INDIRECT(_xlfn.CONCAT($BZ$1,MATCH(D141,$BY$7:$BY$100,0)+6+SUM(IF((D141=$BY$7:$BY$59)=TRUE,1,0))-1))*$R$3)))=0,0,1))</f>
        <v>#N/A</v>
      </c>
      <c r="Z141" s="6"/>
      <c r="AA141" s="30" t="str">
        <f t="shared" ca="1" si="46"/>
        <v/>
      </c>
      <c r="AB141" s="31" t="str">
        <f t="shared" si="47"/>
        <v/>
      </c>
      <c r="AC141" s="31" t="str">
        <f t="shared" si="48"/>
        <v/>
      </c>
      <c r="AD141" s="31" t="str">
        <f t="shared" si="49"/>
        <v/>
      </c>
      <c r="AE141" s="32" t="str">
        <f t="shared" si="50"/>
        <v/>
      </c>
      <c r="AF141" s="33" t="str" cm="1">
        <f t="array" aca="1" ref="AF141" ca="1">IFERROR(IF(_xlfn._xlws.SORT(TRANSPOSE(MMULT(MMULT(_xlfn.MUNIT(X141),IF(ROUND(MMULT(IF(E141=0,IF(DN139=1,INDIRECT(_xlfn.CONCAT($CP$1,MATCH(F141,$CO$7:$CO$100,0)+6)):INDIRECT(_xlfn.CONCAT($CP$1,MATCH(F141,$CO$7:$CO$100,0)+6+SUM(IF((F141=$CO$7:$CO$59)=TRUE,1,0))-1)),INDIRECT(_xlfn.CONCAT($CH$1,MATCH(F141,$CG$7:$CG$100,0)+6)):INDIRECT(_xlfn.CONCAT($CH$1,MATCH(F141,$CG$7:$CG$100,0)+6+SUM(IF((F141=$CG$7:$CG$59)=TRUE,1,0))-1))),IF(OR(DN139=2,DN139=3),INDIRECT(_xlfn.CONCAT($CL$1,MATCH(E141,$CK$7:$CK$100,0)+6)):INDIRECT(_xlfn.CONCAT($CL$1,MATCH(E141,$CK$7:$CK$100,0)+6+SUM(IF((E141=$CK$7:$CK$59)=TRUE,1,0))-1)),INDIRECT(_xlfn.CONCAT($CD$1,MATCH(E141,$CC$7:$CC$100,0)+6)):INDIRECT(_xlfn.CONCAT($CD$1,MATCH(E141,$CC$7:$CC$100,0)+6+SUM(IF((E141=$CC$7:$CC$59)=TRUE,1,0))-1))))*$S$3*IF(AND(DM139=4,F141=0),1.1,1),1/TRANSPOSE(W141-INDIRECT(_xlfn.CONCAT($BZ$1,MATCH(D141,$BY$7:$BY$100,0)+6)):INDIRECT(_xlfn.CONCAT($BZ$1,MATCH(D141,$BY$7:$BY$100,0)+6+SUM(IF((D141=$BY$7:$BY$59)=TRUE,1,0))-1))*$R$3)),6)=1,1,0)),W141-INDIRECT(_xlfn.CONCAT($BZ$1,MATCH(D141,$BY$7:$BY$100,0)+6)):INDIRECT(_xlfn.CONCAT($BZ$1,MATCH(D141,$BY$7:$BY$100,0)+6+SUM(IF((D141=$BY$7:$BY$59)=TRUE,1,0))-1))*$R$3))/$S$3,1,-1,TRUE)=0,"",_xlfn._xlws.SORT(TRANSPOSE(MMULT(MMULT(_xlfn.MUNIT(X141),IF(ROUND(MMULT(IF(E141=0,IF(DN139=1,INDIRECT(_xlfn.CONCAT($CP$1,MATCH(F141,$CO$7:$CO$100,0)+6)):INDIRECT(_xlfn.CONCAT($CP$1,MATCH(F141,$CO$7:$CO$100,0)+6+SUM(IF((F141=$CO$7:$CO$59)=TRUE,1,0))-1)),INDIRECT(_xlfn.CONCAT($CH$1,MATCH(F141,$CG$7:$CG$100,0)+6)):INDIRECT(_xlfn.CONCAT($CH$1,MATCH(F141,$CG$7:$CG$100,0)+6+SUM(IF((F141=$CG$7:$CG$59)=TRUE,1,0))-1))),IF(OR(DN139=2,DN139=3),INDIRECT(_xlfn.CONCAT($CL$1,MATCH(E141,$CK$7:$CK$100,0)+6)):INDIRECT(_xlfn.CONCAT($CL$1,MATCH(E141,$CK$7:$CK$100,0)+6+SUM(IF((E141=$CK$7:$CK$59)=TRUE,1,0))-1)),INDIRECT(_xlfn.CONCAT($CD$1,MATCH(E141,$CC$7:$CC$100,0)+6)):INDIRECT(_xlfn.CONCAT($CD$1,MATCH(E141,$CC$7:$CC$100,0)+6+SUM(IF((E141=$CC$7:$CC$59)=TRUE,1,0))-1))))*$S$3*IF(AND(DM139=4,F141=0),1.1,1),1/TRANSPOSE(W141-INDIRECT(_xlfn.CONCAT($BZ$1,MATCH(D141,$BY$7:$BY$100,0)+6)):INDIRECT(_xlfn.CONCAT($BZ$1,MATCH(D141,$BY$7:$BY$100,0)+6+SUM(IF((D141=$BY$7:$BY$59)=TRUE,1,0))-1))*$R$3)),6)=1,1,0)),W141-INDIRECT(_xlfn.CONCAT($BZ$1,MATCH(D141,$BY$7:$BY$100,0)+6)):INDIRECT(_xlfn.CONCAT($BZ$1,MATCH(D141,$BY$7:$BY$100,0)+6+SUM(IF((D141=$BY$7:$BY$59)=TRUE,1,0))-1))*$R$3))/$S$3,1,-1,TRUE)),"")</f>
        <v/>
      </c>
      <c r="AG141" s="31"/>
      <c r="AH141" s="31"/>
      <c r="AI141" s="31"/>
      <c r="AJ141" s="32"/>
      <c r="AK141" s="6"/>
      <c r="AL141" s="21"/>
      <c r="AM141" s="21"/>
      <c r="AN141" s="48">
        <f t="shared" si="37"/>
        <v>12</v>
      </c>
      <c r="AO141" s="39" t="e">
        <f t="shared" si="38"/>
        <v>#N/A</v>
      </c>
      <c r="AP141" s="39" t="e" cm="1">
        <f t="array" ref="AP141">_xlfn.XMATCH(1,IF(IF((AL141=$DG$24:$EF$24)=TRUE,1,0)+IF((AM141=$DG$25:$EF$25)=TRUE,1,0)=2,1,0))</f>
        <v>#N/A</v>
      </c>
      <c r="AQ141" s="39" t="str" cm="1">
        <f t="array" aca="1" ref="AQ141:AU141" ca="1">AA141:AE141</f>
        <v/>
      </c>
      <c r="AR141" s="39" t="str">
        <f ca="1"/>
        <v/>
      </c>
      <c r="AS141" s="39" t="str">
        <f ca="1"/>
        <v/>
      </c>
      <c r="AT141" s="39" t="str">
        <f ca="1"/>
        <v/>
      </c>
      <c r="AU141" s="39" t="str">
        <f ca="1"/>
        <v/>
      </c>
      <c r="AV141" s="39">
        <f t="shared" si="39"/>
        <v>0</v>
      </c>
      <c r="AW141" s="39" t="e" cm="1">
        <f t="array" ref="AW141">IF(AND(AV141=1,AO141&lt;&gt;1),VLOOKUP(E141,변환표준점수!$H$8:$O$60,_xlfn.XMATCH('표점 계산기'!$AL141,변환표준점수!$I$6:$O$6)+1,FALSE),IF(AND($E141=0,$DN$4=1),INDEX($CH$7:$CH$73,SUM(IF(AF141=$CP$7:$CP$59,ROW($A$1:$A$50),0))),IF(AND($E141&lt;&gt;0,$DN$4&lt;&gt;1),INDEX($CD$7:$CD$73,SUM(IF(AF141=$CL$7:$CL$59,ROW($A$1:$A$50),0))),AF141:AJ141)))</f>
        <v>#N/A</v>
      </c>
      <c r="AX141" s="39"/>
      <c r="AY141" s="39"/>
      <c r="AZ141" s="39"/>
      <c r="BA141" s="39"/>
      <c r="BB141" s="39" t="e">
        <f>VLOOKUP(G141,변환표준점수!$X$8:$AM$16,_xlfn.XMATCH(AL141,변환표준점수!$Y$5:$AM$5)+IF(OR(AN141=6,AN141=7,AN141=10,AN141=11),IF(AO141=1,0,1),0)+1,FALSE)</f>
        <v>#N/A</v>
      </c>
      <c r="BC141" s="39" t="e">
        <f>VLOOKUP(H141,변환표준점수!$AO$8:$BE$16,_xlfn.XMATCH(AL141,변환표준점수!$AP$5:$BE$5)+IF(OR(AN141=3,AN141=6,AN141=8,AN141=9,AN141=10),IF(AO141=1,0,1),0)+1,FALSE)</f>
        <v>#N/A</v>
      </c>
      <c r="BD141" s="39" t="e">
        <f>IF(I141=0,VLOOKUP(K141,변환표준점수!$BU$8:$CF$62,'표점 계산기'!$AN141+1,FALSE),VLOOKUP(I141,변환표준점수!$BH$8:$BS$62,'표점 계산기'!$AN141+1,FALSE))</f>
        <v>#N/A</v>
      </c>
      <c r="BE141" s="39" t="e">
        <f>IF(J141=0,VLOOKUP(L141,변환표준점수!$BU$8:$CF$62,'표점 계산기'!$AN141+1,FALSE),VLOOKUP(J141,변환표준점수!$BH$8:$BS$62,'표점 계산기'!$AN141+1,FALSE))</f>
        <v>#N/A</v>
      </c>
      <c r="BF141" s="39" cm="1">
        <f t="array" ref="BF141">IF(M141=0,0,IF(OR(AN141=3,AN141=4),0,IF(AN141=1,INDEX($CZ$7:$CZ$15,SUM(IF(M141&lt;$CY$7:$CY$15=TRUE,1,0))+1),VLOOKUP(M141,변환표준점수!$BH$8:$BS$62,'표점 계산기'!AN141+1,FALSE))))</f>
        <v>0</v>
      </c>
      <c r="BG141" s="39" t="e" cm="1">
        <f t="array" ref="BG141">INDEX($DG$24:$EF$31,COLUMN(C136),$AP141)</f>
        <v>#N/A</v>
      </c>
      <c r="BH141" s="39" t="e" cm="1">
        <f t="array" ref="BH141">INDEX($DG$24:$EF$31,COLUMN(D136),$AP141)</f>
        <v>#N/A</v>
      </c>
      <c r="BI141" s="39" t="e" cm="1">
        <f t="array" ref="BI141">INDEX($DG$24:$EF$31,COLUMN(E136),$AP141)</f>
        <v>#N/A</v>
      </c>
      <c r="BJ141" s="39" t="e" cm="1">
        <f t="array" ref="BJ141">INDEX($DG$24:$EF$31,COLUMN(F136),$AP141)</f>
        <v>#N/A</v>
      </c>
      <c r="BK141" s="39" t="e" cm="1">
        <f t="array" ref="BK141">INDEX($DG$24:$EF$31,COLUMN(G136),$AP141)</f>
        <v>#N/A</v>
      </c>
      <c r="BL141" s="39" t="e" cm="1">
        <f t="array" ref="BL141">INDEX($DG$24:$EF$31,COLUMN(H136),$AP141)</f>
        <v>#N/A</v>
      </c>
      <c r="BM141" s="63" t="str" cm="1">
        <f t="array" aca="1" ref="BM141:BQ141" ca="1">IFERROR(ROUND(IF(IFERROR(AW141:BA141/AW141:BA141,0)=1,(IFERROR(AQ141:AU141*BG141,0)+IFERROR(AW141:BA141*BH141,0)+(SUM(BD141:BF141)-MIN(BD141:BF141))*BI141+BB141*BJ141+BC141*BK141)*BL141+BB141*(1-BJ141)+BC141*(1-BK141)+IF(AN141=1,BF141,0),""),2),"")</f>
        <v/>
      </c>
      <c r="BN141" s="52" t="str">
        <f ca="1"/>
        <v/>
      </c>
      <c r="BO141" s="52" t="str">
        <f ca="1"/>
        <v/>
      </c>
      <c r="BP141" s="52" t="str">
        <f ca="1"/>
        <v/>
      </c>
      <c r="BQ141" s="64" t="str">
        <f ca="1"/>
        <v/>
      </c>
      <c r="BR141" s="6"/>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6"/>
      <c r="DM141" s="6"/>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row>
    <row r="142" spans="1:153" x14ac:dyDescent="0.3">
      <c r="A142" s="5"/>
      <c r="B142" s="18" t="str">
        <f t="shared" si="41"/>
        <v/>
      </c>
      <c r="C142" s="24"/>
      <c r="D142" s="24"/>
      <c r="E142" s="24"/>
      <c r="F142" s="24"/>
      <c r="G142" s="24"/>
      <c r="H142" s="25"/>
      <c r="I142" s="25"/>
      <c r="J142" s="25"/>
      <c r="K142" s="25"/>
      <c r="L142" s="25"/>
      <c r="M142" s="25"/>
      <c r="N142" s="24"/>
      <c r="O142" s="25"/>
      <c r="P142" s="6"/>
      <c r="Q142" s="6"/>
      <c r="R142" s="6" t="e">
        <f t="shared" si="42"/>
        <v>#N/A</v>
      </c>
      <c r="S142" s="6" t="e">
        <f t="shared" si="43"/>
        <v>#N/A</v>
      </c>
      <c r="T142" s="6" t="e">
        <f t="shared" si="44"/>
        <v>#N/A</v>
      </c>
      <c r="U142" s="6" t="e">
        <f t="shared" si="45"/>
        <v>#N/A</v>
      </c>
      <c r="V142" s="8" cm="1">
        <f t="array" ref="V142">IF(M142=0,0,IF(OR($DM$4=3,$DM$4=4),0,IF($DM$4=1,INDEX($CZ$7:$CZ$15,SUM(IF(M142&lt;$CY$7:$CY$15=TRUE,1,0))+1),VLOOKUP(M142,$DB$7:$DC$107,2,FALSE))))</f>
        <v>0</v>
      </c>
      <c r="W142" s="6" t="e">
        <f t="shared" si="40"/>
        <v>#N/A</v>
      </c>
      <c r="X142" s="6" cm="1">
        <f t="array" aca="1" ref="X142" ca="1">SUM(IF((IF(E142=0,INDIRECT(_xlfn.CONCAT($CH$1,MATCH(F142,$CG$7:$CG$100,0)+6)):INDIRECT(_xlfn.CONCAT($CH$1,MATCH(F142,$CG$7:$CG$100,0)+6+SUM(IF((F142=$CG$7:$CG$59)=TRUE,1,0))-1)),INDIRECT(_xlfn.CONCAT($CD$1,MATCH(E142,$CC$7:$CC$100,0)+6)):INDIRECT(_xlfn.CONCAT($CD$1,MATCH(E142,$CC$7:$CC$100,0)+6+SUM(IF((E142=$CC$7:$CC$59)=TRUE,1,0))-1)))*$S$3)=0,0,1))</f>
        <v>2</v>
      </c>
      <c r="Y142" s="6" t="e" cm="1">
        <f t="array" aca="1" ref="Y142" ca="1">SUM(IF((TRANSPOSE(MMULT(MMULT(_xlfn.MUNIT(X142),IF(MMULT(IF(E142=0,INDIRECT(_xlfn.CONCAT($CH$1,MATCH(F142,$CG$7:$CG$100,0)+6)):INDIRECT(_xlfn.CONCAT($CH$1,MATCH(F142,$CG$7:$CG$100,0)+6+SUM(IF((F142=$CG$7:$CG$59)=TRUE,1,0))-1)),INDIRECT(_xlfn.CONCAT($CD$1,MATCH(E142,$CC$7:$CC$100,0)+6)):INDIRECT(_xlfn.CONCAT($CD$1,MATCH(E142,$CC$7:$CC$100,0)+6+SUM(IF((E142=$CC$7:$CC$59)=TRUE,1,0))-1)))*$S$3,1/TRANSPOSE(W142-INDIRECT(_xlfn.CONCAT($BZ$1,MATCH(D142,$BY$7:$BY$100,0)+6)):INDIRECT(_xlfn.CONCAT($BZ$1,MATCH(D142,$BY$7:$BY$100,0)+6+SUM(IF((D142=$BY$7:$BY$59)=TRUE,1,0))-1))*$R$3))=1,1,0)),W142-INDIRECT(_xlfn.CONCAT($BZ$1,MATCH(D142,$BY$7:$BY$100,0)+6)):INDIRECT(_xlfn.CONCAT($BZ$1,MATCH(D142,$BY$7:$BY$100,0)+6+SUM(IF((D142=$BY$7:$BY$59)=TRUE,1,0))-1))*$R$3)))=0,0,1))</f>
        <v>#N/A</v>
      </c>
      <c r="Z142" s="6"/>
      <c r="AA142" s="30" t="str">
        <f t="shared" ca="1" si="46"/>
        <v/>
      </c>
      <c r="AB142" s="31" t="str">
        <f t="shared" si="47"/>
        <v/>
      </c>
      <c r="AC142" s="31" t="str">
        <f t="shared" si="48"/>
        <v/>
      </c>
      <c r="AD142" s="31" t="str">
        <f t="shared" si="49"/>
        <v/>
      </c>
      <c r="AE142" s="32" t="str">
        <f t="shared" si="50"/>
        <v/>
      </c>
      <c r="AF142" s="33" t="str" cm="1">
        <f t="array" aca="1" ref="AF142" ca="1">IFERROR(IF(_xlfn._xlws.SORT(TRANSPOSE(MMULT(MMULT(_xlfn.MUNIT(X142),IF(ROUND(MMULT(IF(E142=0,IF(DN140=1,INDIRECT(_xlfn.CONCAT($CP$1,MATCH(F142,$CO$7:$CO$100,0)+6)):INDIRECT(_xlfn.CONCAT($CP$1,MATCH(F142,$CO$7:$CO$100,0)+6+SUM(IF((F142=$CO$7:$CO$59)=TRUE,1,0))-1)),INDIRECT(_xlfn.CONCAT($CH$1,MATCH(F142,$CG$7:$CG$100,0)+6)):INDIRECT(_xlfn.CONCAT($CH$1,MATCH(F142,$CG$7:$CG$100,0)+6+SUM(IF((F142=$CG$7:$CG$59)=TRUE,1,0))-1))),IF(OR(DN140=2,DN140=3),INDIRECT(_xlfn.CONCAT($CL$1,MATCH(E142,$CK$7:$CK$100,0)+6)):INDIRECT(_xlfn.CONCAT($CL$1,MATCH(E142,$CK$7:$CK$100,0)+6+SUM(IF((E142=$CK$7:$CK$59)=TRUE,1,0))-1)),INDIRECT(_xlfn.CONCAT($CD$1,MATCH(E142,$CC$7:$CC$100,0)+6)):INDIRECT(_xlfn.CONCAT($CD$1,MATCH(E142,$CC$7:$CC$100,0)+6+SUM(IF((E142=$CC$7:$CC$59)=TRUE,1,0))-1))))*$S$3*IF(AND(DM140=4,F142=0),1.1,1),1/TRANSPOSE(W142-INDIRECT(_xlfn.CONCAT($BZ$1,MATCH(D142,$BY$7:$BY$100,0)+6)):INDIRECT(_xlfn.CONCAT($BZ$1,MATCH(D142,$BY$7:$BY$100,0)+6+SUM(IF((D142=$BY$7:$BY$59)=TRUE,1,0))-1))*$R$3)),6)=1,1,0)),W142-INDIRECT(_xlfn.CONCAT($BZ$1,MATCH(D142,$BY$7:$BY$100,0)+6)):INDIRECT(_xlfn.CONCAT($BZ$1,MATCH(D142,$BY$7:$BY$100,0)+6+SUM(IF((D142=$BY$7:$BY$59)=TRUE,1,0))-1))*$R$3))/$S$3,1,-1,TRUE)=0,"",_xlfn._xlws.SORT(TRANSPOSE(MMULT(MMULT(_xlfn.MUNIT(X142),IF(ROUND(MMULT(IF(E142=0,IF(DN140=1,INDIRECT(_xlfn.CONCAT($CP$1,MATCH(F142,$CO$7:$CO$100,0)+6)):INDIRECT(_xlfn.CONCAT($CP$1,MATCH(F142,$CO$7:$CO$100,0)+6+SUM(IF((F142=$CO$7:$CO$59)=TRUE,1,0))-1)),INDIRECT(_xlfn.CONCAT($CH$1,MATCH(F142,$CG$7:$CG$100,0)+6)):INDIRECT(_xlfn.CONCAT($CH$1,MATCH(F142,$CG$7:$CG$100,0)+6+SUM(IF((F142=$CG$7:$CG$59)=TRUE,1,0))-1))),IF(OR(DN140=2,DN140=3),INDIRECT(_xlfn.CONCAT($CL$1,MATCH(E142,$CK$7:$CK$100,0)+6)):INDIRECT(_xlfn.CONCAT($CL$1,MATCH(E142,$CK$7:$CK$100,0)+6+SUM(IF((E142=$CK$7:$CK$59)=TRUE,1,0))-1)),INDIRECT(_xlfn.CONCAT($CD$1,MATCH(E142,$CC$7:$CC$100,0)+6)):INDIRECT(_xlfn.CONCAT($CD$1,MATCH(E142,$CC$7:$CC$100,0)+6+SUM(IF((E142=$CC$7:$CC$59)=TRUE,1,0))-1))))*$S$3*IF(AND(DM140=4,F142=0),1.1,1),1/TRANSPOSE(W142-INDIRECT(_xlfn.CONCAT($BZ$1,MATCH(D142,$BY$7:$BY$100,0)+6)):INDIRECT(_xlfn.CONCAT($BZ$1,MATCH(D142,$BY$7:$BY$100,0)+6+SUM(IF((D142=$BY$7:$BY$59)=TRUE,1,0))-1))*$R$3)),6)=1,1,0)),W142-INDIRECT(_xlfn.CONCAT($BZ$1,MATCH(D142,$BY$7:$BY$100,0)+6)):INDIRECT(_xlfn.CONCAT($BZ$1,MATCH(D142,$BY$7:$BY$100,0)+6+SUM(IF((D142=$BY$7:$BY$59)=TRUE,1,0))-1))*$R$3))/$S$3,1,-1,TRUE)),"")</f>
        <v/>
      </c>
      <c r="AG142" s="31"/>
      <c r="AH142" s="31"/>
      <c r="AI142" s="31"/>
      <c r="AJ142" s="32"/>
      <c r="AK142" s="6"/>
      <c r="AL142" s="21"/>
      <c r="AM142" s="21"/>
      <c r="AN142" s="48">
        <f t="shared" si="37"/>
        <v>12</v>
      </c>
      <c r="AO142" s="39" t="e">
        <f t="shared" si="38"/>
        <v>#N/A</v>
      </c>
      <c r="AP142" s="39" t="e" cm="1">
        <f t="array" ref="AP142">_xlfn.XMATCH(1,IF(IF((AL142=$DG$24:$EF$24)=TRUE,1,0)+IF((AM142=$DG$25:$EF$25)=TRUE,1,0)=2,1,0))</f>
        <v>#N/A</v>
      </c>
      <c r="AQ142" s="39" t="str" cm="1">
        <f t="array" aca="1" ref="AQ142:AU142" ca="1">AA142:AE142</f>
        <v/>
      </c>
      <c r="AR142" s="39" t="str">
        <f ca="1"/>
        <v/>
      </c>
      <c r="AS142" s="39" t="str">
        <f ca="1"/>
        <v/>
      </c>
      <c r="AT142" s="39" t="str">
        <f ca="1"/>
        <v/>
      </c>
      <c r="AU142" s="39" t="str">
        <f ca="1"/>
        <v/>
      </c>
      <c r="AV142" s="39">
        <f t="shared" si="39"/>
        <v>0</v>
      </c>
      <c r="AW142" s="39" t="e" cm="1">
        <f t="array" ref="AW142">IF(AND(AV142=1,AO142&lt;&gt;1),VLOOKUP(E142,변환표준점수!$H$8:$O$60,_xlfn.XMATCH('표점 계산기'!$AL142,변환표준점수!$I$6:$O$6)+1,FALSE),IF(AND($E142=0,$DN$4=1),INDEX($CH$7:$CH$73,SUM(IF(AF142=$CP$7:$CP$59,ROW($A$1:$A$50),0))),IF(AND($E142&lt;&gt;0,$DN$4&lt;&gt;1),INDEX($CD$7:$CD$73,SUM(IF(AF142=$CL$7:$CL$59,ROW($A$1:$A$50),0))),AF142:AJ142)))</f>
        <v>#N/A</v>
      </c>
      <c r="AX142" s="39"/>
      <c r="AY142" s="39"/>
      <c r="AZ142" s="39"/>
      <c r="BA142" s="39"/>
      <c r="BB142" s="39" t="e">
        <f>VLOOKUP(G142,변환표준점수!$X$8:$AM$16,_xlfn.XMATCH(AL142,변환표준점수!$Y$5:$AM$5)+IF(OR(AN142=6,AN142=7,AN142=10,AN142=11),IF(AO142=1,0,1),0)+1,FALSE)</f>
        <v>#N/A</v>
      </c>
      <c r="BC142" s="39" t="e">
        <f>VLOOKUP(H142,변환표준점수!$AO$8:$BE$16,_xlfn.XMATCH(AL142,변환표준점수!$AP$5:$BE$5)+IF(OR(AN142=3,AN142=6,AN142=8,AN142=9,AN142=10),IF(AO142=1,0,1),0)+1,FALSE)</f>
        <v>#N/A</v>
      </c>
      <c r="BD142" s="39" t="e">
        <f>IF(I142=0,VLOOKUP(K142,변환표준점수!$BU$8:$CF$62,'표점 계산기'!$AN142+1,FALSE),VLOOKUP(I142,변환표준점수!$BH$8:$BS$62,'표점 계산기'!$AN142+1,FALSE))</f>
        <v>#N/A</v>
      </c>
      <c r="BE142" s="39" t="e">
        <f>IF(J142=0,VLOOKUP(L142,변환표준점수!$BU$8:$CF$62,'표점 계산기'!$AN142+1,FALSE),VLOOKUP(J142,변환표준점수!$BH$8:$BS$62,'표점 계산기'!$AN142+1,FALSE))</f>
        <v>#N/A</v>
      </c>
      <c r="BF142" s="39" cm="1">
        <f t="array" ref="BF142">IF(M142=0,0,IF(OR(AN142=3,AN142=4),0,IF(AN142=1,INDEX($CZ$7:$CZ$15,SUM(IF(M142&lt;$CY$7:$CY$15=TRUE,1,0))+1),VLOOKUP(M142,변환표준점수!$BH$8:$BS$62,'표점 계산기'!AN142+1,FALSE))))</f>
        <v>0</v>
      </c>
      <c r="BG142" s="39" t="e" cm="1">
        <f t="array" ref="BG142">INDEX($DG$24:$EF$31,COLUMN(C137),$AP142)</f>
        <v>#N/A</v>
      </c>
      <c r="BH142" s="39" t="e" cm="1">
        <f t="array" ref="BH142">INDEX($DG$24:$EF$31,COLUMN(D137),$AP142)</f>
        <v>#N/A</v>
      </c>
      <c r="BI142" s="39" t="e" cm="1">
        <f t="array" ref="BI142">INDEX($DG$24:$EF$31,COLUMN(E137),$AP142)</f>
        <v>#N/A</v>
      </c>
      <c r="BJ142" s="39" t="e" cm="1">
        <f t="array" ref="BJ142">INDEX($DG$24:$EF$31,COLUMN(F137),$AP142)</f>
        <v>#N/A</v>
      </c>
      <c r="BK142" s="39" t="e" cm="1">
        <f t="array" ref="BK142">INDEX($DG$24:$EF$31,COLUMN(G137),$AP142)</f>
        <v>#N/A</v>
      </c>
      <c r="BL142" s="39" t="e" cm="1">
        <f t="array" ref="BL142">INDEX($DG$24:$EF$31,COLUMN(H137),$AP142)</f>
        <v>#N/A</v>
      </c>
      <c r="BM142" s="63" t="str" cm="1">
        <f t="array" aca="1" ref="BM142:BQ142" ca="1">IFERROR(ROUND(IF(IFERROR(AW142:BA142/AW142:BA142,0)=1,(IFERROR(AQ142:AU142*BG142,0)+IFERROR(AW142:BA142*BH142,0)+(SUM(BD142:BF142)-MIN(BD142:BF142))*BI142+BB142*BJ142+BC142*BK142)*BL142+BB142*(1-BJ142)+BC142*(1-BK142)+IF(AN142=1,BF142,0),""),2),"")</f>
        <v/>
      </c>
      <c r="BN142" s="52" t="str">
        <f ca="1"/>
        <v/>
      </c>
      <c r="BO142" s="52" t="str">
        <f ca="1"/>
        <v/>
      </c>
      <c r="BP142" s="52" t="str">
        <f ca="1"/>
        <v/>
      </c>
      <c r="BQ142" s="64" t="str">
        <f ca="1"/>
        <v/>
      </c>
      <c r="BR142" s="6"/>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6"/>
      <c r="DM142" s="6"/>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row>
    <row r="143" spans="1:153" x14ac:dyDescent="0.3">
      <c r="A143" s="5"/>
      <c r="B143" s="18" t="str">
        <f t="shared" si="41"/>
        <v/>
      </c>
      <c r="C143" s="24"/>
      <c r="D143" s="24"/>
      <c r="E143" s="24"/>
      <c r="F143" s="24"/>
      <c r="G143" s="24"/>
      <c r="H143" s="25"/>
      <c r="I143" s="25"/>
      <c r="J143" s="25"/>
      <c r="K143" s="25"/>
      <c r="L143" s="25"/>
      <c r="M143" s="25"/>
      <c r="N143" s="24"/>
      <c r="O143" s="25"/>
      <c r="P143" s="6"/>
      <c r="Q143" s="6"/>
      <c r="R143" s="6" t="e">
        <f t="shared" si="42"/>
        <v>#N/A</v>
      </c>
      <c r="S143" s="6" t="e">
        <f t="shared" si="43"/>
        <v>#N/A</v>
      </c>
      <c r="T143" s="6" t="e">
        <f t="shared" si="44"/>
        <v>#N/A</v>
      </c>
      <c r="U143" s="6" t="e">
        <f t="shared" si="45"/>
        <v>#N/A</v>
      </c>
      <c r="V143" s="8" cm="1">
        <f t="array" ref="V143">IF(M143=0,0,IF(OR($DM$4=3,$DM$4=4),0,IF($DM$4=1,INDEX($CZ$7:$CZ$15,SUM(IF(M143&lt;$CY$7:$CY$15=TRUE,1,0))+1),VLOOKUP(M143,$DB$7:$DC$107,2,FALSE))))</f>
        <v>0</v>
      </c>
      <c r="W143" s="6" t="e">
        <f t="shared" si="40"/>
        <v>#N/A</v>
      </c>
      <c r="X143" s="6" cm="1">
        <f t="array" aca="1" ref="X143" ca="1">SUM(IF((IF(E143=0,INDIRECT(_xlfn.CONCAT($CH$1,MATCH(F143,$CG$7:$CG$100,0)+6)):INDIRECT(_xlfn.CONCAT($CH$1,MATCH(F143,$CG$7:$CG$100,0)+6+SUM(IF((F143=$CG$7:$CG$59)=TRUE,1,0))-1)),INDIRECT(_xlfn.CONCAT($CD$1,MATCH(E143,$CC$7:$CC$100,0)+6)):INDIRECT(_xlfn.CONCAT($CD$1,MATCH(E143,$CC$7:$CC$100,0)+6+SUM(IF((E143=$CC$7:$CC$59)=TRUE,1,0))-1)))*$S$3)=0,0,1))</f>
        <v>2</v>
      </c>
      <c r="Y143" s="6" t="e" cm="1">
        <f t="array" aca="1" ref="Y143" ca="1">SUM(IF((TRANSPOSE(MMULT(MMULT(_xlfn.MUNIT(X143),IF(MMULT(IF(E143=0,INDIRECT(_xlfn.CONCAT($CH$1,MATCH(F143,$CG$7:$CG$100,0)+6)):INDIRECT(_xlfn.CONCAT($CH$1,MATCH(F143,$CG$7:$CG$100,0)+6+SUM(IF((F143=$CG$7:$CG$59)=TRUE,1,0))-1)),INDIRECT(_xlfn.CONCAT($CD$1,MATCH(E143,$CC$7:$CC$100,0)+6)):INDIRECT(_xlfn.CONCAT($CD$1,MATCH(E143,$CC$7:$CC$100,0)+6+SUM(IF((E143=$CC$7:$CC$59)=TRUE,1,0))-1)))*$S$3,1/TRANSPOSE(W143-INDIRECT(_xlfn.CONCAT($BZ$1,MATCH(D143,$BY$7:$BY$100,0)+6)):INDIRECT(_xlfn.CONCAT($BZ$1,MATCH(D143,$BY$7:$BY$100,0)+6+SUM(IF((D143=$BY$7:$BY$59)=TRUE,1,0))-1))*$R$3))=1,1,0)),W143-INDIRECT(_xlfn.CONCAT($BZ$1,MATCH(D143,$BY$7:$BY$100,0)+6)):INDIRECT(_xlfn.CONCAT($BZ$1,MATCH(D143,$BY$7:$BY$100,0)+6+SUM(IF((D143=$BY$7:$BY$59)=TRUE,1,0))-1))*$R$3)))=0,0,1))</f>
        <v>#N/A</v>
      </c>
      <c r="Z143" s="6"/>
      <c r="AA143" s="30" t="str">
        <f t="shared" ca="1" si="46"/>
        <v/>
      </c>
      <c r="AB143" s="31" t="str">
        <f t="shared" si="47"/>
        <v/>
      </c>
      <c r="AC143" s="31" t="str">
        <f t="shared" si="48"/>
        <v/>
      </c>
      <c r="AD143" s="31" t="str">
        <f t="shared" si="49"/>
        <v/>
      </c>
      <c r="AE143" s="32" t="str">
        <f t="shared" si="50"/>
        <v/>
      </c>
      <c r="AF143" s="33" t="str" cm="1">
        <f t="array" aca="1" ref="AF143" ca="1">IFERROR(IF(_xlfn._xlws.SORT(TRANSPOSE(MMULT(MMULT(_xlfn.MUNIT(X143),IF(ROUND(MMULT(IF(E143=0,IF(DN141=1,INDIRECT(_xlfn.CONCAT($CP$1,MATCH(F143,$CO$7:$CO$100,0)+6)):INDIRECT(_xlfn.CONCAT($CP$1,MATCH(F143,$CO$7:$CO$100,0)+6+SUM(IF((F143=$CO$7:$CO$59)=TRUE,1,0))-1)),INDIRECT(_xlfn.CONCAT($CH$1,MATCH(F143,$CG$7:$CG$100,0)+6)):INDIRECT(_xlfn.CONCAT($CH$1,MATCH(F143,$CG$7:$CG$100,0)+6+SUM(IF((F143=$CG$7:$CG$59)=TRUE,1,0))-1))),IF(OR(DN141=2,DN141=3),INDIRECT(_xlfn.CONCAT($CL$1,MATCH(E143,$CK$7:$CK$100,0)+6)):INDIRECT(_xlfn.CONCAT($CL$1,MATCH(E143,$CK$7:$CK$100,0)+6+SUM(IF((E143=$CK$7:$CK$59)=TRUE,1,0))-1)),INDIRECT(_xlfn.CONCAT($CD$1,MATCH(E143,$CC$7:$CC$100,0)+6)):INDIRECT(_xlfn.CONCAT($CD$1,MATCH(E143,$CC$7:$CC$100,0)+6+SUM(IF((E143=$CC$7:$CC$59)=TRUE,1,0))-1))))*$S$3*IF(AND(DM141=4,F143=0),1.1,1),1/TRANSPOSE(W143-INDIRECT(_xlfn.CONCAT($BZ$1,MATCH(D143,$BY$7:$BY$100,0)+6)):INDIRECT(_xlfn.CONCAT($BZ$1,MATCH(D143,$BY$7:$BY$100,0)+6+SUM(IF((D143=$BY$7:$BY$59)=TRUE,1,0))-1))*$R$3)),6)=1,1,0)),W143-INDIRECT(_xlfn.CONCAT($BZ$1,MATCH(D143,$BY$7:$BY$100,0)+6)):INDIRECT(_xlfn.CONCAT($BZ$1,MATCH(D143,$BY$7:$BY$100,0)+6+SUM(IF((D143=$BY$7:$BY$59)=TRUE,1,0))-1))*$R$3))/$S$3,1,-1,TRUE)=0,"",_xlfn._xlws.SORT(TRANSPOSE(MMULT(MMULT(_xlfn.MUNIT(X143),IF(ROUND(MMULT(IF(E143=0,IF(DN141=1,INDIRECT(_xlfn.CONCAT($CP$1,MATCH(F143,$CO$7:$CO$100,0)+6)):INDIRECT(_xlfn.CONCAT($CP$1,MATCH(F143,$CO$7:$CO$100,0)+6+SUM(IF((F143=$CO$7:$CO$59)=TRUE,1,0))-1)),INDIRECT(_xlfn.CONCAT($CH$1,MATCH(F143,$CG$7:$CG$100,0)+6)):INDIRECT(_xlfn.CONCAT($CH$1,MATCH(F143,$CG$7:$CG$100,0)+6+SUM(IF((F143=$CG$7:$CG$59)=TRUE,1,0))-1))),IF(OR(DN141=2,DN141=3),INDIRECT(_xlfn.CONCAT($CL$1,MATCH(E143,$CK$7:$CK$100,0)+6)):INDIRECT(_xlfn.CONCAT($CL$1,MATCH(E143,$CK$7:$CK$100,0)+6+SUM(IF((E143=$CK$7:$CK$59)=TRUE,1,0))-1)),INDIRECT(_xlfn.CONCAT($CD$1,MATCH(E143,$CC$7:$CC$100,0)+6)):INDIRECT(_xlfn.CONCAT($CD$1,MATCH(E143,$CC$7:$CC$100,0)+6+SUM(IF((E143=$CC$7:$CC$59)=TRUE,1,0))-1))))*$S$3*IF(AND(DM141=4,F143=0),1.1,1),1/TRANSPOSE(W143-INDIRECT(_xlfn.CONCAT($BZ$1,MATCH(D143,$BY$7:$BY$100,0)+6)):INDIRECT(_xlfn.CONCAT($BZ$1,MATCH(D143,$BY$7:$BY$100,0)+6+SUM(IF((D143=$BY$7:$BY$59)=TRUE,1,0))-1))*$R$3)),6)=1,1,0)),W143-INDIRECT(_xlfn.CONCAT($BZ$1,MATCH(D143,$BY$7:$BY$100,0)+6)):INDIRECT(_xlfn.CONCAT($BZ$1,MATCH(D143,$BY$7:$BY$100,0)+6+SUM(IF((D143=$BY$7:$BY$59)=TRUE,1,0))-1))*$R$3))/$S$3,1,-1,TRUE)),"")</f>
        <v/>
      </c>
      <c r="AG143" s="31"/>
      <c r="AH143" s="31"/>
      <c r="AI143" s="31"/>
      <c r="AJ143" s="32"/>
      <c r="AK143" s="6"/>
      <c r="AL143" s="21"/>
      <c r="AM143" s="21"/>
      <c r="AN143" s="48">
        <f t="shared" si="37"/>
        <v>12</v>
      </c>
      <c r="AO143" s="39" t="e">
        <f t="shared" si="38"/>
        <v>#N/A</v>
      </c>
      <c r="AP143" s="39" t="e" cm="1">
        <f t="array" ref="AP143">_xlfn.XMATCH(1,IF(IF((AL143=$DG$24:$EF$24)=TRUE,1,0)+IF((AM143=$DG$25:$EF$25)=TRUE,1,0)=2,1,0))</f>
        <v>#N/A</v>
      </c>
      <c r="AQ143" s="39" t="str" cm="1">
        <f t="array" aca="1" ref="AQ143:AU143" ca="1">AA143:AE143</f>
        <v/>
      </c>
      <c r="AR143" s="39" t="str">
        <f ca="1"/>
        <v/>
      </c>
      <c r="AS143" s="39" t="str">
        <f ca="1"/>
        <v/>
      </c>
      <c r="AT143" s="39" t="str">
        <f ca="1"/>
        <v/>
      </c>
      <c r="AU143" s="39" t="str">
        <f ca="1"/>
        <v/>
      </c>
      <c r="AV143" s="39">
        <f t="shared" si="39"/>
        <v>0</v>
      </c>
      <c r="AW143" s="39" t="e" cm="1">
        <f t="array" ref="AW143">IF(AND(AV143=1,AO143&lt;&gt;1),VLOOKUP(E143,변환표준점수!$H$8:$O$60,_xlfn.XMATCH('표점 계산기'!$AL143,변환표준점수!$I$6:$O$6)+1,FALSE),IF(AND($E143=0,$DN$4=1),INDEX($CH$7:$CH$73,SUM(IF(AF143=$CP$7:$CP$59,ROW($A$1:$A$50),0))),IF(AND($E143&lt;&gt;0,$DN$4&lt;&gt;1),INDEX($CD$7:$CD$73,SUM(IF(AF143=$CL$7:$CL$59,ROW($A$1:$A$50),0))),AF143:AJ143)))</f>
        <v>#N/A</v>
      </c>
      <c r="AX143" s="39"/>
      <c r="AY143" s="39"/>
      <c r="AZ143" s="39"/>
      <c r="BA143" s="39"/>
      <c r="BB143" s="39" t="e">
        <f>VLOOKUP(G143,변환표준점수!$X$8:$AM$16,_xlfn.XMATCH(AL143,변환표준점수!$Y$5:$AM$5)+IF(OR(AN143=6,AN143=7,AN143=10,AN143=11),IF(AO143=1,0,1),0)+1,FALSE)</f>
        <v>#N/A</v>
      </c>
      <c r="BC143" s="39" t="e">
        <f>VLOOKUP(H143,변환표준점수!$AO$8:$BE$16,_xlfn.XMATCH(AL143,변환표준점수!$AP$5:$BE$5)+IF(OR(AN143=3,AN143=6,AN143=8,AN143=9,AN143=10),IF(AO143=1,0,1),0)+1,FALSE)</f>
        <v>#N/A</v>
      </c>
      <c r="BD143" s="39" t="e">
        <f>IF(I143=0,VLOOKUP(K143,변환표준점수!$BU$8:$CF$62,'표점 계산기'!$AN143+1,FALSE),VLOOKUP(I143,변환표준점수!$BH$8:$BS$62,'표점 계산기'!$AN143+1,FALSE))</f>
        <v>#N/A</v>
      </c>
      <c r="BE143" s="39" t="e">
        <f>IF(J143=0,VLOOKUP(L143,변환표준점수!$BU$8:$CF$62,'표점 계산기'!$AN143+1,FALSE),VLOOKUP(J143,변환표준점수!$BH$8:$BS$62,'표점 계산기'!$AN143+1,FALSE))</f>
        <v>#N/A</v>
      </c>
      <c r="BF143" s="39" cm="1">
        <f t="array" ref="BF143">IF(M143=0,0,IF(OR(AN143=3,AN143=4),0,IF(AN143=1,INDEX($CZ$7:$CZ$15,SUM(IF(M143&lt;$CY$7:$CY$15=TRUE,1,0))+1),VLOOKUP(M143,변환표준점수!$BH$8:$BS$62,'표점 계산기'!AN143+1,FALSE))))</f>
        <v>0</v>
      </c>
      <c r="BG143" s="39" t="e" cm="1">
        <f t="array" ref="BG143">INDEX($DG$24:$EF$31,COLUMN(C138),$AP143)</f>
        <v>#N/A</v>
      </c>
      <c r="BH143" s="39" t="e" cm="1">
        <f t="array" ref="BH143">INDEX($DG$24:$EF$31,COLUMN(D138),$AP143)</f>
        <v>#N/A</v>
      </c>
      <c r="BI143" s="39" t="e" cm="1">
        <f t="array" ref="BI143">INDEX($DG$24:$EF$31,COLUMN(E138),$AP143)</f>
        <v>#N/A</v>
      </c>
      <c r="BJ143" s="39" t="e" cm="1">
        <f t="array" ref="BJ143">INDEX($DG$24:$EF$31,COLUMN(F138),$AP143)</f>
        <v>#N/A</v>
      </c>
      <c r="BK143" s="39" t="e" cm="1">
        <f t="array" ref="BK143">INDEX($DG$24:$EF$31,COLUMN(G138),$AP143)</f>
        <v>#N/A</v>
      </c>
      <c r="BL143" s="39" t="e" cm="1">
        <f t="array" ref="BL143">INDEX($DG$24:$EF$31,COLUMN(H138),$AP143)</f>
        <v>#N/A</v>
      </c>
      <c r="BM143" s="63" t="str" cm="1">
        <f t="array" aca="1" ref="BM143:BQ143" ca="1">IFERROR(ROUND(IF(IFERROR(AW143:BA143/AW143:BA143,0)=1,(IFERROR(AQ143:AU143*BG143,0)+IFERROR(AW143:BA143*BH143,0)+(SUM(BD143:BF143)-MIN(BD143:BF143))*BI143+BB143*BJ143+BC143*BK143)*BL143+BB143*(1-BJ143)+BC143*(1-BK143)+IF(AN143=1,BF143,0),""),2),"")</f>
        <v/>
      </c>
      <c r="BN143" s="52" t="str">
        <f ca="1"/>
        <v/>
      </c>
      <c r="BO143" s="52" t="str">
        <f ca="1"/>
        <v/>
      </c>
      <c r="BP143" s="52" t="str">
        <f ca="1"/>
        <v/>
      </c>
      <c r="BQ143" s="64" t="str">
        <f ca="1"/>
        <v/>
      </c>
      <c r="BR143" s="6"/>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6"/>
      <c r="DM143" s="6"/>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row>
    <row r="144" spans="1:153" x14ac:dyDescent="0.3">
      <c r="A144" s="5"/>
      <c r="B144" s="18" t="str">
        <f t="shared" si="41"/>
        <v/>
      </c>
      <c r="C144" s="24"/>
      <c r="D144" s="24"/>
      <c r="E144" s="24"/>
      <c r="F144" s="24"/>
      <c r="G144" s="24"/>
      <c r="H144" s="25"/>
      <c r="I144" s="25"/>
      <c r="J144" s="25"/>
      <c r="K144" s="25"/>
      <c r="L144" s="25"/>
      <c r="M144" s="25"/>
      <c r="N144" s="24"/>
      <c r="O144" s="25"/>
      <c r="P144" s="6"/>
      <c r="Q144" s="6"/>
      <c r="R144" s="6" t="e">
        <f t="shared" si="42"/>
        <v>#N/A</v>
      </c>
      <c r="S144" s="6" t="e">
        <f t="shared" si="43"/>
        <v>#N/A</v>
      </c>
      <c r="T144" s="6" t="e">
        <f t="shared" si="44"/>
        <v>#N/A</v>
      </c>
      <c r="U144" s="6" t="e">
        <f t="shared" si="45"/>
        <v>#N/A</v>
      </c>
      <c r="V144" s="8" cm="1">
        <f t="array" ref="V144">IF(M144=0,0,IF(OR($DM$4=3,$DM$4=4),0,IF($DM$4=1,INDEX($CZ$7:$CZ$15,SUM(IF(M144&lt;$CY$7:$CY$15=TRUE,1,0))+1),VLOOKUP(M144,$DB$7:$DC$107,2,FALSE))))</f>
        <v>0</v>
      </c>
      <c r="W144" s="6" t="e">
        <f t="shared" si="40"/>
        <v>#N/A</v>
      </c>
      <c r="X144" s="6" cm="1">
        <f t="array" aca="1" ref="X144" ca="1">SUM(IF((IF(E144=0,INDIRECT(_xlfn.CONCAT($CH$1,MATCH(F144,$CG$7:$CG$100,0)+6)):INDIRECT(_xlfn.CONCAT($CH$1,MATCH(F144,$CG$7:$CG$100,0)+6+SUM(IF((F144=$CG$7:$CG$59)=TRUE,1,0))-1)),INDIRECT(_xlfn.CONCAT($CD$1,MATCH(E144,$CC$7:$CC$100,0)+6)):INDIRECT(_xlfn.CONCAT($CD$1,MATCH(E144,$CC$7:$CC$100,0)+6+SUM(IF((E144=$CC$7:$CC$59)=TRUE,1,0))-1)))*$S$3)=0,0,1))</f>
        <v>2</v>
      </c>
      <c r="Y144" s="6" t="e" cm="1">
        <f t="array" aca="1" ref="Y144" ca="1">SUM(IF((TRANSPOSE(MMULT(MMULT(_xlfn.MUNIT(X144),IF(MMULT(IF(E144=0,INDIRECT(_xlfn.CONCAT($CH$1,MATCH(F144,$CG$7:$CG$100,0)+6)):INDIRECT(_xlfn.CONCAT($CH$1,MATCH(F144,$CG$7:$CG$100,0)+6+SUM(IF((F144=$CG$7:$CG$59)=TRUE,1,0))-1)),INDIRECT(_xlfn.CONCAT($CD$1,MATCH(E144,$CC$7:$CC$100,0)+6)):INDIRECT(_xlfn.CONCAT($CD$1,MATCH(E144,$CC$7:$CC$100,0)+6+SUM(IF((E144=$CC$7:$CC$59)=TRUE,1,0))-1)))*$S$3,1/TRANSPOSE(W144-INDIRECT(_xlfn.CONCAT($BZ$1,MATCH(D144,$BY$7:$BY$100,0)+6)):INDIRECT(_xlfn.CONCAT($BZ$1,MATCH(D144,$BY$7:$BY$100,0)+6+SUM(IF((D144=$BY$7:$BY$59)=TRUE,1,0))-1))*$R$3))=1,1,0)),W144-INDIRECT(_xlfn.CONCAT($BZ$1,MATCH(D144,$BY$7:$BY$100,0)+6)):INDIRECT(_xlfn.CONCAT($BZ$1,MATCH(D144,$BY$7:$BY$100,0)+6+SUM(IF((D144=$BY$7:$BY$59)=TRUE,1,0))-1))*$R$3)))=0,0,1))</f>
        <v>#N/A</v>
      </c>
      <c r="Z144" s="6"/>
      <c r="AA144" s="30" t="str">
        <f t="shared" ca="1" si="46"/>
        <v/>
      </c>
      <c r="AB144" s="31" t="str">
        <f t="shared" si="47"/>
        <v/>
      </c>
      <c r="AC144" s="31" t="str">
        <f t="shared" si="48"/>
        <v/>
      </c>
      <c r="AD144" s="31" t="str">
        <f t="shared" si="49"/>
        <v/>
      </c>
      <c r="AE144" s="32" t="str">
        <f t="shared" si="50"/>
        <v/>
      </c>
      <c r="AF144" s="33" t="str" cm="1">
        <f t="array" aca="1" ref="AF144" ca="1">IFERROR(IF(_xlfn._xlws.SORT(TRANSPOSE(MMULT(MMULT(_xlfn.MUNIT(X144),IF(ROUND(MMULT(IF(E144=0,IF(DN142=1,INDIRECT(_xlfn.CONCAT($CP$1,MATCH(F144,$CO$7:$CO$100,0)+6)):INDIRECT(_xlfn.CONCAT($CP$1,MATCH(F144,$CO$7:$CO$100,0)+6+SUM(IF((F144=$CO$7:$CO$59)=TRUE,1,0))-1)),INDIRECT(_xlfn.CONCAT($CH$1,MATCH(F144,$CG$7:$CG$100,0)+6)):INDIRECT(_xlfn.CONCAT($CH$1,MATCH(F144,$CG$7:$CG$100,0)+6+SUM(IF((F144=$CG$7:$CG$59)=TRUE,1,0))-1))),IF(OR(DN142=2,DN142=3),INDIRECT(_xlfn.CONCAT($CL$1,MATCH(E144,$CK$7:$CK$100,0)+6)):INDIRECT(_xlfn.CONCAT($CL$1,MATCH(E144,$CK$7:$CK$100,0)+6+SUM(IF((E144=$CK$7:$CK$59)=TRUE,1,0))-1)),INDIRECT(_xlfn.CONCAT($CD$1,MATCH(E144,$CC$7:$CC$100,0)+6)):INDIRECT(_xlfn.CONCAT($CD$1,MATCH(E144,$CC$7:$CC$100,0)+6+SUM(IF((E144=$CC$7:$CC$59)=TRUE,1,0))-1))))*$S$3*IF(AND(DM142=4,F144=0),1.1,1),1/TRANSPOSE(W144-INDIRECT(_xlfn.CONCAT($BZ$1,MATCH(D144,$BY$7:$BY$100,0)+6)):INDIRECT(_xlfn.CONCAT($BZ$1,MATCH(D144,$BY$7:$BY$100,0)+6+SUM(IF((D144=$BY$7:$BY$59)=TRUE,1,0))-1))*$R$3)),6)=1,1,0)),W144-INDIRECT(_xlfn.CONCAT($BZ$1,MATCH(D144,$BY$7:$BY$100,0)+6)):INDIRECT(_xlfn.CONCAT($BZ$1,MATCH(D144,$BY$7:$BY$100,0)+6+SUM(IF((D144=$BY$7:$BY$59)=TRUE,1,0))-1))*$R$3))/$S$3,1,-1,TRUE)=0,"",_xlfn._xlws.SORT(TRANSPOSE(MMULT(MMULT(_xlfn.MUNIT(X144),IF(ROUND(MMULT(IF(E144=0,IF(DN142=1,INDIRECT(_xlfn.CONCAT($CP$1,MATCH(F144,$CO$7:$CO$100,0)+6)):INDIRECT(_xlfn.CONCAT($CP$1,MATCH(F144,$CO$7:$CO$100,0)+6+SUM(IF((F144=$CO$7:$CO$59)=TRUE,1,0))-1)),INDIRECT(_xlfn.CONCAT($CH$1,MATCH(F144,$CG$7:$CG$100,0)+6)):INDIRECT(_xlfn.CONCAT($CH$1,MATCH(F144,$CG$7:$CG$100,0)+6+SUM(IF((F144=$CG$7:$CG$59)=TRUE,1,0))-1))),IF(OR(DN142=2,DN142=3),INDIRECT(_xlfn.CONCAT($CL$1,MATCH(E144,$CK$7:$CK$100,0)+6)):INDIRECT(_xlfn.CONCAT($CL$1,MATCH(E144,$CK$7:$CK$100,0)+6+SUM(IF((E144=$CK$7:$CK$59)=TRUE,1,0))-1)),INDIRECT(_xlfn.CONCAT($CD$1,MATCH(E144,$CC$7:$CC$100,0)+6)):INDIRECT(_xlfn.CONCAT($CD$1,MATCH(E144,$CC$7:$CC$100,0)+6+SUM(IF((E144=$CC$7:$CC$59)=TRUE,1,0))-1))))*$S$3*IF(AND(DM142=4,F144=0),1.1,1),1/TRANSPOSE(W144-INDIRECT(_xlfn.CONCAT($BZ$1,MATCH(D144,$BY$7:$BY$100,0)+6)):INDIRECT(_xlfn.CONCAT($BZ$1,MATCH(D144,$BY$7:$BY$100,0)+6+SUM(IF((D144=$BY$7:$BY$59)=TRUE,1,0))-1))*$R$3)),6)=1,1,0)),W144-INDIRECT(_xlfn.CONCAT($BZ$1,MATCH(D144,$BY$7:$BY$100,0)+6)):INDIRECT(_xlfn.CONCAT($BZ$1,MATCH(D144,$BY$7:$BY$100,0)+6+SUM(IF((D144=$BY$7:$BY$59)=TRUE,1,0))-1))*$R$3))/$S$3,1,-1,TRUE)),"")</f>
        <v/>
      </c>
      <c r="AG144" s="31"/>
      <c r="AH144" s="31"/>
      <c r="AI144" s="31"/>
      <c r="AJ144" s="32"/>
      <c r="AK144" s="6"/>
      <c r="AL144" s="21"/>
      <c r="AM144" s="21"/>
      <c r="AN144" s="48">
        <f t="shared" si="37"/>
        <v>12</v>
      </c>
      <c r="AO144" s="39" t="e">
        <f t="shared" si="38"/>
        <v>#N/A</v>
      </c>
      <c r="AP144" s="39" t="e" cm="1">
        <f t="array" ref="AP144">_xlfn.XMATCH(1,IF(IF((AL144=$DG$24:$EF$24)=TRUE,1,0)+IF((AM144=$DG$25:$EF$25)=TRUE,1,0)=2,1,0))</f>
        <v>#N/A</v>
      </c>
      <c r="AQ144" s="39" t="str" cm="1">
        <f t="array" aca="1" ref="AQ144:AU144" ca="1">AA144:AE144</f>
        <v/>
      </c>
      <c r="AR144" s="39" t="str">
        <f ca="1"/>
        <v/>
      </c>
      <c r="AS144" s="39" t="str">
        <f ca="1"/>
        <v/>
      </c>
      <c r="AT144" s="39" t="str">
        <f ca="1"/>
        <v/>
      </c>
      <c r="AU144" s="39" t="str">
        <f ca="1"/>
        <v/>
      </c>
      <c r="AV144" s="39">
        <f t="shared" si="39"/>
        <v>0</v>
      </c>
      <c r="AW144" s="39" t="e" cm="1">
        <f t="array" ref="AW144">IF(AND(AV144=1,AO144&lt;&gt;1),VLOOKUP(E144,변환표준점수!$H$8:$O$60,_xlfn.XMATCH('표점 계산기'!$AL144,변환표준점수!$I$6:$O$6)+1,FALSE),IF(AND($E144=0,$DN$4=1),INDEX($CH$7:$CH$73,SUM(IF(AF144=$CP$7:$CP$59,ROW($A$1:$A$50),0))),IF(AND($E144&lt;&gt;0,$DN$4&lt;&gt;1),INDEX($CD$7:$CD$73,SUM(IF(AF144=$CL$7:$CL$59,ROW($A$1:$A$50),0))),AF144:AJ144)))</f>
        <v>#N/A</v>
      </c>
      <c r="AX144" s="39"/>
      <c r="AY144" s="39"/>
      <c r="AZ144" s="39"/>
      <c r="BA144" s="39"/>
      <c r="BB144" s="39" t="e">
        <f>VLOOKUP(G144,변환표준점수!$X$8:$AM$16,_xlfn.XMATCH(AL144,변환표준점수!$Y$5:$AM$5)+IF(OR(AN144=6,AN144=7,AN144=10,AN144=11),IF(AO144=1,0,1),0)+1,FALSE)</f>
        <v>#N/A</v>
      </c>
      <c r="BC144" s="39" t="e">
        <f>VLOOKUP(H144,변환표준점수!$AO$8:$BE$16,_xlfn.XMATCH(AL144,변환표준점수!$AP$5:$BE$5)+IF(OR(AN144=3,AN144=6,AN144=8,AN144=9,AN144=10),IF(AO144=1,0,1),0)+1,FALSE)</f>
        <v>#N/A</v>
      </c>
      <c r="BD144" s="39" t="e">
        <f>IF(I144=0,VLOOKUP(K144,변환표준점수!$BU$8:$CF$62,'표점 계산기'!$AN144+1,FALSE),VLOOKUP(I144,변환표준점수!$BH$8:$BS$62,'표점 계산기'!$AN144+1,FALSE))</f>
        <v>#N/A</v>
      </c>
      <c r="BE144" s="39" t="e">
        <f>IF(J144=0,VLOOKUP(L144,변환표준점수!$BU$8:$CF$62,'표점 계산기'!$AN144+1,FALSE),VLOOKUP(J144,변환표준점수!$BH$8:$BS$62,'표점 계산기'!$AN144+1,FALSE))</f>
        <v>#N/A</v>
      </c>
      <c r="BF144" s="39" cm="1">
        <f t="array" ref="BF144">IF(M144=0,0,IF(OR(AN144=3,AN144=4),0,IF(AN144=1,INDEX($CZ$7:$CZ$15,SUM(IF(M144&lt;$CY$7:$CY$15=TRUE,1,0))+1),VLOOKUP(M144,변환표준점수!$BH$8:$BS$62,'표점 계산기'!AN144+1,FALSE))))</f>
        <v>0</v>
      </c>
      <c r="BG144" s="39" t="e" cm="1">
        <f t="array" ref="BG144">INDEX($DG$24:$EF$31,COLUMN(C139),$AP144)</f>
        <v>#N/A</v>
      </c>
      <c r="BH144" s="39" t="e" cm="1">
        <f t="array" ref="BH144">INDEX($DG$24:$EF$31,COLUMN(D139),$AP144)</f>
        <v>#N/A</v>
      </c>
      <c r="BI144" s="39" t="e" cm="1">
        <f t="array" ref="BI144">INDEX($DG$24:$EF$31,COLUMN(E139),$AP144)</f>
        <v>#N/A</v>
      </c>
      <c r="BJ144" s="39" t="e" cm="1">
        <f t="array" ref="BJ144">INDEX($DG$24:$EF$31,COLUMN(F139),$AP144)</f>
        <v>#N/A</v>
      </c>
      <c r="BK144" s="39" t="e" cm="1">
        <f t="array" ref="BK144">INDEX($DG$24:$EF$31,COLUMN(G139),$AP144)</f>
        <v>#N/A</v>
      </c>
      <c r="BL144" s="39" t="e" cm="1">
        <f t="array" ref="BL144">INDEX($DG$24:$EF$31,COLUMN(H139),$AP144)</f>
        <v>#N/A</v>
      </c>
      <c r="BM144" s="63" t="str" cm="1">
        <f t="array" aca="1" ref="BM144:BQ144" ca="1">IFERROR(ROUND(IF(IFERROR(AW144:BA144/AW144:BA144,0)=1,(IFERROR(AQ144:AU144*BG144,0)+IFERROR(AW144:BA144*BH144,0)+(SUM(BD144:BF144)-MIN(BD144:BF144))*BI144+BB144*BJ144+BC144*BK144)*BL144+BB144*(1-BJ144)+BC144*(1-BK144)+IF(AN144=1,BF144,0),""),2),"")</f>
        <v/>
      </c>
      <c r="BN144" s="52" t="str">
        <f ca="1"/>
        <v/>
      </c>
      <c r="BO144" s="52" t="str">
        <f ca="1"/>
        <v/>
      </c>
      <c r="BP144" s="52" t="str">
        <f ca="1"/>
        <v/>
      </c>
      <c r="BQ144" s="64" t="str">
        <f ca="1"/>
        <v/>
      </c>
      <c r="BR144" s="6"/>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6"/>
      <c r="DM144" s="6"/>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row>
    <row r="145" spans="1:153" x14ac:dyDescent="0.3">
      <c r="A145" s="5"/>
      <c r="B145" s="18" t="str">
        <f t="shared" si="41"/>
        <v/>
      </c>
      <c r="C145" s="24"/>
      <c r="D145" s="24"/>
      <c r="E145" s="24"/>
      <c r="F145" s="24"/>
      <c r="G145" s="24"/>
      <c r="H145" s="25"/>
      <c r="I145" s="25"/>
      <c r="J145" s="25"/>
      <c r="K145" s="25"/>
      <c r="L145" s="25"/>
      <c r="M145" s="25"/>
      <c r="N145" s="24"/>
      <c r="O145" s="25"/>
      <c r="P145" s="6"/>
      <c r="Q145" s="6"/>
      <c r="R145" s="6" t="e">
        <f t="shared" si="42"/>
        <v>#N/A</v>
      </c>
      <c r="S145" s="6" t="e">
        <f t="shared" si="43"/>
        <v>#N/A</v>
      </c>
      <c r="T145" s="6" t="e">
        <f t="shared" si="44"/>
        <v>#N/A</v>
      </c>
      <c r="U145" s="6" t="e">
        <f t="shared" si="45"/>
        <v>#N/A</v>
      </c>
      <c r="V145" s="8" cm="1">
        <f t="array" ref="V145">IF(M145=0,0,IF(OR($DM$4=3,$DM$4=4),0,IF($DM$4=1,INDEX($CZ$7:$CZ$15,SUM(IF(M145&lt;$CY$7:$CY$15=TRUE,1,0))+1),VLOOKUP(M145,$DB$7:$DC$107,2,FALSE))))</f>
        <v>0</v>
      </c>
      <c r="W145" s="6" t="e">
        <f t="shared" si="40"/>
        <v>#N/A</v>
      </c>
      <c r="X145" s="6" cm="1">
        <f t="array" aca="1" ref="X145" ca="1">SUM(IF((IF(E145=0,INDIRECT(_xlfn.CONCAT($CH$1,MATCH(F145,$CG$7:$CG$100,0)+6)):INDIRECT(_xlfn.CONCAT($CH$1,MATCH(F145,$CG$7:$CG$100,0)+6+SUM(IF((F145=$CG$7:$CG$59)=TRUE,1,0))-1)),INDIRECT(_xlfn.CONCAT($CD$1,MATCH(E145,$CC$7:$CC$100,0)+6)):INDIRECT(_xlfn.CONCAT($CD$1,MATCH(E145,$CC$7:$CC$100,0)+6+SUM(IF((E145=$CC$7:$CC$59)=TRUE,1,0))-1)))*$S$3)=0,0,1))</f>
        <v>2</v>
      </c>
      <c r="Y145" s="6" t="e" cm="1">
        <f t="array" aca="1" ref="Y145" ca="1">SUM(IF((TRANSPOSE(MMULT(MMULT(_xlfn.MUNIT(X145),IF(MMULT(IF(E145=0,INDIRECT(_xlfn.CONCAT($CH$1,MATCH(F145,$CG$7:$CG$100,0)+6)):INDIRECT(_xlfn.CONCAT($CH$1,MATCH(F145,$CG$7:$CG$100,0)+6+SUM(IF((F145=$CG$7:$CG$59)=TRUE,1,0))-1)),INDIRECT(_xlfn.CONCAT($CD$1,MATCH(E145,$CC$7:$CC$100,0)+6)):INDIRECT(_xlfn.CONCAT($CD$1,MATCH(E145,$CC$7:$CC$100,0)+6+SUM(IF((E145=$CC$7:$CC$59)=TRUE,1,0))-1)))*$S$3,1/TRANSPOSE(W145-INDIRECT(_xlfn.CONCAT($BZ$1,MATCH(D145,$BY$7:$BY$100,0)+6)):INDIRECT(_xlfn.CONCAT($BZ$1,MATCH(D145,$BY$7:$BY$100,0)+6+SUM(IF((D145=$BY$7:$BY$59)=TRUE,1,0))-1))*$R$3))=1,1,0)),W145-INDIRECT(_xlfn.CONCAT($BZ$1,MATCH(D145,$BY$7:$BY$100,0)+6)):INDIRECT(_xlfn.CONCAT($BZ$1,MATCH(D145,$BY$7:$BY$100,0)+6+SUM(IF((D145=$BY$7:$BY$59)=TRUE,1,0))-1))*$R$3)))=0,0,1))</f>
        <v>#N/A</v>
      </c>
      <c r="Z145" s="6"/>
      <c r="AA145" s="30" t="str">
        <f t="shared" ca="1" si="46"/>
        <v/>
      </c>
      <c r="AB145" s="31" t="str">
        <f t="shared" si="47"/>
        <v/>
      </c>
      <c r="AC145" s="31" t="str">
        <f t="shared" si="48"/>
        <v/>
      </c>
      <c r="AD145" s="31" t="str">
        <f t="shared" si="49"/>
        <v/>
      </c>
      <c r="AE145" s="32" t="str">
        <f t="shared" si="50"/>
        <v/>
      </c>
      <c r="AF145" s="33" t="str" cm="1">
        <f t="array" aca="1" ref="AF145" ca="1">IFERROR(IF(_xlfn._xlws.SORT(TRANSPOSE(MMULT(MMULT(_xlfn.MUNIT(X145),IF(ROUND(MMULT(IF(E145=0,IF(DN143=1,INDIRECT(_xlfn.CONCAT($CP$1,MATCH(F145,$CO$7:$CO$100,0)+6)):INDIRECT(_xlfn.CONCAT($CP$1,MATCH(F145,$CO$7:$CO$100,0)+6+SUM(IF((F145=$CO$7:$CO$59)=TRUE,1,0))-1)),INDIRECT(_xlfn.CONCAT($CH$1,MATCH(F145,$CG$7:$CG$100,0)+6)):INDIRECT(_xlfn.CONCAT($CH$1,MATCH(F145,$CG$7:$CG$100,0)+6+SUM(IF((F145=$CG$7:$CG$59)=TRUE,1,0))-1))),IF(OR(DN143=2,DN143=3),INDIRECT(_xlfn.CONCAT($CL$1,MATCH(E145,$CK$7:$CK$100,0)+6)):INDIRECT(_xlfn.CONCAT($CL$1,MATCH(E145,$CK$7:$CK$100,0)+6+SUM(IF((E145=$CK$7:$CK$59)=TRUE,1,0))-1)),INDIRECT(_xlfn.CONCAT($CD$1,MATCH(E145,$CC$7:$CC$100,0)+6)):INDIRECT(_xlfn.CONCAT($CD$1,MATCH(E145,$CC$7:$CC$100,0)+6+SUM(IF((E145=$CC$7:$CC$59)=TRUE,1,0))-1))))*$S$3*IF(AND(DM143=4,F145=0),1.1,1),1/TRANSPOSE(W145-INDIRECT(_xlfn.CONCAT($BZ$1,MATCH(D145,$BY$7:$BY$100,0)+6)):INDIRECT(_xlfn.CONCAT($BZ$1,MATCH(D145,$BY$7:$BY$100,0)+6+SUM(IF((D145=$BY$7:$BY$59)=TRUE,1,0))-1))*$R$3)),6)=1,1,0)),W145-INDIRECT(_xlfn.CONCAT($BZ$1,MATCH(D145,$BY$7:$BY$100,0)+6)):INDIRECT(_xlfn.CONCAT($BZ$1,MATCH(D145,$BY$7:$BY$100,0)+6+SUM(IF((D145=$BY$7:$BY$59)=TRUE,1,0))-1))*$R$3))/$S$3,1,-1,TRUE)=0,"",_xlfn._xlws.SORT(TRANSPOSE(MMULT(MMULT(_xlfn.MUNIT(X145),IF(ROUND(MMULT(IF(E145=0,IF(DN143=1,INDIRECT(_xlfn.CONCAT($CP$1,MATCH(F145,$CO$7:$CO$100,0)+6)):INDIRECT(_xlfn.CONCAT($CP$1,MATCH(F145,$CO$7:$CO$100,0)+6+SUM(IF((F145=$CO$7:$CO$59)=TRUE,1,0))-1)),INDIRECT(_xlfn.CONCAT($CH$1,MATCH(F145,$CG$7:$CG$100,0)+6)):INDIRECT(_xlfn.CONCAT($CH$1,MATCH(F145,$CG$7:$CG$100,0)+6+SUM(IF((F145=$CG$7:$CG$59)=TRUE,1,0))-1))),IF(OR(DN143=2,DN143=3),INDIRECT(_xlfn.CONCAT($CL$1,MATCH(E145,$CK$7:$CK$100,0)+6)):INDIRECT(_xlfn.CONCAT($CL$1,MATCH(E145,$CK$7:$CK$100,0)+6+SUM(IF((E145=$CK$7:$CK$59)=TRUE,1,0))-1)),INDIRECT(_xlfn.CONCAT($CD$1,MATCH(E145,$CC$7:$CC$100,0)+6)):INDIRECT(_xlfn.CONCAT($CD$1,MATCH(E145,$CC$7:$CC$100,0)+6+SUM(IF((E145=$CC$7:$CC$59)=TRUE,1,0))-1))))*$S$3*IF(AND(DM143=4,F145=0),1.1,1),1/TRANSPOSE(W145-INDIRECT(_xlfn.CONCAT($BZ$1,MATCH(D145,$BY$7:$BY$100,0)+6)):INDIRECT(_xlfn.CONCAT($BZ$1,MATCH(D145,$BY$7:$BY$100,0)+6+SUM(IF((D145=$BY$7:$BY$59)=TRUE,1,0))-1))*$R$3)),6)=1,1,0)),W145-INDIRECT(_xlfn.CONCAT($BZ$1,MATCH(D145,$BY$7:$BY$100,0)+6)):INDIRECT(_xlfn.CONCAT($BZ$1,MATCH(D145,$BY$7:$BY$100,0)+6+SUM(IF((D145=$BY$7:$BY$59)=TRUE,1,0))-1))*$R$3))/$S$3,1,-1,TRUE)),"")</f>
        <v/>
      </c>
      <c r="AG145" s="31"/>
      <c r="AH145" s="31"/>
      <c r="AI145" s="31"/>
      <c r="AJ145" s="32"/>
      <c r="AK145" s="6"/>
      <c r="AL145" s="21"/>
      <c r="AM145" s="21"/>
      <c r="AN145" s="48">
        <f t="shared" si="37"/>
        <v>12</v>
      </c>
      <c r="AO145" s="39" t="e">
        <f t="shared" si="38"/>
        <v>#N/A</v>
      </c>
      <c r="AP145" s="39" t="e" cm="1">
        <f t="array" ref="AP145">_xlfn.XMATCH(1,IF(IF((AL145=$DG$24:$EF$24)=TRUE,1,0)+IF((AM145=$DG$25:$EF$25)=TRUE,1,0)=2,1,0))</f>
        <v>#N/A</v>
      </c>
      <c r="AQ145" s="39" t="str" cm="1">
        <f t="array" aca="1" ref="AQ145:AU145" ca="1">AA145:AE145</f>
        <v/>
      </c>
      <c r="AR145" s="39" t="str">
        <f ca="1"/>
        <v/>
      </c>
      <c r="AS145" s="39" t="str">
        <f ca="1"/>
        <v/>
      </c>
      <c r="AT145" s="39" t="str">
        <f ca="1"/>
        <v/>
      </c>
      <c r="AU145" s="39" t="str">
        <f ca="1"/>
        <v/>
      </c>
      <c r="AV145" s="39">
        <f t="shared" si="39"/>
        <v>0</v>
      </c>
      <c r="AW145" s="39" t="e" cm="1">
        <f t="array" ref="AW145">IF(AND(AV145=1,AO145&lt;&gt;1),VLOOKUP(E145,변환표준점수!$H$8:$O$60,_xlfn.XMATCH('표점 계산기'!$AL145,변환표준점수!$I$6:$O$6)+1,FALSE),IF(AND($E145=0,$DN$4=1),INDEX($CH$7:$CH$73,SUM(IF(AF145=$CP$7:$CP$59,ROW($A$1:$A$50),0))),IF(AND($E145&lt;&gt;0,$DN$4&lt;&gt;1),INDEX($CD$7:$CD$73,SUM(IF(AF145=$CL$7:$CL$59,ROW($A$1:$A$50),0))),AF145:AJ145)))</f>
        <v>#N/A</v>
      </c>
      <c r="AX145" s="39"/>
      <c r="AY145" s="39"/>
      <c r="AZ145" s="39"/>
      <c r="BA145" s="39"/>
      <c r="BB145" s="39" t="e">
        <f>VLOOKUP(G145,변환표준점수!$X$8:$AM$16,_xlfn.XMATCH(AL145,변환표준점수!$Y$5:$AM$5)+IF(OR(AN145=6,AN145=7,AN145=10,AN145=11),IF(AO145=1,0,1),0)+1,FALSE)</f>
        <v>#N/A</v>
      </c>
      <c r="BC145" s="39" t="e">
        <f>VLOOKUP(H145,변환표준점수!$AO$8:$BE$16,_xlfn.XMATCH(AL145,변환표준점수!$AP$5:$BE$5)+IF(OR(AN145=3,AN145=6,AN145=8,AN145=9,AN145=10),IF(AO145=1,0,1),0)+1,FALSE)</f>
        <v>#N/A</v>
      </c>
      <c r="BD145" s="39" t="e">
        <f>IF(I145=0,VLOOKUP(K145,변환표준점수!$BU$8:$CF$62,'표점 계산기'!$AN145+1,FALSE),VLOOKUP(I145,변환표준점수!$BH$8:$BS$62,'표점 계산기'!$AN145+1,FALSE))</f>
        <v>#N/A</v>
      </c>
      <c r="BE145" s="39" t="e">
        <f>IF(J145=0,VLOOKUP(L145,변환표준점수!$BU$8:$CF$62,'표점 계산기'!$AN145+1,FALSE),VLOOKUP(J145,변환표준점수!$BH$8:$BS$62,'표점 계산기'!$AN145+1,FALSE))</f>
        <v>#N/A</v>
      </c>
      <c r="BF145" s="39" cm="1">
        <f t="array" ref="BF145">IF(M145=0,0,IF(OR(AN145=3,AN145=4),0,IF(AN145=1,INDEX($CZ$7:$CZ$15,SUM(IF(M145&lt;$CY$7:$CY$15=TRUE,1,0))+1),VLOOKUP(M145,변환표준점수!$BH$8:$BS$62,'표점 계산기'!AN145+1,FALSE))))</f>
        <v>0</v>
      </c>
      <c r="BG145" s="39" t="e" cm="1">
        <f t="array" ref="BG145">INDEX($DG$24:$EF$31,COLUMN(C140),$AP145)</f>
        <v>#N/A</v>
      </c>
      <c r="BH145" s="39" t="e" cm="1">
        <f t="array" ref="BH145">INDEX($DG$24:$EF$31,COLUMN(D140),$AP145)</f>
        <v>#N/A</v>
      </c>
      <c r="BI145" s="39" t="e" cm="1">
        <f t="array" ref="BI145">INDEX($DG$24:$EF$31,COLUMN(E140),$AP145)</f>
        <v>#N/A</v>
      </c>
      <c r="BJ145" s="39" t="e" cm="1">
        <f t="array" ref="BJ145">INDEX($DG$24:$EF$31,COLUMN(F140),$AP145)</f>
        <v>#N/A</v>
      </c>
      <c r="BK145" s="39" t="e" cm="1">
        <f t="array" ref="BK145">INDEX($DG$24:$EF$31,COLUMN(G140),$AP145)</f>
        <v>#N/A</v>
      </c>
      <c r="BL145" s="39" t="e" cm="1">
        <f t="array" ref="BL145">INDEX($DG$24:$EF$31,COLUMN(H140),$AP145)</f>
        <v>#N/A</v>
      </c>
      <c r="BM145" s="63" t="str" cm="1">
        <f t="array" aca="1" ref="BM145:BQ145" ca="1">IFERROR(ROUND(IF(IFERROR(AW145:BA145/AW145:BA145,0)=1,(IFERROR(AQ145:AU145*BG145,0)+IFERROR(AW145:BA145*BH145,0)+(SUM(BD145:BF145)-MIN(BD145:BF145))*BI145+BB145*BJ145+BC145*BK145)*BL145+BB145*(1-BJ145)+BC145*(1-BK145)+IF(AN145=1,BF145,0),""),2),"")</f>
        <v/>
      </c>
      <c r="BN145" s="52" t="str">
        <f ca="1"/>
        <v/>
      </c>
      <c r="BO145" s="52" t="str">
        <f ca="1"/>
        <v/>
      </c>
      <c r="BP145" s="52" t="str">
        <f ca="1"/>
        <v/>
      </c>
      <c r="BQ145" s="64" t="str">
        <f ca="1"/>
        <v/>
      </c>
      <c r="BR145" s="6"/>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6"/>
      <c r="DM145" s="6"/>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row>
    <row r="146" spans="1:153" x14ac:dyDescent="0.3">
      <c r="A146" s="5"/>
      <c r="B146" s="18" t="str">
        <f t="shared" si="41"/>
        <v/>
      </c>
      <c r="C146" s="24"/>
      <c r="D146" s="24"/>
      <c r="E146" s="24"/>
      <c r="F146" s="24"/>
      <c r="G146" s="24"/>
      <c r="H146" s="25"/>
      <c r="I146" s="25"/>
      <c r="J146" s="25"/>
      <c r="K146" s="25"/>
      <c r="L146" s="25"/>
      <c r="M146" s="25"/>
      <c r="N146" s="24"/>
      <c r="O146" s="25"/>
      <c r="P146" s="6"/>
      <c r="Q146" s="6"/>
      <c r="R146" s="6" t="e">
        <f t="shared" si="42"/>
        <v>#N/A</v>
      </c>
      <c r="S146" s="6" t="e">
        <f t="shared" si="43"/>
        <v>#N/A</v>
      </c>
      <c r="T146" s="6" t="e">
        <f t="shared" si="44"/>
        <v>#N/A</v>
      </c>
      <c r="U146" s="6" t="e">
        <f t="shared" si="45"/>
        <v>#N/A</v>
      </c>
      <c r="V146" s="8" cm="1">
        <f t="array" ref="V146">IF(M146=0,0,IF(OR($DM$4=3,$DM$4=4),0,IF($DM$4=1,INDEX($CZ$7:$CZ$15,SUM(IF(M146&lt;$CY$7:$CY$15=TRUE,1,0))+1),VLOOKUP(M146,$DB$7:$DC$107,2,FALSE))))</f>
        <v>0</v>
      </c>
      <c r="W146" s="6" t="e">
        <f t="shared" si="40"/>
        <v>#N/A</v>
      </c>
      <c r="X146" s="6" cm="1">
        <f t="array" aca="1" ref="X146" ca="1">SUM(IF((IF(E146=0,INDIRECT(_xlfn.CONCAT($CH$1,MATCH(F146,$CG$7:$CG$100,0)+6)):INDIRECT(_xlfn.CONCAT($CH$1,MATCH(F146,$CG$7:$CG$100,0)+6+SUM(IF((F146=$CG$7:$CG$59)=TRUE,1,0))-1)),INDIRECT(_xlfn.CONCAT($CD$1,MATCH(E146,$CC$7:$CC$100,0)+6)):INDIRECT(_xlfn.CONCAT($CD$1,MATCH(E146,$CC$7:$CC$100,0)+6+SUM(IF((E146=$CC$7:$CC$59)=TRUE,1,0))-1)))*$S$3)=0,0,1))</f>
        <v>2</v>
      </c>
      <c r="Y146" s="6" t="e" cm="1">
        <f t="array" aca="1" ref="Y146" ca="1">SUM(IF((TRANSPOSE(MMULT(MMULT(_xlfn.MUNIT(X146),IF(MMULT(IF(E146=0,INDIRECT(_xlfn.CONCAT($CH$1,MATCH(F146,$CG$7:$CG$100,0)+6)):INDIRECT(_xlfn.CONCAT($CH$1,MATCH(F146,$CG$7:$CG$100,0)+6+SUM(IF((F146=$CG$7:$CG$59)=TRUE,1,0))-1)),INDIRECT(_xlfn.CONCAT($CD$1,MATCH(E146,$CC$7:$CC$100,0)+6)):INDIRECT(_xlfn.CONCAT($CD$1,MATCH(E146,$CC$7:$CC$100,0)+6+SUM(IF((E146=$CC$7:$CC$59)=TRUE,1,0))-1)))*$S$3,1/TRANSPOSE(W146-INDIRECT(_xlfn.CONCAT($BZ$1,MATCH(D146,$BY$7:$BY$100,0)+6)):INDIRECT(_xlfn.CONCAT($BZ$1,MATCH(D146,$BY$7:$BY$100,0)+6+SUM(IF((D146=$BY$7:$BY$59)=TRUE,1,0))-1))*$R$3))=1,1,0)),W146-INDIRECT(_xlfn.CONCAT($BZ$1,MATCH(D146,$BY$7:$BY$100,0)+6)):INDIRECT(_xlfn.CONCAT($BZ$1,MATCH(D146,$BY$7:$BY$100,0)+6+SUM(IF((D146=$BY$7:$BY$59)=TRUE,1,0))-1))*$R$3)))=0,0,1))</f>
        <v>#N/A</v>
      </c>
      <c r="Z146" s="6"/>
      <c r="AA146" s="30" t="str">
        <f t="shared" ca="1" si="46"/>
        <v/>
      </c>
      <c r="AB146" s="31" t="str">
        <f t="shared" si="47"/>
        <v/>
      </c>
      <c r="AC146" s="31" t="str">
        <f t="shared" si="48"/>
        <v/>
      </c>
      <c r="AD146" s="31" t="str">
        <f t="shared" si="49"/>
        <v/>
      </c>
      <c r="AE146" s="32" t="str">
        <f t="shared" si="50"/>
        <v/>
      </c>
      <c r="AF146" s="33" t="str" cm="1">
        <f t="array" aca="1" ref="AF146" ca="1">IFERROR(IF(_xlfn._xlws.SORT(TRANSPOSE(MMULT(MMULT(_xlfn.MUNIT(X146),IF(ROUND(MMULT(IF(E146=0,IF(DN144=1,INDIRECT(_xlfn.CONCAT($CP$1,MATCH(F146,$CO$7:$CO$100,0)+6)):INDIRECT(_xlfn.CONCAT($CP$1,MATCH(F146,$CO$7:$CO$100,0)+6+SUM(IF((F146=$CO$7:$CO$59)=TRUE,1,0))-1)),INDIRECT(_xlfn.CONCAT($CH$1,MATCH(F146,$CG$7:$CG$100,0)+6)):INDIRECT(_xlfn.CONCAT($CH$1,MATCH(F146,$CG$7:$CG$100,0)+6+SUM(IF((F146=$CG$7:$CG$59)=TRUE,1,0))-1))),IF(OR(DN144=2,DN144=3),INDIRECT(_xlfn.CONCAT($CL$1,MATCH(E146,$CK$7:$CK$100,0)+6)):INDIRECT(_xlfn.CONCAT($CL$1,MATCH(E146,$CK$7:$CK$100,0)+6+SUM(IF((E146=$CK$7:$CK$59)=TRUE,1,0))-1)),INDIRECT(_xlfn.CONCAT($CD$1,MATCH(E146,$CC$7:$CC$100,0)+6)):INDIRECT(_xlfn.CONCAT($CD$1,MATCH(E146,$CC$7:$CC$100,0)+6+SUM(IF((E146=$CC$7:$CC$59)=TRUE,1,0))-1))))*$S$3*IF(AND(DM144=4,F146=0),1.1,1),1/TRANSPOSE(W146-INDIRECT(_xlfn.CONCAT($BZ$1,MATCH(D146,$BY$7:$BY$100,0)+6)):INDIRECT(_xlfn.CONCAT($BZ$1,MATCH(D146,$BY$7:$BY$100,0)+6+SUM(IF((D146=$BY$7:$BY$59)=TRUE,1,0))-1))*$R$3)),6)=1,1,0)),W146-INDIRECT(_xlfn.CONCAT($BZ$1,MATCH(D146,$BY$7:$BY$100,0)+6)):INDIRECT(_xlfn.CONCAT($BZ$1,MATCH(D146,$BY$7:$BY$100,0)+6+SUM(IF((D146=$BY$7:$BY$59)=TRUE,1,0))-1))*$R$3))/$S$3,1,-1,TRUE)=0,"",_xlfn._xlws.SORT(TRANSPOSE(MMULT(MMULT(_xlfn.MUNIT(X146),IF(ROUND(MMULT(IF(E146=0,IF(DN144=1,INDIRECT(_xlfn.CONCAT($CP$1,MATCH(F146,$CO$7:$CO$100,0)+6)):INDIRECT(_xlfn.CONCAT($CP$1,MATCH(F146,$CO$7:$CO$100,0)+6+SUM(IF((F146=$CO$7:$CO$59)=TRUE,1,0))-1)),INDIRECT(_xlfn.CONCAT($CH$1,MATCH(F146,$CG$7:$CG$100,0)+6)):INDIRECT(_xlfn.CONCAT($CH$1,MATCH(F146,$CG$7:$CG$100,0)+6+SUM(IF((F146=$CG$7:$CG$59)=TRUE,1,0))-1))),IF(OR(DN144=2,DN144=3),INDIRECT(_xlfn.CONCAT($CL$1,MATCH(E146,$CK$7:$CK$100,0)+6)):INDIRECT(_xlfn.CONCAT($CL$1,MATCH(E146,$CK$7:$CK$100,0)+6+SUM(IF((E146=$CK$7:$CK$59)=TRUE,1,0))-1)),INDIRECT(_xlfn.CONCAT($CD$1,MATCH(E146,$CC$7:$CC$100,0)+6)):INDIRECT(_xlfn.CONCAT($CD$1,MATCH(E146,$CC$7:$CC$100,0)+6+SUM(IF((E146=$CC$7:$CC$59)=TRUE,1,0))-1))))*$S$3*IF(AND(DM144=4,F146=0),1.1,1),1/TRANSPOSE(W146-INDIRECT(_xlfn.CONCAT($BZ$1,MATCH(D146,$BY$7:$BY$100,0)+6)):INDIRECT(_xlfn.CONCAT($BZ$1,MATCH(D146,$BY$7:$BY$100,0)+6+SUM(IF((D146=$BY$7:$BY$59)=TRUE,1,0))-1))*$R$3)),6)=1,1,0)),W146-INDIRECT(_xlfn.CONCAT($BZ$1,MATCH(D146,$BY$7:$BY$100,0)+6)):INDIRECT(_xlfn.CONCAT($BZ$1,MATCH(D146,$BY$7:$BY$100,0)+6+SUM(IF((D146=$BY$7:$BY$59)=TRUE,1,0))-1))*$R$3))/$S$3,1,-1,TRUE)),"")</f>
        <v/>
      </c>
      <c r="AG146" s="31"/>
      <c r="AH146" s="31"/>
      <c r="AI146" s="31"/>
      <c r="AJ146" s="32"/>
      <c r="AK146" s="6"/>
      <c r="AL146" s="21"/>
      <c r="AM146" s="21"/>
      <c r="AN146" s="48">
        <f t="shared" si="37"/>
        <v>12</v>
      </c>
      <c r="AO146" s="39" t="e">
        <f t="shared" si="38"/>
        <v>#N/A</v>
      </c>
      <c r="AP146" s="39" t="e" cm="1">
        <f t="array" ref="AP146">_xlfn.XMATCH(1,IF(IF((AL146=$DG$24:$EF$24)=TRUE,1,0)+IF((AM146=$DG$25:$EF$25)=TRUE,1,0)=2,1,0))</f>
        <v>#N/A</v>
      </c>
      <c r="AQ146" s="39" t="str" cm="1">
        <f t="array" aca="1" ref="AQ146:AU146" ca="1">AA146:AE146</f>
        <v/>
      </c>
      <c r="AR146" s="39" t="str">
        <f ca="1"/>
        <v/>
      </c>
      <c r="AS146" s="39" t="str">
        <f ca="1"/>
        <v/>
      </c>
      <c r="AT146" s="39" t="str">
        <f ca="1"/>
        <v/>
      </c>
      <c r="AU146" s="39" t="str">
        <f ca="1"/>
        <v/>
      </c>
      <c r="AV146" s="39">
        <f t="shared" si="39"/>
        <v>0</v>
      </c>
      <c r="AW146" s="39" t="e" cm="1">
        <f t="array" ref="AW146">IF(AND(AV146=1,AO146&lt;&gt;1),VLOOKUP(E146,변환표준점수!$H$8:$O$60,_xlfn.XMATCH('표점 계산기'!$AL146,변환표준점수!$I$6:$O$6)+1,FALSE),IF(AND($E146=0,$DN$4=1),INDEX($CH$7:$CH$73,SUM(IF(AF146=$CP$7:$CP$59,ROW($A$1:$A$50),0))),IF(AND($E146&lt;&gt;0,$DN$4&lt;&gt;1),INDEX($CD$7:$CD$73,SUM(IF(AF146=$CL$7:$CL$59,ROW($A$1:$A$50),0))),AF146:AJ146)))</f>
        <v>#N/A</v>
      </c>
      <c r="AX146" s="39"/>
      <c r="AY146" s="39"/>
      <c r="AZ146" s="39"/>
      <c r="BA146" s="39"/>
      <c r="BB146" s="39" t="e">
        <f>VLOOKUP(G146,변환표준점수!$X$8:$AM$16,_xlfn.XMATCH(AL146,변환표준점수!$Y$5:$AM$5)+IF(OR(AN146=6,AN146=7,AN146=10,AN146=11),IF(AO146=1,0,1),0)+1,FALSE)</f>
        <v>#N/A</v>
      </c>
      <c r="BC146" s="39" t="e">
        <f>VLOOKUP(H146,변환표준점수!$AO$8:$BE$16,_xlfn.XMATCH(AL146,변환표준점수!$AP$5:$BE$5)+IF(OR(AN146=3,AN146=6,AN146=8,AN146=9,AN146=10),IF(AO146=1,0,1),0)+1,FALSE)</f>
        <v>#N/A</v>
      </c>
      <c r="BD146" s="39" t="e">
        <f>IF(I146=0,VLOOKUP(K146,변환표준점수!$BU$8:$CF$62,'표점 계산기'!$AN146+1,FALSE),VLOOKUP(I146,변환표준점수!$BH$8:$BS$62,'표점 계산기'!$AN146+1,FALSE))</f>
        <v>#N/A</v>
      </c>
      <c r="BE146" s="39" t="e">
        <f>IF(J146=0,VLOOKUP(L146,변환표준점수!$BU$8:$CF$62,'표점 계산기'!$AN146+1,FALSE),VLOOKUP(J146,변환표준점수!$BH$8:$BS$62,'표점 계산기'!$AN146+1,FALSE))</f>
        <v>#N/A</v>
      </c>
      <c r="BF146" s="39" cm="1">
        <f t="array" ref="BF146">IF(M146=0,0,IF(OR(AN146=3,AN146=4),0,IF(AN146=1,INDEX($CZ$7:$CZ$15,SUM(IF(M146&lt;$CY$7:$CY$15=TRUE,1,0))+1),VLOOKUP(M146,변환표준점수!$BH$8:$BS$62,'표점 계산기'!AN146+1,FALSE))))</f>
        <v>0</v>
      </c>
      <c r="BG146" s="39" t="e" cm="1">
        <f t="array" ref="BG146">INDEX($DG$24:$EF$31,COLUMN(C141),$AP146)</f>
        <v>#N/A</v>
      </c>
      <c r="BH146" s="39" t="e" cm="1">
        <f t="array" ref="BH146">INDEX($DG$24:$EF$31,COLUMN(D141),$AP146)</f>
        <v>#N/A</v>
      </c>
      <c r="BI146" s="39" t="e" cm="1">
        <f t="array" ref="BI146">INDEX($DG$24:$EF$31,COLUMN(E141),$AP146)</f>
        <v>#N/A</v>
      </c>
      <c r="BJ146" s="39" t="e" cm="1">
        <f t="array" ref="BJ146">INDEX($DG$24:$EF$31,COLUMN(F141),$AP146)</f>
        <v>#N/A</v>
      </c>
      <c r="BK146" s="39" t="e" cm="1">
        <f t="array" ref="BK146">INDEX($DG$24:$EF$31,COLUMN(G141),$AP146)</f>
        <v>#N/A</v>
      </c>
      <c r="BL146" s="39" t="e" cm="1">
        <f t="array" ref="BL146">INDEX($DG$24:$EF$31,COLUMN(H141),$AP146)</f>
        <v>#N/A</v>
      </c>
      <c r="BM146" s="63" t="str" cm="1">
        <f t="array" aca="1" ref="BM146:BQ146" ca="1">IFERROR(ROUND(IF(IFERROR(AW146:BA146/AW146:BA146,0)=1,(IFERROR(AQ146:AU146*BG146,0)+IFERROR(AW146:BA146*BH146,0)+(SUM(BD146:BF146)-MIN(BD146:BF146))*BI146+BB146*BJ146+BC146*BK146)*BL146+BB146*(1-BJ146)+BC146*(1-BK146)+IF(AN146=1,BF146,0),""),2),"")</f>
        <v/>
      </c>
      <c r="BN146" s="52" t="str">
        <f ca="1"/>
        <v/>
      </c>
      <c r="BO146" s="52" t="str">
        <f ca="1"/>
        <v/>
      </c>
      <c r="BP146" s="52" t="str">
        <f ca="1"/>
        <v/>
      </c>
      <c r="BQ146" s="64" t="str">
        <f ca="1"/>
        <v/>
      </c>
      <c r="BR146" s="6"/>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6"/>
      <c r="DM146" s="6"/>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row>
    <row r="147" spans="1:153" x14ac:dyDescent="0.3">
      <c r="A147" s="5"/>
      <c r="B147" s="18" t="str">
        <f t="shared" si="41"/>
        <v/>
      </c>
      <c r="C147" s="24"/>
      <c r="D147" s="24"/>
      <c r="E147" s="24"/>
      <c r="F147" s="24"/>
      <c r="G147" s="24"/>
      <c r="H147" s="25"/>
      <c r="I147" s="25"/>
      <c r="J147" s="25"/>
      <c r="K147" s="25"/>
      <c r="L147" s="25"/>
      <c r="M147" s="25"/>
      <c r="N147" s="24"/>
      <c r="O147" s="25"/>
      <c r="P147" s="6"/>
      <c r="Q147" s="6"/>
      <c r="R147" s="6" t="e">
        <f t="shared" si="42"/>
        <v>#N/A</v>
      </c>
      <c r="S147" s="6" t="e">
        <f t="shared" si="43"/>
        <v>#N/A</v>
      </c>
      <c r="T147" s="6" t="e">
        <f t="shared" si="44"/>
        <v>#N/A</v>
      </c>
      <c r="U147" s="6" t="e">
        <f t="shared" si="45"/>
        <v>#N/A</v>
      </c>
      <c r="V147" s="8" cm="1">
        <f t="array" ref="V147">IF(M147=0,0,IF(OR($DM$4=3,$DM$4=4),0,IF($DM$4=1,INDEX($CZ$7:$CZ$15,SUM(IF(M147&lt;$CY$7:$CY$15=TRUE,1,0))+1),VLOOKUP(M147,$DB$7:$DC$107,2,FALSE))))</f>
        <v>0</v>
      </c>
      <c r="W147" s="6" t="e">
        <f t="shared" si="40"/>
        <v>#N/A</v>
      </c>
      <c r="X147" s="6" cm="1">
        <f t="array" aca="1" ref="X147" ca="1">SUM(IF((IF(E147=0,INDIRECT(_xlfn.CONCAT($CH$1,MATCH(F147,$CG$7:$CG$100,0)+6)):INDIRECT(_xlfn.CONCAT($CH$1,MATCH(F147,$CG$7:$CG$100,0)+6+SUM(IF((F147=$CG$7:$CG$59)=TRUE,1,0))-1)),INDIRECT(_xlfn.CONCAT($CD$1,MATCH(E147,$CC$7:$CC$100,0)+6)):INDIRECT(_xlfn.CONCAT($CD$1,MATCH(E147,$CC$7:$CC$100,0)+6+SUM(IF((E147=$CC$7:$CC$59)=TRUE,1,0))-1)))*$S$3)=0,0,1))</f>
        <v>2</v>
      </c>
      <c r="Y147" s="6" t="e" cm="1">
        <f t="array" aca="1" ref="Y147" ca="1">SUM(IF((TRANSPOSE(MMULT(MMULT(_xlfn.MUNIT(X147),IF(MMULT(IF(E147=0,INDIRECT(_xlfn.CONCAT($CH$1,MATCH(F147,$CG$7:$CG$100,0)+6)):INDIRECT(_xlfn.CONCAT($CH$1,MATCH(F147,$CG$7:$CG$100,0)+6+SUM(IF((F147=$CG$7:$CG$59)=TRUE,1,0))-1)),INDIRECT(_xlfn.CONCAT($CD$1,MATCH(E147,$CC$7:$CC$100,0)+6)):INDIRECT(_xlfn.CONCAT($CD$1,MATCH(E147,$CC$7:$CC$100,0)+6+SUM(IF((E147=$CC$7:$CC$59)=TRUE,1,0))-1)))*$S$3,1/TRANSPOSE(W147-INDIRECT(_xlfn.CONCAT($BZ$1,MATCH(D147,$BY$7:$BY$100,0)+6)):INDIRECT(_xlfn.CONCAT($BZ$1,MATCH(D147,$BY$7:$BY$100,0)+6+SUM(IF((D147=$BY$7:$BY$59)=TRUE,1,0))-1))*$R$3))=1,1,0)),W147-INDIRECT(_xlfn.CONCAT($BZ$1,MATCH(D147,$BY$7:$BY$100,0)+6)):INDIRECT(_xlfn.CONCAT($BZ$1,MATCH(D147,$BY$7:$BY$100,0)+6+SUM(IF((D147=$BY$7:$BY$59)=TRUE,1,0))-1))*$R$3)))=0,0,1))</f>
        <v>#N/A</v>
      </c>
      <c r="Z147" s="6"/>
      <c r="AA147" s="30" t="str">
        <f t="shared" ca="1" si="46"/>
        <v/>
      </c>
      <c r="AB147" s="31" t="str">
        <f t="shared" si="47"/>
        <v/>
      </c>
      <c r="AC147" s="31" t="str">
        <f t="shared" si="48"/>
        <v/>
      </c>
      <c r="AD147" s="31" t="str">
        <f t="shared" si="49"/>
        <v/>
      </c>
      <c r="AE147" s="32" t="str">
        <f t="shared" si="50"/>
        <v/>
      </c>
      <c r="AF147" s="33" t="str" cm="1">
        <f t="array" aca="1" ref="AF147" ca="1">IFERROR(IF(_xlfn._xlws.SORT(TRANSPOSE(MMULT(MMULT(_xlfn.MUNIT(X147),IF(ROUND(MMULT(IF(E147=0,IF(DN145=1,INDIRECT(_xlfn.CONCAT($CP$1,MATCH(F147,$CO$7:$CO$100,0)+6)):INDIRECT(_xlfn.CONCAT($CP$1,MATCH(F147,$CO$7:$CO$100,0)+6+SUM(IF((F147=$CO$7:$CO$59)=TRUE,1,0))-1)),INDIRECT(_xlfn.CONCAT($CH$1,MATCH(F147,$CG$7:$CG$100,0)+6)):INDIRECT(_xlfn.CONCAT($CH$1,MATCH(F147,$CG$7:$CG$100,0)+6+SUM(IF((F147=$CG$7:$CG$59)=TRUE,1,0))-1))),IF(OR(DN145=2,DN145=3),INDIRECT(_xlfn.CONCAT($CL$1,MATCH(E147,$CK$7:$CK$100,0)+6)):INDIRECT(_xlfn.CONCAT($CL$1,MATCH(E147,$CK$7:$CK$100,0)+6+SUM(IF((E147=$CK$7:$CK$59)=TRUE,1,0))-1)),INDIRECT(_xlfn.CONCAT($CD$1,MATCH(E147,$CC$7:$CC$100,0)+6)):INDIRECT(_xlfn.CONCAT($CD$1,MATCH(E147,$CC$7:$CC$100,0)+6+SUM(IF((E147=$CC$7:$CC$59)=TRUE,1,0))-1))))*$S$3*IF(AND(DM145=4,F147=0),1.1,1),1/TRANSPOSE(W147-INDIRECT(_xlfn.CONCAT($BZ$1,MATCH(D147,$BY$7:$BY$100,0)+6)):INDIRECT(_xlfn.CONCAT($BZ$1,MATCH(D147,$BY$7:$BY$100,0)+6+SUM(IF((D147=$BY$7:$BY$59)=TRUE,1,0))-1))*$R$3)),6)=1,1,0)),W147-INDIRECT(_xlfn.CONCAT($BZ$1,MATCH(D147,$BY$7:$BY$100,0)+6)):INDIRECT(_xlfn.CONCAT($BZ$1,MATCH(D147,$BY$7:$BY$100,0)+6+SUM(IF((D147=$BY$7:$BY$59)=TRUE,1,0))-1))*$R$3))/$S$3,1,-1,TRUE)=0,"",_xlfn._xlws.SORT(TRANSPOSE(MMULT(MMULT(_xlfn.MUNIT(X147),IF(ROUND(MMULT(IF(E147=0,IF(DN145=1,INDIRECT(_xlfn.CONCAT($CP$1,MATCH(F147,$CO$7:$CO$100,0)+6)):INDIRECT(_xlfn.CONCAT($CP$1,MATCH(F147,$CO$7:$CO$100,0)+6+SUM(IF((F147=$CO$7:$CO$59)=TRUE,1,0))-1)),INDIRECT(_xlfn.CONCAT($CH$1,MATCH(F147,$CG$7:$CG$100,0)+6)):INDIRECT(_xlfn.CONCAT($CH$1,MATCH(F147,$CG$7:$CG$100,0)+6+SUM(IF((F147=$CG$7:$CG$59)=TRUE,1,0))-1))),IF(OR(DN145=2,DN145=3),INDIRECT(_xlfn.CONCAT($CL$1,MATCH(E147,$CK$7:$CK$100,0)+6)):INDIRECT(_xlfn.CONCAT($CL$1,MATCH(E147,$CK$7:$CK$100,0)+6+SUM(IF((E147=$CK$7:$CK$59)=TRUE,1,0))-1)),INDIRECT(_xlfn.CONCAT($CD$1,MATCH(E147,$CC$7:$CC$100,0)+6)):INDIRECT(_xlfn.CONCAT($CD$1,MATCH(E147,$CC$7:$CC$100,0)+6+SUM(IF((E147=$CC$7:$CC$59)=TRUE,1,0))-1))))*$S$3*IF(AND(DM145=4,F147=0),1.1,1),1/TRANSPOSE(W147-INDIRECT(_xlfn.CONCAT($BZ$1,MATCH(D147,$BY$7:$BY$100,0)+6)):INDIRECT(_xlfn.CONCAT($BZ$1,MATCH(D147,$BY$7:$BY$100,0)+6+SUM(IF((D147=$BY$7:$BY$59)=TRUE,1,0))-1))*$R$3)),6)=1,1,0)),W147-INDIRECT(_xlfn.CONCAT($BZ$1,MATCH(D147,$BY$7:$BY$100,0)+6)):INDIRECT(_xlfn.CONCAT($BZ$1,MATCH(D147,$BY$7:$BY$100,0)+6+SUM(IF((D147=$BY$7:$BY$59)=TRUE,1,0))-1))*$R$3))/$S$3,1,-1,TRUE)),"")</f>
        <v/>
      </c>
      <c r="AG147" s="31"/>
      <c r="AH147" s="31"/>
      <c r="AI147" s="31"/>
      <c r="AJ147" s="32"/>
      <c r="AK147" s="6"/>
      <c r="AL147" s="21"/>
      <c r="AM147" s="21"/>
      <c r="AN147" s="48">
        <f t="shared" si="37"/>
        <v>12</v>
      </c>
      <c r="AO147" s="39" t="e">
        <f t="shared" si="38"/>
        <v>#N/A</v>
      </c>
      <c r="AP147" s="39" t="e" cm="1">
        <f t="array" ref="AP147">_xlfn.XMATCH(1,IF(IF((AL147=$DG$24:$EF$24)=TRUE,1,0)+IF((AM147=$DG$25:$EF$25)=TRUE,1,0)=2,1,0))</f>
        <v>#N/A</v>
      </c>
      <c r="AQ147" s="39" t="str" cm="1">
        <f t="array" aca="1" ref="AQ147:AU147" ca="1">AA147:AE147</f>
        <v/>
      </c>
      <c r="AR147" s="39" t="str">
        <f ca="1"/>
        <v/>
      </c>
      <c r="AS147" s="39" t="str">
        <f ca="1"/>
        <v/>
      </c>
      <c r="AT147" s="39" t="str">
        <f ca="1"/>
        <v/>
      </c>
      <c r="AU147" s="39" t="str">
        <f ca="1"/>
        <v/>
      </c>
      <c r="AV147" s="39">
        <f t="shared" si="39"/>
        <v>0</v>
      </c>
      <c r="AW147" s="39" t="e" cm="1">
        <f t="array" ref="AW147">IF(AND(AV147=1,AO147&lt;&gt;1),VLOOKUP(E147,변환표준점수!$H$8:$O$60,_xlfn.XMATCH('표점 계산기'!$AL147,변환표준점수!$I$6:$O$6)+1,FALSE),IF(AND($E147=0,$DN$4=1),INDEX($CH$7:$CH$73,SUM(IF(AF147=$CP$7:$CP$59,ROW($A$1:$A$50),0))),IF(AND($E147&lt;&gt;0,$DN$4&lt;&gt;1),INDEX($CD$7:$CD$73,SUM(IF(AF147=$CL$7:$CL$59,ROW($A$1:$A$50),0))),AF147:AJ147)))</f>
        <v>#N/A</v>
      </c>
      <c r="AX147" s="39"/>
      <c r="AY147" s="39"/>
      <c r="AZ147" s="39"/>
      <c r="BA147" s="39"/>
      <c r="BB147" s="39" t="e">
        <f>VLOOKUP(G147,변환표준점수!$X$8:$AM$16,_xlfn.XMATCH(AL147,변환표준점수!$Y$5:$AM$5)+IF(OR(AN147=6,AN147=7,AN147=10,AN147=11),IF(AO147=1,0,1),0)+1,FALSE)</f>
        <v>#N/A</v>
      </c>
      <c r="BC147" s="39" t="e">
        <f>VLOOKUP(H147,변환표준점수!$AO$8:$BE$16,_xlfn.XMATCH(AL147,변환표준점수!$AP$5:$BE$5)+IF(OR(AN147=3,AN147=6,AN147=8,AN147=9,AN147=10),IF(AO147=1,0,1),0)+1,FALSE)</f>
        <v>#N/A</v>
      </c>
      <c r="BD147" s="39" t="e">
        <f>IF(I147=0,VLOOKUP(K147,변환표준점수!$BU$8:$CF$62,'표점 계산기'!$AN147+1,FALSE),VLOOKUP(I147,변환표준점수!$BH$8:$BS$62,'표점 계산기'!$AN147+1,FALSE))</f>
        <v>#N/A</v>
      </c>
      <c r="BE147" s="39" t="e">
        <f>IF(J147=0,VLOOKUP(L147,변환표준점수!$BU$8:$CF$62,'표점 계산기'!$AN147+1,FALSE),VLOOKUP(J147,변환표준점수!$BH$8:$BS$62,'표점 계산기'!$AN147+1,FALSE))</f>
        <v>#N/A</v>
      </c>
      <c r="BF147" s="39" cm="1">
        <f t="array" ref="BF147">IF(M147=0,0,IF(OR(AN147=3,AN147=4),0,IF(AN147=1,INDEX($CZ$7:$CZ$15,SUM(IF(M147&lt;$CY$7:$CY$15=TRUE,1,0))+1),VLOOKUP(M147,변환표준점수!$BH$8:$BS$62,'표점 계산기'!AN147+1,FALSE))))</f>
        <v>0</v>
      </c>
      <c r="BG147" s="39" t="e" cm="1">
        <f t="array" ref="BG147">INDEX($DG$24:$EF$31,COLUMN(C142),$AP147)</f>
        <v>#N/A</v>
      </c>
      <c r="BH147" s="39" t="e" cm="1">
        <f t="array" ref="BH147">INDEX($DG$24:$EF$31,COLUMN(D142),$AP147)</f>
        <v>#N/A</v>
      </c>
      <c r="BI147" s="39" t="e" cm="1">
        <f t="array" ref="BI147">INDEX($DG$24:$EF$31,COLUMN(E142),$AP147)</f>
        <v>#N/A</v>
      </c>
      <c r="BJ147" s="39" t="e" cm="1">
        <f t="array" ref="BJ147">INDEX($DG$24:$EF$31,COLUMN(F142),$AP147)</f>
        <v>#N/A</v>
      </c>
      <c r="BK147" s="39" t="e" cm="1">
        <f t="array" ref="BK147">INDEX($DG$24:$EF$31,COLUMN(G142),$AP147)</f>
        <v>#N/A</v>
      </c>
      <c r="BL147" s="39" t="e" cm="1">
        <f t="array" ref="BL147">INDEX($DG$24:$EF$31,COLUMN(H142),$AP147)</f>
        <v>#N/A</v>
      </c>
      <c r="BM147" s="63" t="str" cm="1">
        <f t="array" aca="1" ref="BM147:BQ147" ca="1">IFERROR(ROUND(IF(IFERROR(AW147:BA147/AW147:BA147,0)=1,(IFERROR(AQ147:AU147*BG147,0)+IFERROR(AW147:BA147*BH147,0)+(SUM(BD147:BF147)-MIN(BD147:BF147))*BI147+BB147*BJ147+BC147*BK147)*BL147+BB147*(1-BJ147)+BC147*(1-BK147)+IF(AN147=1,BF147,0),""),2),"")</f>
        <v/>
      </c>
      <c r="BN147" s="52" t="str">
        <f ca="1"/>
        <v/>
      </c>
      <c r="BO147" s="52" t="str">
        <f ca="1"/>
        <v/>
      </c>
      <c r="BP147" s="52" t="str">
        <f ca="1"/>
        <v/>
      </c>
      <c r="BQ147" s="64" t="str">
        <f ca="1"/>
        <v/>
      </c>
      <c r="BR147" s="6"/>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6"/>
      <c r="DM147" s="6"/>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row>
    <row r="148" spans="1:153" x14ac:dyDescent="0.3">
      <c r="A148" s="5"/>
      <c r="B148" s="18" t="str">
        <f t="shared" si="41"/>
        <v/>
      </c>
      <c r="C148" s="24"/>
      <c r="D148" s="24"/>
      <c r="E148" s="24"/>
      <c r="F148" s="24"/>
      <c r="G148" s="24"/>
      <c r="H148" s="25"/>
      <c r="I148" s="25"/>
      <c r="J148" s="25"/>
      <c r="K148" s="25"/>
      <c r="L148" s="25"/>
      <c r="M148" s="25"/>
      <c r="N148" s="24"/>
      <c r="O148" s="25"/>
      <c r="P148" s="6"/>
      <c r="Q148" s="6"/>
      <c r="R148" s="6" t="e">
        <f t="shared" si="42"/>
        <v>#N/A</v>
      </c>
      <c r="S148" s="6" t="e">
        <f t="shared" si="43"/>
        <v>#N/A</v>
      </c>
      <c r="T148" s="6" t="e">
        <f t="shared" si="44"/>
        <v>#N/A</v>
      </c>
      <c r="U148" s="6" t="e">
        <f t="shared" si="45"/>
        <v>#N/A</v>
      </c>
      <c r="V148" s="8" cm="1">
        <f t="array" ref="V148">IF(M148=0,0,IF(OR($DM$4=3,$DM$4=4),0,IF($DM$4=1,INDEX($CZ$7:$CZ$15,SUM(IF(M148&lt;$CY$7:$CY$15=TRUE,1,0))+1),VLOOKUP(M148,$DB$7:$DC$107,2,FALSE))))</f>
        <v>0</v>
      </c>
      <c r="W148" s="6" t="e">
        <f t="shared" si="40"/>
        <v>#N/A</v>
      </c>
      <c r="X148" s="6" cm="1">
        <f t="array" aca="1" ref="X148" ca="1">SUM(IF((IF(E148=0,INDIRECT(_xlfn.CONCAT($CH$1,MATCH(F148,$CG$7:$CG$100,0)+6)):INDIRECT(_xlfn.CONCAT($CH$1,MATCH(F148,$CG$7:$CG$100,0)+6+SUM(IF((F148=$CG$7:$CG$59)=TRUE,1,0))-1)),INDIRECT(_xlfn.CONCAT($CD$1,MATCH(E148,$CC$7:$CC$100,0)+6)):INDIRECT(_xlfn.CONCAT($CD$1,MATCH(E148,$CC$7:$CC$100,0)+6+SUM(IF((E148=$CC$7:$CC$59)=TRUE,1,0))-1)))*$S$3)=0,0,1))</f>
        <v>2</v>
      </c>
      <c r="Y148" s="6" t="e" cm="1">
        <f t="array" aca="1" ref="Y148" ca="1">SUM(IF((TRANSPOSE(MMULT(MMULT(_xlfn.MUNIT(X148),IF(MMULT(IF(E148=0,INDIRECT(_xlfn.CONCAT($CH$1,MATCH(F148,$CG$7:$CG$100,0)+6)):INDIRECT(_xlfn.CONCAT($CH$1,MATCH(F148,$CG$7:$CG$100,0)+6+SUM(IF((F148=$CG$7:$CG$59)=TRUE,1,0))-1)),INDIRECT(_xlfn.CONCAT($CD$1,MATCH(E148,$CC$7:$CC$100,0)+6)):INDIRECT(_xlfn.CONCAT($CD$1,MATCH(E148,$CC$7:$CC$100,0)+6+SUM(IF((E148=$CC$7:$CC$59)=TRUE,1,0))-1)))*$S$3,1/TRANSPOSE(W148-INDIRECT(_xlfn.CONCAT($BZ$1,MATCH(D148,$BY$7:$BY$100,0)+6)):INDIRECT(_xlfn.CONCAT($BZ$1,MATCH(D148,$BY$7:$BY$100,0)+6+SUM(IF((D148=$BY$7:$BY$59)=TRUE,1,0))-1))*$R$3))=1,1,0)),W148-INDIRECT(_xlfn.CONCAT($BZ$1,MATCH(D148,$BY$7:$BY$100,0)+6)):INDIRECT(_xlfn.CONCAT($BZ$1,MATCH(D148,$BY$7:$BY$100,0)+6+SUM(IF((D148=$BY$7:$BY$59)=TRUE,1,0))-1))*$R$3)))=0,0,1))</f>
        <v>#N/A</v>
      </c>
      <c r="Z148" s="6"/>
      <c r="AA148" s="30" t="str">
        <f t="shared" ca="1" si="46"/>
        <v/>
      </c>
      <c r="AB148" s="31" t="str">
        <f t="shared" si="47"/>
        <v/>
      </c>
      <c r="AC148" s="31" t="str">
        <f t="shared" si="48"/>
        <v/>
      </c>
      <c r="AD148" s="31" t="str">
        <f t="shared" si="49"/>
        <v/>
      </c>
      <c r="AE148" s="32" t="str">
        <f t="shared" si="50"/>
        <v/>
      </c>
      <c r="AF148" s="33" t="str" cm="1">
        <f t="array" aca="1" ref="AF148" ca="1">IFERROR(IF(_xlfn._xlws.SORT(TRANSPOSE(MMULT(MMULT(_xlfn.MUNIT(X148),IF(ROUND(MMULT(IF(E148=0,IF(DN146=1,INDIRECT(_xlfn.CONCAT($CP$1,MATCH(F148,$CO$7:$CO$100,0)+6)):INDIRECT(_xlfn.CONCAT($CP$1,MATCH(F148,$CO$7:$CO$100,0)+6+SUM(IF((F148=$CO$7:$CO$59)=TRUE,1,0))-1)),INDIRECT(_xlfn.CONCAT($CH$1,MATCH(F148,$CG$7:$CG$100,0)+6)):INDIRECT(_xlfn.CONCAT($CH$1,MATCH(F148,$CG$7:$CG$100,0)+6+SUM(IF((F148=$CG$7:$CG$59)=TRUE,1,0))-1))),IF(OR(DN146=2,DN146=3),INDIRECT(_xlfn.CONCAT($CL$1,MATCH(E148,$CK$7:$CK$100,0)+6)):INDIRECT(_xlfn.CONCAT($CL$1,MATCH(E148,$CK$7:$CK$100,0)+6+SUM(IF((E148=$CK$7:$CK$59)=TRUE,1,0))-1)),INDIRECT(_xlfn.CONCAT($CD$1,MATCH(E148,$CC$7:$CC$100,0)+6)):INDIRECT(_xlfn.CONCAT($CD$1,MATCH(E148,$CC$7:$CC$100,0)+6+SUM(IF((E148=$CC$7:$CC$59)=TRUE,1,0))-1))))*$S$3*IF(AND(DM146=4,F148=0),1.1,1),1/TRANSPOSE(W148-INDIRECT(_xlfn.CONCAT($BZ$1,MATCH(D148,$BY$7:$BY$100,0)+6)):INDIRECT(_xlfn.CONCAT($BZ$1,MATCH(D148,$BY$7:$BY$100,0)+6+SUM(IF((D148=$BY$7:$BY$59)=TRUE,1,0))-1))*$R$3)),6)=1,1,0)),W148-INDIRECT(_xlfn.CONCAT($BZ$1,MATCH(D148,$BY$7:$BY$100,0)+6)):INDIRECT(_xlfn.CONCAT($BZ$1,MATCH(D148,$BY$7:$BY$100,0)+6+SUM(IF((D148=$BY$7:$BY$59)=TRUE,1,0))-1))*$R$3))/$S$3,1,-1,TRUE)=0,"",_xlfn._xlws.SORT(TRANSPOSE(MMULT(MMULT(_xlfn.MUNIT(X148),IF(ROUND(MMULT(IF(E148=0,IF(DN146=1,INDIRECT(_xlfn.CONCAT($CP$1,MATCH(F148,$CO$7:$CO$100,0)+6)):INDIRECT(_xlfn.CONCAT($CP$1,MATCH(F148,$CO$7:$CO$100,0)+6+SUM(IF((F148=$CO$7:$CO$59)=TRUE,1,0))-1)),INDIRECT(_xlfn.CONCAT($CH$1,MATCH(F148,$CG$7:$CG$100,0)+6)):INDIRECT(_xlfn.CONCAT($CH$1,MATCH(F148,$CG$7:$CG$100,0)+6+SUM(IF((F148=$CG$7:$CG$59)=TRUE,1,0))-1))),IF(OR(DN146=2,DN146=3),INDIRECT(_xlfn.CONCAT($CL$1,MATCH(E148,$CK$7:$CK$100,0)+6)):INDIRECT(_xlfn.CONCAT($CL$1,MATCH(E148,$CK$7:$CK$100,0)+6+SUM(IF((E148=$CK$7:$CK$59)=TRUE,1,0))-1)),INDIRECT(_xlfn.CONCAT($CD$1,MATCH(E148,$CC$7:$CC$100,0)+6)):INDIRECT(_xlfn.CONCAT($CD$1,MATCH(E148,$CC$7:$CC$100,0)+6+SUM(IF((E148=$CC$7:$CC$59)=TRUE,1,0))-1))))*$S$3*IF(AND(DM146=4,F148=0),1.1,1),1/TRANSPOSE(W148-INDIRECT(_xlfn.CONCAT($BZ$1,MATCH(D148,$BY$7:$BY$100,0)+6)):INDIRECT(_xlfn.CONCAT($BZ$1,MATCH(D148,$BY$7:$BY$100,0)+6+SUM(IF((D148=$BY$7:$BY$59)=TRUE,1,0))-1))*$R$3)),6)=1,1,0)),W148-INDIRECT(_xlfn.CONCAT($BZ$1,MATCH(D148,$BY$7:$BY$100,0)+6)):INDIRECT(_xlfn.CONCAT($BZ$1,MATCH(D148,$BY$7:$BY$100,0)+6+SUM(IF((D148=$BY$7:$BY$59)=TRUE,1,0))-1))*$R$3))/$S$3,1,-1,TRUE)),"")</f>
        <v/>
      </c>
      <c r="AG148" s="31"/>
      <c r="AH148" s="31"/>
      <c r="AI148" s="31"/>
      <c r="AJ148" s="32"/>
      <c r="AK148" s="6"/>
      <c r="AL148" s="21"/>
      <c r="AM148" s="21"/>
      <c r="AN148" s="48">
        <f t="shared" si="37"/>
        <v>12</v>
      </c>
      <c r="AO148" s="39" t="e">
        <f t="shared" si="38"/>
        <v>#N/A</v>
      </c>
      <c r="AP148" s="39" t="e" cm="1">
        <f t="array" ref="AP148">_xlfn.XMATCH(1,IF(IF((AL148=$DG$24:$EF$24)=TRUE,1,0)+IF((AM148=$DG$25:$EF$25)=TRUE,1,0)=2,1,0))</f>
        <v>#N/A</v>
      </c>
      <c r="AQ148" s="39" t="str" cm="1">
        <f t="array" aca="1" ref="AQ148:AU148" ca="1">AA148:AE148</f>
        <v/>
      </c>
      <c r="AR148" s="39" t="str">
        <f ca="1"/>
        <v/>
      </c>
      <c r="AS148" s="39" t="str">
        <f ca="1"/>
        <v/>
      </c>
      <c r="AT148" s="39" t="str">
        <f ca="1"/>
        <v/>
      </c>
      <c r="AU148" s="39" t="str">
        <f ca="1"/>
        <v/>
      </c>
      <c r="AV148" s="39">
        <f t="shared" si="39"/>
        <v>0</v>
      </c>
      <c r="AW148" s="39" t="e" cm="1">
        <f t="array" ref="AW148">IF(AND(AV148=1,AO148&lt;&gt;1),VLOOKUP(E148,변환표준점수!$H$8:$O$60,_xlfn.XMATCH('표점 계산기'!$AL148,변환표준점수!$I$6:$O$6)+1,FALSE),IF(AND($E148=0,$DN$4=1),INDEX($CH$7:$CH$73,SUM(IF(AF148=$CP$7:$CP$59,ROW($A$1:$A$50),0))),IF(AND($E148&lt;&gt;0,$DN$4&lt;&gt;1),INDEX($CD$7:$CD$73,SUM(IF(AF148=$CL$7:$CL$59,ROW($A$1:$A$50),0))),AF148:AJ148)))</f>
        <v>#N/A</v>
      </c>
      <c r="AX148" s="39"/>
      <c r="AY148" s="39"/>
      <c r="AZ148" s="39"/>
      <c r="BA148" s="39"/>
      <c r="BB148" s="39" t="e">
        <f>VLOOKUP(G148,변환표준점수!$X$8:$AM$16,_xlfn.XMATCH(AL148,변환표준점수!$Y$5:$AM$5)+IF(OR(AN148=6,AN148=7,AN148=10,AN148=11),IF(AO148=1,0,1),0)+1,FALSE)</f>
        <v>#N/A</v>
      </c>
      <c r="BC148" s="39" t="e">
        <f>VLOOKUP(H148,변환표준점수!$AO$8:$BE$16,_xlfn.XMATCH(AL148,변환표준점수!$AP$5:$BE$5)+IF(OR(AN148=3,AN148=6,AN148=8,AN148=9,AN148=10),IF(AO148=1,0,1),0)+1,FALSE)</f>
        <v>#N/A</v>
      </c>
      <c r="BD148" s="39" t="e">
        <f>IF(I148=0,VLOOKUP(K148,변환표준점수!$BU$8:$CF$62,'표점 계산기'!$AN148+1,FALSE),VLOOKUP(I148,변환표준점수!$BH$8:$BS$62,'표점 계산기'!$AN148+1,FALSE))</f>
        <v>#N/A</v>
      </c>
      <c r="BE148" s="39" t="e">
        <f>IF(J148=0,VLOOKUP(L148,변환표준점수!$BU$8:$CF$62,'표점 계산기'!$AN148+1,FALSE),VLOOKUP(J148,변환표준점수!$BH$8:$BS$62,'표점 계산기'!$AN148+1,FALSE))</f>
        <v>#N/A</v>
      </c>
      <c r="BF148" s="39" cm="1">
        <f t="array" ref="BF148">IF(M148=0,0,IF(OR(AN148=3,AN148=4),0,IF(AN148=1,INDEX($CZ$7:$CZ$15,SUM(IF(M148&lt;$CY$7:$CY$15=TRUE,1,0))+1),VLOOKUP(M148,변환표준점수!$BH$8:$BS$62,'표점 계산기'!AN148+1,FALSE))))</f>
        <v>0</v>
      </c>
      <c r="BG148" s="39" t="e" cm="1">
        <f t="array" ref="BG148">INDEX($DG$24:$EF$31,COLUMN(C143),$AP148)</f>
        <v>#N/A</v>
      </c>
      <c r="BH148" s="39" t="e" cm="1">
        <f t="array" ref="BH148">INDEX($DG$24:$EF$31,COLUMN(D143),$AP148)</f>
        <v>#N/A</v>
      </c>
      <c r="BI148" s="39" t="e" cm="1">
        <f t="array" ref="BI148">INDEX($DG$24:$EF$31,COLUMN(E143),$AP148)</f>
        <v>#N/A</v>
      </c>
      <c r="BJ148" s="39" t="e" cm="1">
        <f t="array" ref="BJ148">INDEX($DG$24:$EF$31,COLUMN(F143),$AP148)</f>
        <v>#N/A</v>
      </c>
      <c r="BK148" s="39" t="e" cm="1">
        <f t="array" ref="BK148">INDEX($DG$24:$EF$31,COLUMN(G143),$AP148)</f>
        <v>#N/A</v>
      </c>
      <c r="BL148" s="39" t="e" cm="1">
        <f t="array" ref="BL148">INDEX($DG$24:$EF$31,COLUMN(H143),$AP148)</f>
        <v>#N/A</v>
      </c>
      <c r="BM148" s="63" t="str" cm="1">
        <f t="array" aca="1" ref="BM148:BQ148" ca="1">IFERROR(ROUND(IF(IFERROR(AW148:BA148/AW148:BA148,0)=1,(IFERROR(AQ148:AU148*BG148,0)+IFERROR(AW148:BA148*BH148,0)+(SUM(BD148:BF148)-MIN(BD148:BF148))*BI148+BB148*BJ148+BC148*BK148)*BL148+BB148*(1-BJ148)+BC148*(1-BK148)+IF(AN148=1,BF148,0),""),2),"")</f>
        <v/>
      </c>
      <c r="BN148" s="52" t="str">
        <f ca="1"/>
        <v/>
      </c>
      <c r="BO148" s="52" t="str">
        <f ca="1"/>
        <v/>
      </c>
      <c r="BP148" s="52" t="str">
        <f ca="1"/>
        <v/>
      </c>
      <c r="BQ148" s="64" t="str">
        <f ca="1"/>
        <v/>
      </c>
      <c r="BR148" s="6"/>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6"/>
      <c r="DM148" s="6"/>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row>
    <row r="149" spans="1:153" x14ac:dyDescent="0.3">
      <c r="A149" s="5"/>
      <c r="B149" s="18" t="str">
        <f t="shared" si="41"/>
        <v/>
      </c>
      <c r="C149" s="24"/>
      <c r="D149" s="24"/>
      <c r="E149" s="24"/>
      <c r="F149" s="24"/>
      <c r="G149" s="24"/>
      <c r="H149" s="25"/>
      <c r="I149" s="25"/>
      <c r="J149" s="25"/>
      <c r="K149" s="25"/>
      <c r="L149" s="25"/>
      <c r="M149" s="25"/>
      <c r="N149" s="24"/>
      <c r="O149" s="25"/>
      <c r="P149" s="6"/>
      <c r="Q149" s="6"/>
      <c r="R149" s="6" t="e">
        <f t="shared" si="42"/>
        <v>#N/A</v>
      </c>
      <c r="S149" s="6" t="e">
        <f t="shared" si="43"/>
        <v>#N/A</v>
      </c>
      <c r="T149" s="6" t="e">
        <f t="shared" si="44"/>
        <v>#N/A</v>
      </c>
      <c r="U149" s="6" t="e">
        <f t="shared" si="45"/>
        <v>#N/A</v>
      </c>
      <c r="V149" s="8" cm="1">
        <f t="array" ref="V149">IF(M149=0,0,IF(OR($DM$4=3,$DM$4=4),0,IF($DM$4=1,INDEX($CZ$7:$CZ$15,SUM(IF(M149&lt;$CY$7:$CY$15=TRUE,1,0))+1),VLOOKUP(M149,$DB$7:$DC$107,2,FALSE))))</f>
        <v>0</v>
      </c>
      <c r="W149" s="6" t="e">
        <f t="shared" si="40"/>
        <v>#N/A</v>
      </c>
      <c r="X149" s="6" cm="1">
        <f t="array" aca="1" ref="X149" ca="1">SUM(IF((IF(E149=0,INDIRECT(_xlfn.CONCAT($CH$1,MATCH(F149,$CG$7:$CG$100,0)+6)):INDIRECT(_xlfn.CONCAT($CH$1,MATCH(F149,$CG$7:$CG$100,0)+6+SUM(IF((F149=$CG$7:$CG$59)=TRUE,1,0))-1)),INDIRECT(_xlfn.CONCAT($CD$1,MATCH(E149,$CC$7:$CC$100,0)+6)):INDIRECT(_xlfn.CONCAT($CD$1,MATCH(E149,$CC$7:$CC$100,0)+6+SUM(IF((E149=$CC$7:$CC$59)=TRUE,1,0))-1)))*$S$3)=0,0,1))</f>
        <v>2</v>
      </c>
      <c r="Y149" s="6" t="e" cm="1">
        <f t="array" aca="1" ref="Y149" ca="1">SUM(IF((TRANSPOSE(MMULT(MMULT(_xlfn.MUNIT(X149),IF(MMULT(IF(E149=0,INDIRECT(_xlfn.CONCAT($CH$1,MATCH(F149,$CG$7:$CG$100,0)+6)):INDIRECT(_xlfn.CONCAT($CH$1,MATCH(F149,$CG$7:$CG$100,0)+6+SUM(IF((F149=$CG$7:$CG$59)=TRUE,1,0))-1)),INDIRECT(_xlfn.CONCAT($CD$1,MATCH(E149,$CC$7:$CC$100,0)+6)):INDIRECT(_xlfn.CONCAT($CD$1,MATCH(E149,$CC$7:$CC$100,0)+6+SUM(IF((E149=$CC$7:$CC$59)=TRUE,1,0))-1)))*$S$3,1/TRANSPOSE(W149-INDIRECT(_xlfn.CONCAT($BZ$1,MATCH(D149,$BY$7:$BY$100,0)+6)):INDIRECT(_xlfn.CONCAT($BZ$1,MATCH(D149,$BY$7:$BY$100,0)+6+SUM(IF((D149=$BY$7:$BY$59)=TRUE,1,0))-1))*$R$3))=1,1,0)),W149-INDIRECT(_xlfn.CONCAT($BZ$1,MATCH(D149,$BY$7:$BY$100,0)+6)):INDIRECT(_xlfn.CONCAT($BZ$1,MATCH(D149,$BY$7:$BY$100,0)+6+SUM(IF((D149=$BY$7:$BY$59)=TRUE,1,0))-1))*$R$3)))=0,0,1))</f>
        <v>#N/A</v>
      </c>
      <c r="Z149" s="6"/>
      <c r="AA149" s="30" t="str">
        <f t="shared" ca="1" si="46"/>
        <v/>
      </c>
      <c r="AB149" s="31" t="str">
        <f t="shared" si="47"/>
        <v/>
      </c>
      <c r="AC149" s="31" t="str">
        <f t="shared" si="48"/>
        <v/>
      </c>
      <c r="AD149" s="31" t="str">
        <f t="shared" si="49"/>
        <v/>
      </c>
      <c r="AE149" s="32" t="str">
        <f t="shared" si="50"/>
        <v/>
      </c>
      <c r="AF149" s="33" t="str" cm="1">
        <f t="array" aca="1" ref="AF149" ca="1">IFERROR(IF(_xlfn._xlws.SORT(TRANSPOSE(MMULT(MMULT(_xlfn.MUNIT(X149),IF(ROUND(MMULT(IF(E149=0,IF(DN147=1,INDIRECT(_xlfn.CONCAT($CP$1,MATCH(F149,$CO$7:$CO$100,0)+6)):INDIRECT(_xlfn.CONCAT($CP$1,MATCH(F149,$CO$7:$CO$100,0)+6+SUM(IF((F149=$CO$7:$CO$59)=TRUE,1,0))-1)),INDIRECT(_xlfn.CONCAT($CH$1,MATCH(F149,$CG$7:$CG$100,0)+6)):INDIRECT(_xlfn.CONCAT($CH$1,MATCH(F149,$CG$7:$CG$100,0)+6+SUM(IF((F149=$CG$7:$CG$59)=TRUE,1,0))-1))),IF(OR(DN147=2,DN147=3),INDIRECT(_xlfn.CONCAT($CL$1,MATCH(E149,$CK$7:$CK$100,0)+6)):INDIRECT(_xlfn.CONCAT($CL$1,MATCH(E149,$CK$7:$CK$100,0)+6+SUM(IF((E149=$CK$7:$CK$59)=TRUE,1,0))-1)),INDIRECT(_xlfn.CONCAT($CD$1,MATCH(E149,$CC$7:$CC$100,0)+6)):INDIRECT(_xlfn.CONCAT($CD$1,MATCH(E149,$CC$7:$CC$100,0)+6+SUM(IF((E149=$CC$7:$CC$59)=TRUE,1,0))-1))))*$S$3*IF(AND(DM147=4,F149=0),1.1,1),1/TRANSPOSE(W149-INDIRECT(_xlfn.CONCAT($BZ$1,MATCH(D149,$BY$7:$BY$100,0)+6)):INDIRECT(_xlfn.CONCAT($BZ$1,MATCH(D149,$BY$7:$BY$100,0)+6+SUM(IF((D149=$BY$7:$BY$59)=TRUE,1,0))-1))*$R$3)),6)=1,1,0)),W149-INDIRECT(_xlfn.CONCAT($BZ$1,MATCH(D149,$BY$7:$BY$100,0)+6)):INDIRECT(_xlfn.CONCAT($BZ$1,MATCH(D149,$BY$7:$BY$100,0)+6+SUM(IF((D149=$BY$7:$BY$59)=TRUE,1,0))-1))*$R$3))/$S$3,1,-1,TRUE)=0,"",_xlfn._xlws.SORT(TRANSPOSE(MMULT(MMULT(_xlfn.MUNIT(X149),IF(ROUND(MMULT(IF(E149=0,IF(DN147=1,INDIRECT(_xlfn.CONCAT($CP$1,MATCH(F149,$CO$7:$CO$100,0)+6)):INDIRECT(_xlfn.CONCAT($CP$1,MATCH(F149,$CO$7:$CO$100,0)+6+SUM(IF((F149=$CO$7:$CO$59)=TRUE,1,0))-1)),INDIRECT(_xlfn.CONCAT($CH$1,MATCH(F149,$CG$7:$CG$100,0)+6)):INDIRECT(_xlfn.CONCAT($CH$1,MATCH(F149,$CG$7:$CG$100,0)+6+SUM(IF((F149=$CG$7:$CG$59)=TRUE,1,0))-1))),IF(OR(DN147=2,DN147=3),INDIRECT(_xlfn.CONCAT($CL$1,MATCH(E149,$CK$7:$CK$100,0)+6)):INDIRECT(_xlfn.CONCAT($CL$1,MATCH(E149,$CK$7:$CK$100,0)+6+SUM(IF((E149=$CK$7:$CK$59)=TRUE,1,0))-1)),INDIRECT(_xlfn.CONCAT($CD$1,MATCH(E149,$CC$7:$CC$100,0)+6)):INDIRECT(_xlfn.CONCAT($CD$1,MATCH(E149,$CC$7:$CC$100,0)+6+SUM(IF((E149=$CC$7:$CC$59)=TRUE,1,0))-1))))*$S$3*IF(AND(DM147=4,F149=0),1.1,1),1/TRANSPOSE(W149-INDIRECT(_xlfn.CONCAT($BZ$1,MATCH(D149,$BY$7:$BY$100,0)+6)):INDIRECT(_xlfn.CONCAT($BZ$1,MATCH(D149,$BY$7:$BY$100,0)+6+SUM(IF((D149=$BY$7:$BY$59)=TRUE,1,0))-1))*$R$3)),6)=1,1,0)),W149-INDIRECT(_xlfn.CONCAT($BZ$1,MATCH(D149,$BY$7:$BY$100,0)+6)):INDIRECT(_xlfn.CONCAT($BZ$1,MATCH(D149,$BY$7:$BY$100,0)+6+SUM(IF((D149=$BY$7:$BY$59)=TRUE,1,0))-1))*$R$3))/$S$3,1,-1,TRUE)),"")</f>
        <v/>
      </c>
      <c r="AG149" s="31"/>
      <c r="AH149" s="31"/>
      <c r="AI149" s="31"/>
      <c r="AJ149" s="32"/>
      <c r="AK149" s="6"/>
      <c r="AL149" s="21"/>
      <c r="AM149" s="21"/>
      <c r="AN149" s="48">
        <f t="shared" si="37"/>
        <v>12</v>
      </c>
      <c r="AO149" s="39" t="e">
        <f t="shared" si="38"/>
        <v>#N/A</v>
      </c>
      <c r="AP149" s="39" t="e" cm="1">
        <f t="array" ref="AP149">_xlfn.XMATCH(1,IF(IF((AL149=$DG$24:$EF$24)=TRUE,1,0)+IF((AM149=$DG$25:$EF$25)=TRUE,1,0)=2,1,0))</f>
        <v>#N/A</v>
      </c>
      <c r="AQ149" s="39" t="str" cm="1">
        <f t="array" aca="1" ref="AQ149:AU149" ca="1">AA149:AE149</f>
        <v/>
      </c>
      <c r="AR149" s="39" t="str">
        <f ca="1"/>
        <v/>
      </c>
      <c r="AS149" s="39" t="str">
        <f ca="1"/>
        <v/>
      </c>
      <c r="AT149" s="39" t="str">
        <f ca="1"/>
        <v/>
      </c>
      <c r="AU149" s="39" t="str">
        <f ca="1"/>
        <v/>
      </c>
      <c r="AV149" s="39">
        <f t="shared" si="39"/>
        <v>0</v>
      </c>
      <c r="AW149" s="39" t="e" cm="1">
        <f t="array" ref="AW149">IF(AND(AV149=1,AO149&lt;&gt;1),VLOOKUP(E149,변환표준점수!$H$8:$O$60,_xlfn.XMATCH('표점 계산기'!$AL149,변환표준점수!$I$6:$O$6)+1,FALSE),IF(AND($E149=0,$DN$4=1),INDEX($CH$7:$CH$73,SUM(IF(AF149=$CP$7:$CP$59,ROW($A$1:$A$50),0))),IF(AND($E149&lt;&gt;0,$DN$4&lt;&gt;1),INDEX($CD$7:$CD$73,SUM(IF(AF149=$CL$7:$CL$59,ROW($A$1:$A$50),0))),AF149:AJ149)))</f>
        <v>#N/A</v>
      </c>
      <c r="AX149" s="39"/>
      <c r="AY149" s="39"/>
      <c r="AZ149" s="39"/>
      <c r="BA149" s="39"/>
      <c r="BB149" s="39" t="e">
        <f>VLOOKUP(G149,변환표준점수!$X$8:$AM$16,_xlfn.XMATCH(AL149,변환표준점수!$Y$5:$AM$5)+IF(OR(AN149=6,AN149=7,AN149=10,AN149=11),IF(AO149=1,0,1),0)+1,FALSE)</f>
        <v>#N/A</v>
      </c>
      <c r="BC149" s="39" t="e">
        <f>VLOOKUP(H149,변환표준점수!$AO$8:$BE$16,_xlfn.XMATCH(AL149,변환표준점수!$AP$5:$BE$5)+IF(OR(AN149=3,AN149=6,AN149=8,AN149=9,AN149=10),IF(AO149=1,0,1),0)+1,FALSE)</f>
        <v>#N/A</v>
      </c>
      <c r="BD149" s="39" t="e">
        <f>IF(I149=0,VLOOKUP(K149,변환표준점수!$BU$8:$CF$62,'표점 계산기'!$AN149+1,FALSE),VLOOKUP(I149,변환표준점수!$BH$8:$BS$62,'표점 계산기'!$AN149+1,FALSE))</f>
        <v>#N/A</v>
      </c>
      <c r="BE149" s="39" t="e">
        <f>IF(J149=0,VLOOKUP(L149,변환표준점수!$BU$8:$CF$62,'표점 계산기'!$AN149+1,FALSE),VLOOKUP(J149,변환표준점수!$BH$8:$BS$62,'표점 계산기'!$AN149+1,FALSE))</f>
        <v>#N/A</v>
      </c>
      <c r="BF149" s="39" cm="1">
        <f t="array" ref="BF149">IF(M149=0,0,IF(OR(AN149=3,AN149=4),0,IF(AN149=1,INDEX($CZ$7:$CZ$15,SUM(IF(M149&lt;$CY$7:$CY$15=TRUE,1,0))+1),VLOOKUP(M149,변환표준점수!$BH$8:$BS$62,'표점 계산기'!AN149+1,FALSE))))</f>
        <v>0</v>
      </c>
      <c r="BG149" s="39" t="e" cm="1">
        <f t="array" ref="BG149">INDEX($DG$24:$EF$31,COLUMN(C144),$AP149)</f>
        <v>#N/A</v>
      </c>
      <c r="BH149" s="39" t="e" cm="1">
        <f t="array" ref="BH149">INDEX($DG$24:$EF$31,COLUMN(D144),$AP149)</f>
        <v>#N/A</v>
      </c>
      <c r="BI149" s="39" t="e" cm="1">
        <f t="array" ref="BI149">INDEX($DG$24:$EF$31,COLUMN(E144),$AP149)</f>
        <v>#N/A</v>
      </c>
      <c r="BJ149" s="39" t="e" cm="1">
        <f t="array" ref="BJ149">INDEX($DG$24:$EF$31,COLUMN(F144),$AP149)</f>
        <v>#N/A</v>
      </c>
      <c r="BK149" s="39" t="e" cm="1">
        <f t="array" ref="BK149">INDEX($DG$24:$EF$31,COLUMN(G144),$AP149)</f>
        <v>#N/A</v>
      </c>
      <c r="BL149" s="39" t="e" cm="1">
        <f t="array" ref="BL149">INDEX($DG$24:$EF$31,COLUMN(H144),$AP149)</f>
        <v>#N/A</v>
      </c>
      <c r="BM149" s="63" t="str" cm="1">
        <f t="array" aca="1" ref="BM149:BQ149" ca="1">IFERROR(ROUND(IF(IFERROR(AW149:BA149/AW149:BA149,0)=1,(IFERROR(AQ149:AU149*BG149,0)+IFERROR(AW149:BA149*BH149,0)+(SUM(BD149:BF149)-MIN(BD149:BF149))*BI149+BB149*BJ149+BC149*BK149)*BL149+BB149*(1-BJ149)+BC149*(1-BK149)+IF(AN149=1,BF149,0),""),2),"")</f>
        <v/>
      </c>
      <c r="BN149" s="52" t="str">
        <f ca="1"/>
        <v/>
      </c>
      <c r="BO149" s="52" t="str">
        <f ca="1"/>
        <v/>
      </c>
      <c r="BP149" s="52" t="str">
        <f ca="1"/>
        <v/>
      </c>
      <c r="BQ149" s="64" t="str">
        <f ca="1"/>
        <v/>
      </c>
      <c r="BR149" s="6"/>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6"/>
      <c r="DM149" s="6"/>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row>
    <row r="150" spans="1:153" x14ac:dyDescent="0.3">
      <c r="A150" s="5"/>
      <c r="B150" s="18" t="str">
        <f t="shared" si="41"/>
        <v/>
      </c>
      <c r="C150" s="24"/>
      <c r="D150" s="24"/>
      <c r="E150" s="24"/>
      <c r="F150" s="24"/>
      <c r="G150" s="24"/>
      <c r="H150" s="25"/>
      <c r="I150" s="25"/>
      <c r="J150" s="25"/>
      <c r="K150" s="25"/>
      <c r="L150" s="25"/>
      <c r="M150" s="25"/>
      <c r="N150" s="24"/>
      <c r="O150" s="25"/>
      <c r="P150" s="6"/>
      <c r="Q150" s="6"/>
      <c r="R150" s="6" t="e">
        <f t="shared" si="42"/>
        <v>#N/A</v>
      </c>
      <c r="S150" s="6" t="e">
        <f t="shared" si="43"/>
        <v>#N/A</v>
      </c>
      <c r="T150" s="6" t="e">
        <f t="shared" si="44"/>
        <v>#N/A</v>
      </c>
      <c r="U150" s="6" t="e">
        <f t="shared" si="45"/>
        <v>#N/A</v>
      </c>
      <c r="V150" s="8" cm="1">
        <f t="array" ref="V150">IF(M150=0,0,IF(OR($DM$4=3,$DM$4=4),0,IF($DM$4=1,INDEX($CZ$7:$CZ$15,SUM(IF(M150&lt;$CY$7:$CY$15=TRUE,1,0))+1),VLOOKUP(M150,$DB$7:$DC$107,2,FALSE))))</f>
        <v>0</v>
      </c>
      <c r="W150" s="6" t="e">
        <f t="shared" si="40"/>
        <v>#N/A</v>
      </c>
      <c r="X150" s="6" cm="1">
        <f t="array" aca="1" ref="X150" ca="1">SUM(IF((IF(E150=0,INDIRECT(_xlfn.CONCAT($CH$1,MATCH(F150,$CG$7:$CG$100,0)+6)):INDIRECT(_xlfn.CONCAT($CH$1,MATCH(F150,$CG$7:$CG$100,0)+6+SUM(IF((F150=$CG$7:$CG$59)=TRUE,1,0))-1)),INDIRECT(_xlfn.CONCAT($CD$1,MATCH(E150,$CC$7:$CC$100,0)+6)):INDIRECT(_xlfn.CONCAT($CD$1,MATCH(E150,$CC$7:$CC$100,0)+6+SUM(IF((E150=$CC$7:$CC$59)=TRUE,1,0))-1)))*$S$3)=0,0,1))</f>
        <v>2</v>
      </c>
      <c r="Y150" s="6" t="e" cm="1">
        <f t="array" aca="1" ref="Y150" ca="1">SUM(IF((TRANSPOSE(MMULT(MMULT(_xlfn.MUNIT(X150),IF(MMULT(IF(E150=0,INDIRECT(_xlfn.CONCAT($CH$1,MATCH(F150,$CG$7:$CG$100,0)+6)):INDIRECT(_xlfn.CONCAT($CH$1,MATCH(F150,$CG$7:$CG$100,0)+6+SUM(IF((F150=$CG$7:$CG$59)=TRUE,1,0))-1)),INDIRECT(_xlfn.CONCAT($CD$1,MATCH(E150,$CC$7:$CC$100,0)+6)):INDIRECT(_xlfn.CONCAT($CD$1,MATCH(E150,$CC$7:$CC$100,0)+6+SUM(IF((E150=$CC$7:$CC$59)=TRUE,1,0))-1)))*$S$3,1/TRANSPOSE(W150-INDIRECT(_xlfn.CONCAT($BZ$1,MATCH(D150,$BY$7:$BY$100,0)+6)):INDIRECT(_xlfn.CONCAT($BZ$1,MATCH(D150,$BY$7:$BY$100,0)+6+SUM(IF((D150=$BY$7:$BY$59)=TRUE,1,0))-1))*$R$3))=1,1,0)),W150-INDIRECT(_xlfn.CONCAT($BZ$1,MATCH(D150,$BY$7:$BY$100,0)+6)):INDIRECT(_xlfn.CONCAT($BZ$1,MATCH(D150,$BY$7:$BY$100,0)+6+SUM(IF((D150=$BY$7:$BY$59)=TRUE,1,0))-1))*$R$3)))=0,0,1))</f>
        <v>#N/A</v>
      </c>
      <c r="Z150" s="6"/>
      <c r="AA150" s="30" t="str">
        <f t="shared" ca="1" si="46"/>
        <v/>
      </c>
      <c r="AB150" s="31" t="str">
        <f t="shared" si="47"/>
        <v/>
      </c>
      <c r="AC150" s="31" t="str">
        <f t="shared" si="48"/>
        <v/>
      </c>
      <c r="AD150" s="31" t="str">
        <f t="shared" si="49"/>
        <v/>
      </c>
      <c r="AE150" s="32" t="str">
        <f t="shared" si="50"/>
        <v/>
      </c>
      <c r="AF150" s="33" t="str" cm="1">
        <f t="array" aca="1" ref="AF150" ca="1">IFERROR(IF(_xlfn._xlws.SORT(TRANSPOSE(MMULT(MMULT(_xlfn.MUNIT(X150),IF(ROUND(MMULT(IF(E150=0,IF(DN148=1,INDIRECT(_xlfn.CONCAT($CP$1,MATCH(F150,$CO$7:$CO$100,0)+6)):INDIRECT(_xlfn.CONCAT($CP$1,MATCH(F150,$CO$7:$CO$100,0)+6+SUM(IF((F150=$CO$7:$CO$59)=TRUE,1,0))-1)),INDIRECT(_xlfn.CONCAT($CH$1,MATCH(F150,$CG$7:$CG$100,0)+6)):INDIRECT(_xlfn.CONCAT($CH$1,MATCH(F150,$CG$7:$CG$100,0)+6+SUM(IF((F150=$CG$7:$CG$59)=TRUE,1,0))-1))),IF(OR(DN148=2,DN148=3),INDIRECT(_xlfn.CONCAT($CL$1,MATCH(E150,$CK$7:$CK$100,0)+6)):INDIRECT(_xlfn.CONCAT($CL$1,MATCH(E150,$CK$7:$CK$100,0)+6+SUM(IF((E150=$CK$7:$CK$59)=TRUE,1,0))-1)),INDIRECT(_xlfn.CONCAT($CD$1,MATCH(E150,$CC$7:$CC$100,0)+6)):INDIRECT(_xlfn.CONCAT($CD$1,MATCH(E150,$CC$7:$CC$100,0)+6+SUM(IF((E150=$CC$7:$CC$59)=TRUE,1,0))-1))))*$S$3*IF(AND(DM148=4,F150=0),1.1,1),1/TRANSPOSE(W150-INDIRECT(_xlfn.CONCAT($BZ$1,MATCH(D150,$BY$7:$BY$100,0)+6)):INDIRECT(_xlfn.CONCAT($BZ$1,MATCH(D150,$BY$7:$BY$100,0)+6+SUM(IF((D150=$BY$7:$BY$59)=TRUE,1,0))-1))*$R$3)),6)=1,1,0)),W150-INDIRECT(_xlfn.CONCAT($BZ$1,MATCH(D150,$BY$7:$BY$100,0)+6)):INDIRECT(_xlfn.CONCAT($BZ$1,MATCH(D150,$BY$7:$BY$100,0)+6+SUM(IF((D150=$BY$7:$BY$59)=TRUE,1,0))-1))*$R$3))/$S$3,1,-1,TRUE)=0,"",_xlfn._xlws.SORT(TRANSPOSE(MMULT(MMULT(_xlfn.MUNIT(X150),IF(ROUND(MMULT(IF(E150=0,IF(DN148=1,INDIRECT(_xlfn.CONCAT($CP$1,MATCH(F150,$CO$7:$CO$100,0)+6)):INDIRECT(_xlfn.CONCAT($CP$1,MATCH(F150,$CO$7:$CO$100,0)+6+SUM(IF((F150=$CO$7:$CO$59)=TRUE,1,0))-1)),INDIRECT(_xlfn.CONCAT($CH$1,MATCH(F150,$CG$7:$CG$100,0)+6)):INDIRECT(_xlfn.CONCAT($CH$1,MATCH(F150,$CG$7:$CG$100,0)+6+SUM(IF((F150=$CG$7:$CG$59)=TRUE,1,0))-1))),IF(OR(DN148=2,DN148=3),INDIRECT(_xlfn.CONCAT($CL$1,MATCH(E150,$CK$7:$CK$100,0)+6)):INDIRECT(_xlfn.CONCAT($CL$1,MATCH(E150,$CK$7:$CK$100,0)+6+SUM(IF((E150=$CK$7:$CK$59)=TRUE,1,0))-1)),INDIRECT(_xlfn.CONCAT($CD$1,MATCH(E150,$CC$7:$CC$100,0)+6)):INDIRECT(_xlfn.CONCAT($CD$1,MATCH(E150,$CC$7:$CC$100,0)+6+SUM(IF((E150=$CC$7:$CC$59)=TRUE,1,0))-1))))*$S$3*IF(AND(DM148=4,F150=0),1.1,1),1/TRANSPOSE(W150-INDIRECT(_xlfn.CONCAT($BZ$1,MATCH(D150,$BY$7:$BY$100,0)+6)):INDIRECT(_xlfn.CONCAT($BZ$1,MATCH(D150,$BY$7:$BY$100,0)+6+SUM(IF((D150=$BY$7:$BY$59)=TRUE,1,0))-1))*$R$3)),6)=1,1,0)),W150-INDIRECT(_xlfn.CONCAT($BZ$1,MATCH(D150,$BY$7:$BY$100,0)+6)):INDIRECT(_xlfn.CONCAT($BZ$1,MATCH(D150,$BY$7:$BY$100,0)+6+SUM(IF((D150=$BY$7:$BY$59)=TRUE,1,0))-1))*$R$3))/$S$3,1,-1,TRUE)),"")</f>
        <v/>
      </c>
      <c r="AG150" s="31"/>
      <c r="AH150" s="31"/>
      <c r="AI150" s="31"/>
      <c r="AJ150" s="32"/>
      <c r="AK150" s="6"/>
      <c r="AL150" s="21"/>
      <c r="AM150" s="21"/>
      <c r="AN150" s="48">
        <f t="shared" si="37"/>
        <v>12</v>
      </c>
      <c r="AO150" s="39" t="e">
        <f t="shared" si="38"/>
        <v>#N/A</v>
      </c>
      <c r="AP150" s="39" t="e" cm="1">
        <f t="array" ref="AP150">_xlfn.XMATCH(1,IF(IF((AL150=$DG$24:$EF$24)=TRUE,1,0)+IF((AM150=$DG$25:$EF$25)=TRUE,1,0)=2,1,0))</f>
        <v>#N/A</v>
      </c>
      <c r="AQ150" s="39" t="str" cm="1">
        <f t="array" aca="1" ref="AQ150:AU150" ca="1">AA150:AE150</f>
        <v/>
      </c>
      <c r="AR150" s="39" t="str">
        <f ca="1"/>
        <v/>
      </c>
      <c r="AS150" s="39" t="str">
        <f ca="1"/>
        <v/>
      </c>
      <c r="AT150" s="39" t="str">
        <f ca="1"/>
        <v/>
      </c>
      <c r="AU150" s="39" t="str">
        <f ca="1"/>
        <v/>
      </c>
      <c r="AV150" s="39">
        <f t="shared" si="39"/>
        <v>0</v>
      </c>
      <c r="AW150" s="39" t="e" cm="1">
        <f t="array" ref="AW150">IF(AND(AV150=1,AO150&lt;&gt;1),VLOOKUP(E150,변환표준점수!$H$8:$O$60,_xlfn.XMATCH('표점 계산기'!$AL150,변환표준점수!$I$6:$O$6)+1,FALSE),IF(AND($E150=0,$DN$4=1),INDEX($CH$7:$CH$73,SUM(IF(AF150=$CP$7:$CP$59,ROW($A$1:$A$50),0))),IF(AND($E150&lt;&gt;0,$DN$4&lt;&gt;1),INDEX($CD$7:$CD$73,SUM(IF(AF150=$CL$7:$CL$59,ROW($A$1:$A$50),0))),AF150:AJ150)))</f>
        <v>#N/A</v>
      </c>
      <c r="AX150" s="39"/>
      <c r="AY150" s="39"/>
      <c r="AZ150" s="39"/>
      <c r="BA150" s="39"/>
      <c r="BB150" s="39" t="e">
        <f>VLOOKUP(G150,변환표준점수!$X$8:$AM$16,_xlfn.XMATCH(AL150,변환표준점수!$Y$5:$AM$5)+IF(OR(AN150=6,AN150=7,AN150=10,AN150=11),IF(AO150=1,0,1),0)+1,FALSE)</f>
        <v>#N/A</v>
      </c>
      <c r="BC150" s="39" t="e">
        <f>VLOOKUP(H150,변환표준점수!$AO$8:$BE$16,_xlfn.XMATCH(AL150,변환표준점수!$AP$5:$BE$5)+IF(OR(AN150=3,AN150=6,AN150=8,AN150=9,AN150=10),IF(AO150=1,0,1),0)+1,FALSE)</f>
        <v>#N/A</v>
      </c>
      <c r="BD150" s="39" t="e">
        <f>IF(I150=0,VLOOKUP(K150,변환표준점수!$BU$8:$CF$62,'표점 계산기'!$AN150+1,FALSE),VLOOKUP(I150,변환표준점수!$BH$8:$BS$62,'표점 계산기'!$AN150+1,FALSE))</f>
        <v>#N/A</v>
      </c>
      <c r="BE150" s="39" t="e">
        <f>IF(J150=0,VLOOKUP(L150,변환표준점수!$BU$8:$CF$62,'표점 계산기'!$AN150+1,FALSE),VLOOKUP(J150,변환표준점수!$BH$8:$BS$62,'표점 계산기'!$AN150+1,FALSE))</f>
        <v>#N/A</v>
      </c>
      <c r="BF150" s="39" cm="1">
        <f t="array" ref="BF150">IF(M150=0,0,IF(OR(AN150=3,AN150=4),0,IF(AN150=1,INDEX($CZ$7:$CZ$15,SUM(IF(M150&lt;$CY$7:$CY$15=TRUE,1,0))+1),VLOOKUP(M150,변환표준점수!$BH$8:$BS$62,'표점 계산기'!AN150+1,FALSE))))</f>
        <v>0</v>
      </c>
      <c r="BG150" s="39" t="e" cm="1">
        <f t="array" ref="BG150">INDEX($DG$24:$EF$31,COLUMN(C145),$AP150)</f>
        <v>#N/A</v>
      </c>
      <c r="BH150" s="39" t="e" cm="1">
        <f t="array" ref="BH150">INDEX($DG$24:$EF$31,COLUMN(D145),$AP150)</f>
        <v>#N/A</v>
      </c>
      <c r="BI150" s="39" t="e" cm="1">
        <f t="array" ref="BI150">INDEX($DG$24:$EF$31,COLUMN(E145),$AP150)</f>
        <v>#N/A</v>
      </c>
      <c r="BJ150" s="39" t="e" cm="1">
        <f t="array" ref="BJ150">INDEX($DG$24:$EF$31,COLUMN(F145),$AP150)</f>
        <v>#N/A</v>
      </c>
      <c r="BK150" s="39" t="e" cm="1">
        <f t="array" ref="BK150">INDEX($DG$24:$EF$31,COLUMN(G145),$AP150)</f>
        <v>#N/A</v>
      </c>
      <c r="BL150" s="39" t="e" cm="1">
        <f t="array" ref="BL150">INDEX($DG$24:$EF$31,COLUMN(H145),$AP150)</f>
        <v>#N/A</v>
      </c>
      <c r="BM150" s="63" t="str" cm="1">
        <f t="array" aca="1" ref="BM150:BQ150" ca="1">IFERROR(ROUND(IF(IFERROR(AW150:BA150/AW150:BA150,0)=1,(IFERROR(AQ150:AU150*BG150,0)+IFERROR(AW150:BA150*BH150,0)+(SUM(BD150:BF150)-MIN(BD150:BF150))*BI150+BB150*BJ150+BC150*BK150)*BL150+BB150*(1-BJ150)+BC150*(1-BK150)+IF(AN150=1,BF150,0),""),2),"")</f>
        <v/>
      </c>
      <c r="BN150" s="52" t="str">
        <f ca="1"/>
        <v/>
      </c>
      <c r="BO150" s="52" t="str">
        <f ca="1"/>
        <v/>
      </c>
      <c r="BP150" s="52" t="str">
        <f ca="1"/>
        <v/>
      </c>
      <c r="BQ150" s="64" t="str">
        <f ca="1"/>
        <v/>
      </c>
      <c r="BR150" s="6"/>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6"/>
      <c r="DM150" s="6"/>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row>
    <row r="151" spans="1:153" x14ac:dyDescent="0.3">
      <c r="A151" s="5"/>
      <c r="B151" s="18" t="str">
        <f t="shared" si="41"/>
        <v/>
      </c>
      <c r="C151" s="24"/>
      <c r="D151" s="24"/>
      <c r="E151" s="24"/>
      <c r="F151" s="24"/>
      <c r="G151" s="24"/>
      <c r="H151" s="25"/>
      <c r="I151" s="25"/>
      <c r="J151" s="25"/>
      <c r="K151" s="25"/>
      <c r="L151" s="25"/>
      <c r="M151" s="25"/>
      <c r="N151" s="24"/>
      <c r="O151" s="25"/>
      <c r="P151" s="6"/>
      <c r="Q151" s="6"/>
      <c r="R151" s="6" t="e">
        <f t="shared" si="42"/>
        <v>#N/A</v>
      </c>
      <c r="S151" s="6" t="e">
        <f t="shared" si="43"/>
        <v>#N/A</v>
      </c>
      <c r="T151" s="6" t="e">
        <f t="shared" si="44"/>
        <v>#N/A</v>
      </c>
      <c r="U151" s="6" t="e">
        <f t="shared" si="45"/>
        <v>#N/A</v>
      </c>
      <c r="V151" s="8" cm="1">
        <f t="array" ref="V151">IF(M151=0,0,IF(OR($DM$4=3,$DM$4=4),0,IF($DM$4=1,INDEX($CZ$7:$CZ$15,SUM(IF(M151&lt;$CY$7:$CY$15=TRUE,1,0))+1),VLOOKUP(M151,$DB$7:$DC$107,2,FALSE))))</f>
        <v>0</v>
      </c>
      <c r="W151" s="6" t="e">
        <f t="shared" si="40"/>
        <v>#N/A</v>
      </c>
      <c r="X151" s="6" cm="1">
        <f t="array" aca="1" ref="X151" ca="1">SUM(IF((IF(E151=0,INDIRECT(_xlfn.CONCAT($CH$1,MATCH(F151,$CG$7:$CG$100,0)+6)):INDIRECT(_xlfn.CONCAT($CH$1,MATCH(F151,$CG$7:$CG$100,0)+6+SUM(IF((F151=$CG$7:$CG$59)=TRUE,1,0))-1)),INDIRECT(_xlfn.CONCAT($CD$1,MATCH(E151,$CC$7:$CC$100,0)+6)):INDIRECT(_xlfn.CONCAT($CD$1,MATCH(E151,$CC$7:$CC$100,0)+6+SUM(IF((E151=$CC$7:$CC$59)=TRUE,1,0))-1)))*$S$3)=0,0,1))</f>
        <v>2</v>
      </c>
      <c r="Y151" s="6" t="e" cm="1">
        <f t="array" aca="1" ref="Y151" ca="1">SUM(IF((TRANSPOSE(MMULT(MMULT(_xlfn.MUNIT(X151),IF(MMULT(IF(E151=0,INDIRECT(_xlfn.CONCAT($CH$1,MATCH(F151,$CG$7:$CG$100,0)+6)):INDIRECT(_xlfn.CONCAT($CH$1,MATCH(F151,$CG$7:$CG$100,0)+6+SUM(IF((F151=$CG$7:$CG$59)=TRUE,1,0))-1)),INDIRECT(_xlfn.CONCAT($CD$1,MATCH(E151,$CC$7:$CC$100,0)+6)):INDIRECT(_xlfn.CONCAT($CD$1,MATCH(E151,$CC$7:$CC$100,0)+6+SUM(IF((E151=$CC$7:$CC$59)=TRUE,1,0))-1)))*$S$3,1/TRANSPOSE(W151-INDIRECT(_xlfn.CONCAT($BZ$1,MATCH(D151,$BY$7:$BY$100,0)+6)):INDIRECT(_xlfn.CONCAT($BZ$1,MATCH(D151,$BY$7:$BY$100,0)+6+SUM(IF((D151=$BY$7:$BY$59)=TRUE,1,0))-1))*$R$3))=1,1,0)),W151-INDIRECT(_xlfn.CONCAT($BZ$1,MATCH(D151,$BY$7:$BY$100,0)+6)):INDIRECT(_xlfn.CONCAT($BZ$1,MATCH(D151,$BY$7:$BY$100,0)+6+SUM(IF((D151=$BY$7:$BY$59)=TRUE,1,0))-1))*$R$3)))=0,0,1))</f>
        <v>#N/A</v>
      </c>
      <c r="Z151" s="6"/>
      <c r="AA151" s="30" t="str">
        <f t="shared" ca="1" si="46"/>
        <v/>
      </c>
      <c r="AB151" s="31" t="str">
        <f t="shared" si="47"/>
        <v/>
      </c>
      <c r="AC151" s="31" t="str">
        <f t="shared" si="48"/>
        <v/>
      </c>
      <c r="AD151" s="31" t="str">
        <f t="shared" si="49"/>
        <v/>
      </c>
      <c r="AE151" s="32" t="str">
        <f t="shared" si="50"/>
        <v/>
      </c>
      <c r="AF151" s="33" t="str" cm="1">
        <f t="array" aca="1" ref="AF151" ca="1">IFERROR(IF(_xlfn._xlws.SORT(TRANSPOSE(MMULT(MMULT(_xlfn.MUNIT(X151),IF(ROUND(MMULT(IF(E151=0,IF(DN149=1,INDIRECT(_xlfn.CONCAT($CP$1,MATCH(F151,$CO$7:$CO$100,0)+6)):INDIRECT(_xlfn.CONCAT($CP$1,MATCH(F151,$CO$7:$CO$100,0)+6+SUM(IF((F151=$CO$7:$CO$59)=TRUE,1,0))-1)),INDIRECT(_xlfn.CONCAT($CH$1,MATCH(F151,$CG$7:$CG$100,0)+6)):INDIRECT(_xlfn.CONCAT($CH$1,MATCH(F151,$CG$7:$CG$100,0)+6+SUM(IF((F151=$CG$7:$CG$59)=TRUE,1,0))-1))),IF(OR(DN149=2,DN149=3),INDIRECT(_xlfn.CONCAT($CL$1,MATCH(E151,$CK$7:$CK$100,0)+6)):INDIRECT(_xlfn.CONCAT($CL$1,MATCH(E151,$CK$7:$CK$100,0)+6+SUM(IF((E151=$CK$7:$CK$59)=TRUE,1,0))-1)),INDIRECT(_xlfn.CONCAT($CD$1,MATCH(E151,$CC$7:$CC$100,0)+6)):INDIRECT(_xlfn.CONCAT($CD$1,MATCH(E151,$CC$7:$CC$100,0)+6+SUM(IF((E151=$CC$7:$CC$59)=TRUE,1,0))-1))))*$S$3*IF(AND(DM149=4,F151=0),1.1,1),1/TRANSPOSE(W151-INDIRECT(_xlfn.CONCAT($BZ$1,MATCH(D151,$BY$7:$BY$100,0)+6)):INDIRECT(_xlfn.CONCAT($BZ$1,MATCH(D151,$BY$7:$BY$100,0)+6+SUM(IF((D151=$BY$7:$BY$59)=TRUE,1,0))-1))*$R$3)),6)=1,1,0)),W151-INDIRECT(_xlfn.CONCAT($BZ$1,MATCH(D151,$BY$7:$BY$100,0)+6)):INDIRECT(_xlfn.CONCAT($BZ$1,MATCH(D151,$BY$7:$BY$100,0)+6+SUM(IF((D151=$BY$7:$BY$59)=TRUE,1,0))-1))*$R$3))/$S$3,1,-1,TRUE)=0,"",_xlfn._xlws.SORT(TRANSPOSE(MMULT(MMULT(_xlfn.MUNIT(X151),IF(ROUND(MMULT(IF(E151=0,IF(DN149=1,INDIRECT(_xlfn.CONCAT($CP$1,MATCH(F151,$CO$7:$CO$100,0)+6)):INDIRECT(_xlfn.CONCAT($CP$1,MATCH(F151,$CO$7:$CO$100,0)+6+SUM(IF((F151=$CO$7:$CO$59)=TRUE,1,0))-1)),INDIRECT(_xlfn.CONCAT($CH$1,MATCH(F151,$CG$7:$CG$100,0)+6)):INDIRECT(_xlfn.CONCAT($CH$1,MATCH(F151,$CG$7:$CG$100,0)+6+SUM(IF((F151=$CG$7:$CG$59)=TRUE,1,0))-1))),IF(OR(DN149=2,DN149=3),INDIRECT(_xlfn.CONCAT($CL$1,MATCH(E151,$CK$7:$CK$100,0)+6)):INDIRECT(_xlfn.CONCAT($CL$1,MATCH(E151,$CK$7:$CK$100,0)+6+SUM(IF((E151=$CK$7:$CK$59)=TRUE,1,0))-1)),INDIRECT(_xlfn.CONCAT($CD$1,MATCH(E151,$CC$7:$CC$100,0)+6)):INDIRECT(_xlfn.CONCAT($CD$1,MATCH(E151,$CC$7:$CC$100,0)+6+SUM(IF((E151=$CC$7:$CC$59)=TRUE,1,0))-1))))*$S$3*IF(AND(DM149=4,F151=0),1.1,1),1/TRANSPOSE(W151-INDIRECT(_xlfn.CONCAT($BZ$1,MATCH(D151,$BY$7:$BY$100,0)+6)):INDIRECT(_xlfn.CONCAT($BZ$1,MATCH(D151,$BY$7:$BY$100,0)+6+SUM(IF((D151=$BY$7:$BY$59)=TRUE,1,0))-1))*$R$3)),6)=1,1,0)),W151-INDIRECT(_xlfn.CONCAT($BZ$1,MATCH(D151,$BY$7:$BY$100,0)+6)):INDIRECT(_xlfn.CONCAT($BZ$1,MATCH(D151,$BY$7:$BY$100,0)+6+SUM(IF((D151=$BY$7:$BY$59)=TRUE,1,0))-1))*$R$3))/$S$3,1,-1,TRUE)),"")</f>
        <v/>
      </c>
      <c r="AG151" s="31"/>
      <c r="AH151" s="31"/>
      <c r="AI151" s="31"/>
      <c r="AJ151" s="32"/>
      <c r="AK151" s="6"/>
      <c r="AL151" s="21"/>
      <c r="AM151" s="21"/>
      <c r="AN151" s="48">
        <f t="shared" si="37"/>
        <v>12</v>
      </c>
      <c r="AO151" s="39" t="e">
        <f t="shared" si="38"/>
        <v>#N/A</v>
      </c>
      <c r="AP151" s="39" t="e" cm="1">
        <f t="array" ref="AP151">_xlfn.XMATCH(1,IF(IF((AL151=$DG$24:$EF$24)=TRUE,1,0)+IF((AM151=$DG$25:$EF$25)=TRUE,1,0)=2,1,0))</f>
        <v>#N/A</v>
      </c>
      <c r="AQ151" s="39" t="str" cm="1">
        <f t="array" aca="1" ref="AQ151:AU151" ca="1">AA151:AE151</f>
        <v/>
      </c>
      <c r="AR151" s="39" t="str">
        <f ca="1"/>
        <v/>
      </c>
      <c r="AS151" s="39" t="str">
        <f ca="1"/>
        <v/>
      </c>
      <c r="AT151" s="39" t="str">
        <f ca="1"/>
        <v/>
      </c>
      <c r="AU151" s="39" t="str">
        <f ca="1"/>
        <v/>
      </c>
      <c r="AV151" s="39">
        <f t="shared" si="39"/>
        <v>0</v>
      </c>
      <c r="AW151" s="39" t="e" cm="1">
        <f t="array" ref="AW151">IF(AND(AV151=1,AO151&lt;&gt;1),VLOOKUP(E151,변환표준점수!$H$8:$O$60,_xlfn.XMATCH('표점 계산기'!$AL151,변환표준점수!$I$6:$O$6)+1,FALSE),IF(AND($E151=0,$DN$4=1),INDEX($CH$7:$CH$73,SUM(IF(AF151=$CP$7:$CP$59,ROW($A$1:$A$50),0))),IF(AND($E151&lt;&gt;0,$DN$4&lt;&gt;1),INDEX($CD$7:$CD$73,SUM(IF(AF151=$CL$7:$CL$59,ROW($A$1:$A$50),0))),AF151:AJ151)))</f>
        <v>#N/A</v>
      </c>
      <c r="AX151" s="39"/>
      <c r="AY151" s="39"/>
      <c r="AZ151" s="39"/>
      <c r="BA151" s="39"/>
      <c r="BB151" s="39" t="e">
        <f>VLOOKUP(G151,변환표준점수!$X$8:$AM$16,_xlfn.XMATCH(AL151,변환표준점수!$Y$5:$AM$5)+IF(OR(AN151=6,AN151=7,AN151=10,AN151=11),IF(AO151=1,0,1),0)+1,FALSE)</f>
        <v>#N/A</v>
      </c>
      <c r="BC151" s="39" t="e">
        <f>VLOOKUP(H151,변환표준점수!$AO$8:$BE$16,_xlfn.XMATCH(AL151,변환표준점수!$AP$5:$BE$5)+IF(OR(AN151=3,AN151=6,AN151=8,AN151=9,AN151=10),IF(AO151=1,0,1),0)+1,FALSE)</f>
        <v>#N/A</v>
      </c>
      <c r="BD151" s="39" t="e">
        <f>IF(I151=0,VLOOKUP(K151,변환표준점수!$BU$8:$CF$62,'표점 계산기'!$AN151+1,FALSE),VLOOKUP(I151,변환표준점수!$BH$8:$BS$62,'표점 계산기'!$AN151+1,FALSE))</f>
        <v>#N/A</v>
      </c>
      <c r="BE151" s="39" t="e">
        <f>IF(J151=0,VLOOKUP(L151,변환표준점수!$BU$8:$CF$62,'표점 계산기'!$AN151+1,FALSE),VLOOKUP(J151,변환표준점수!$BH$8:$BS$62,'표점 계산기'!$AN151+1,FALSE))</f>
        <v>#N/A</v>
      </c>
      <c r="BF151" s="39" cm="1">
        <f t="array" ref="BF151">IF(M151=0,0,IF(OR(AN151=3,AN151=4),0,IF(AN151=1,INDEX($CZ$7:$CZ$15,SUM(IF(M151&lt;$CY$7:$CY$15=TRUE,1,0))+1),VLOOKUP(M151,변환표준점수!$BH$8:$BS$62,'표점 계산기'!AN151+1,FALSE))))</f>
        <v>0</v>
      </c>
      <c r="BG151" s="39" t="e" cm="1">
        <f t="array" ref="BG151">INDEX($DG$24:$EF$31,COLUMN(C146),$AP151)</f>
        <v>#N/A</v>
      </c>
      <c r="BH151" s="39" t="e" cm="1">
        <f t="array" ref="BH151">INDEX($DG$24:$EF$31,COLUMN(D146),$AP151)</f>
        <v>#N/A</v>
      </c>
      <c r="BI151" s="39" t="e" cm="1">
        <f t="array" ref="BI151">INDEX($DG$24:$EF$31,COLUMN(E146),$AP151)</f>
        <v>#N/A</v>
      </c>
      <c r="BJ151" s="39" t="e" cm="1">
        <f t="array" ref="BJ151">INDEX($DG$24:$EF$31,COLUMN(F146),$AP151)</f>
        <v>#N/A</v>
      </c>
      <c r="BK151" s="39" t="e" cm="1">
        <f t="array" ref="BK151">INDEX($DG$24:$EF$31,COLUMN(G146),$AP151)</f>
        <v>#N/A</v>
      </c>
      <c r="BL151" s="39" t="e" cm="1">
        <f t="array" ref="BL151">INDEX($DG$24:$EF$31,COLUMN(H146),$AP151)</f>
        <v>#N/A</v>
      </c>
      <c r="BM151" s="63" t="str" cm="1">
        <f t="array" aca="1" ref="BM151:BQ151" ca="1">IFERROR(ROUND(IF(IFERROR(AW151:BA151/AW151:BA151,0)=1,(IFERROR(AQ151:AU151*BG151,0)+IFERROR(AW151:BA151*BH151,0)+(SUM(BD151:BF151)-MIN(BD151:BF151))*BI151+BB151*BJ151+BC151*BK151)*BL151+BB151*(1-BJ151)+BC151*(1-BK151)+IF(AN151=1,BF151,0),""),2),"")</f>
        <v/>
      </c>
      <c r="BN151" s="52" t="str">
        <f ca="1"/>
        <v/>
      </c>
      <c r="BO151" s="52" t="str">
        <f ca="1"/>
        <v/>
      </c>
      <c r="BP151" s="52" t="str">
        <f ca="1"/>
        <v/>
      </c>
      <c r="BQ151" s="64" t="str">
        <f ca="1"/>
        <v/>
      </c>
      <c r="BR151" s="6"/>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6"/>
      <c r="DM151" s="6"/>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row>
    <row r="152" spans="1:153" x14ac:dyDescent="0.3">
      <c r="A152" s="5"/>
      <c r="B152" s="18" t="str">
        <f t="shared" si="41"/>
        <v/>
      </c>
      <c r="C152" s="24"/>
      <c r="D152" s="24"/>
      <c r="E152" s="24"/>
      <c r="F152" s="24"/>
      <c r="G152" s="24"/>
      <c r="H152" s="25"/>
      <c r="I152" s="25"/>
      <c r="J152" s="25"/>
      <c r="K152" s="25"/>
      <c r="L152" s="25"/>
      <c r="M152" s="25"/>
      <c r="N152" s="24"/>
      <c r="O152" s="25"/>
      <c r="P152" s="6"/>
      <c r="Q152" s="6"/>
      <c r="R152" s="6" t="e">
        <f t="shared" si="42"/>
        <v>#N/A</v>
      </c>
      <c r="S152" s="6" t="e">
        <f t="shared" si="43"/>
        <v>#N/A</v>
      </c>
      <c r="T152" s="6" t="e">
        <f t="shared" si="44"/>
        <v>#N/A</v>
      </c>
      <c r="U152" s="6" t="e">
        <f t="shared" si="45"/>
        <v>#N/A</v>
      </c>
      <c r="V152" s="8" cm="1">
        <f t="array" ref="V152">IF(M152=0,0,IF(OR($DM$4=3,$DM$4=4),0,IF($DM$4=1,INDEX($CZ$7:$CZ$15,SUM(IF(M152&lt;$CY$7:$CY$15=TRUE,1,0))+1),VLOOKUP(M152,$DB$7:$DC$107,2,FALSE))))</f>
        <v>0</v>
      </c>
      <c r="W152" s="6" t="e">
        <f t="shared" si="40"/>
        <v>#N/A</v>
      </c>
      <c r="X152" s="6" cm="1">
        <f t="array" aca="1" ref="X152" ca="1">SUM(IF((IF(E152=0,INDIRECT(_xlfn.CONCAT($CH$1,MATCH(F152,$CG$7:$CG$100,0)+6)):INDIRECT(_xlfn.CONCAT($CH$1,MATCH(F152,$CG$7:$CG$100,0)+6+SUM(IF((F152=$CG$7:$CG$59)=TRUE,1,0))-1)),INDIRECT(_xlfn.CONCAT($CD$1,MATCH(E152,$CC$7:$CC$100,0)+6)):INDIRECT(_xlfn.CONCAT($CD$1,MATCH(E152,$CC$7:$CC$100,0)+6+SUM(IF((E152=$CC$7:$CC$59)=TRUE,1,0))-1)))*$S$3)=0,0,1))</f>
        <v>2</v>
      </c>
      <c r="Y152" s="6" t="e" cm="1">
        <f t="array" aca="1" ref="Y152" ca="1">SUM(IF((TRANSPOSE(MMULT(MMULT(_xlfn.MUNIT(X152),IF(MMULT(IF(E152=0,INDIRECT(_xlfn.CONCAT($CH$1,MATCH(F152,$CG$7:$CG$100,0)+6)):INDIRECT(_xlfn.CONCAT($CH$1,MATCH(F152,$CG$7:$CG$100,0)+6+SUM(IF((F152=$CG$7:$CG$59)=TRUE,1,0))-1)),INDIRECT(_xlfn.CONCAT($CD$1,MATCH(E152,$CC$7:$CC$100,0)+6)):INDIRECT(_xlfn.CONCAT($CD$1,MATCH(E152,$CC$7:$CC$100,0)+6+SUM(IF((E152=$CC$7:$CC$59)=TRUE,1,0))-1)))*$S$3,1/TRANSPOSE(W152-INDIRECT(_xlfn.CONCAT($BZ$1,MATCH(D152,$BY$7:$BY$100,0)+6)):INDIRECT(_xlfn.CONCAT($BZ$1,MATCH(D152,$BY$7:$BY$100,0)+6+SUM(IF((D152=$BY$7:$BY$59)=TRUE,1,0))-1))*$R$3))=1,1,0)),W152-INDIRECT(_xlfn.CONCAT($BZ$1,MATCH(D152,$BY$7:$BY$100,0)+6)):INDIRECT(_xlfn.CONCAT($BZ$1,MATCH(D152,$BY$7:$BY$100,0)+6+SUM(IF((D152=$BY$7:$BY$59)=TRUE,1,0))-1))*$R$3)))=0,0,1))</f>
        <v>#N/A</v>
      </c>
      <c r="Z152" s="6"/>
      <c r="AA152" s="30" t="str">
        <f t="shared" ca="1" si="46"/>
        <v/>
      </c>
      <c r="AB152" s="31" t="str">
        <f t="shared" si="47"/>
        <v/>
      </c>
      <c r="AC152" s="31" t="str">
        <f t="shared" si="48"/>
        <v/>
      </c>
      <c r="AD152" s="31" t="str">
        <f t="shared" si="49"/>
        <v/>
      </c>
      <c r="AE152" s="32" t="str">
        <f t="shared" si="50"/>
        <v/>
      </c>
      <c r="AF152" s="33" t="str" cm="1">
        <f t="array" aca="1" ref="AF152" ca="1">IFERROR(IF(_xlfn._xlws.SORT(TRANSPOSE(MMULT(MMULT(_xlfn.MUNIT(X152),IF(ROUND(MMULT(IF(E152=0,IF(DN150=1,INDIRECT(_xlfn.CONCAT($CP$1,MATCH(F152,$CO$7:$CO$100,0)+6)):INDIRECT(_xlfn.CONCAT($CP$1,MATCH(F152,$CO$7:$CO$100,0)+6+SUM(IF((F152=$CO$7:$CO$59)=TRUE,1,0))-1)),INDIRECT(_xlfn.CONCAT($CH$1,MATCH(F152,$CG$7:$CG$100,0)+6)):INDIRECT(_xlfn.CONCAT($CH$1,MATCH(F152,$CG$7:$CG$100,0)+6+SUM(IF((F152=$CG$7:$CG$59)=TRUE,1,0))-1))),IF(OR(DN150=2,DN150=3),INDIRECT(_xlfn.CONCAT($CL$1,MATCH(E152,$CK$7:$CK$100,0)+6)):INDIRECT(_xlfn.CONCAT($CL$1,MATCH(E152,$CK$7:$CK$100,0)+6+SUM(IF((E152=$CK$7:$CK$59)=TRUE,1,0))-1)),INDIRECT(_xlfn.CONCAT($CD$1,MATCH(E152,$CC$7:$CC$100,0)+6)):INDIRECT(_xlfn.CONCAT($CD$1,MATCH(E152,$CC$7:$CC$100,0)+6+SUM(IF((E152=$CC$7:$CC$59)=TRUE,1,0))-1))))*$S$3*IF(AND(DM150=4,F152=0),1.1,1),1/TRANSPOSE(W152-INDIRECT(_xlfn.CONCAT($BZ$1,MATCH(D152,$BY$7:$BY$100,0)+6)):INDIRECT(_xlfn.CONCAT($BZ$1,MATCH(D152,$BY$7:$BY$100,0)+6+SUM(IF((D152=$BY$7:$BY$59)=TRUE,1,0))-1))*$R$3)),6)=1,1,0)),W152-INDIRECT(_xlfn.CONCAT($BZ$1,MATCH(D152,$BY$7:$BY$100,0)+6)):INDIRECT(_xlfn.CONCAT($BZ$1,MATCH(D152,$BY$7:$BY$100,0)+6+SUM(IF((D152=$BY$7:$BY$59)=TRUE,1,0))-1))*$R$3))/$S$3,1,-1,TRUE)=0,"",_xlfn._xlws.SORT(TRANSPOSE(MMULT(MMULT(_xlfn.MUNIT(X152),IF(ROUND(MMULT(IF(E152=0,IF(DN150=1,INDIRECT(_xlfn.CONCAT($CP$1,MATCH(F152,$CO$7:$CO$100,0)+6)):INDIRECT(_xlfn.CONCAT($CP$1,MATCH(F152,$CO$7:$CO$100,0)+6+SUM(IF((F152=$CO$7:$CO$59)=TRUE,1,0))-1)),INDIRECT(_xlfn.CONCAT($CH$1,MATCH(F152,$CG$7:$CG$100,0)+6)):INDIRECT(_xlfn.CONCAT($CH$1,MATCH(F152,$CG$7:$CG$100,0)+6+SUM(IF((F152=$CG$7:$CG$59)=TRUE,1,0))-1))),IF(OR(DN150=2,DN150=3),INDIRECT(_xlfn.CONCAT($CL$1,MATCH(E152,$CK$7:$CK$100,0)+6)):INDIRECT(_xlfn.CONCAT($CL$1,MATCH(E152,$CK$7:$CK$100,0)+6+SUM(IF((E152=$CK$7:$CK$59)=TRUE,1,0))-1)),INDIRECT(_xlfn.CONCAT($CD$1,MATCH(E152,$CC$7:$CC$100,0)+6)):INDIRECT(_xlfn.CONCAT($CD$1,MATCH(E152,$CC$7:$CC$100,0)+6+SUM(IF((E152=$CC$7:$CC$59)=TRUE,1,0))-1))))*$S$3*IF(AND(DM150=4,F152=0),1.1,1),1/TRANSPOSE(W152-INDIRECT(_xlfn.CONCAT($BZ$1,MATCH(D152,$BY$7:$BY$100,0)+6)):INDIRECT(_xlfn.CONCAT($BZ$1,MATCH(D152,$BY$7:$BY$100,0)+6+SUM(IF((D152=$BY$7:$BY$59)=TRUE,1,0))-1))*$R$3)),6)=1,1,0)),W152-INDIRECT(_xlfn.CONCAT($BZ$1,MATCH(D152,$BY$7:$BY$100,0)+6)):INDIRECT(_xlfn.CONCAT($BZ$1,MATCH(D152,$BY$7:$BY$100,0)+6+SUM(IF((D152=$BY$7:$BY$59)=TRUE,1,0))-1))*$R$3))/$S$3,1,-1,TRUE)),"")</f>
        <v/>
      </c>
      <c r="AG152" s="31"/>
      <c r="AH152" s="31"/>
      <c r="AI152" s="31"/>
      <c r="AJ152" s="32"/>
      <c r="AK152" s="6"/>
      <c r="AL152" s="21"/>
      <c r="AM152" s="21"/>
      <c r="AN152" s="48">
        <f t="shared" si="37"/>
        <v>12</v>
      </c>
      <c r="AO152" s="39" t="e">
        <f t="shared" si="38"/>
        <v>#N/A</v>
      </c>
      <c r="AP152" s="39" t="e" cm="1">
        <f t="array" ref="AP152">_xlfn.XMATCH(1,IF(IF((AL152=$DG$24:$EF$24)=TRUE,1,0)+IF((AM152=$DG$25:$EF$25)=TRUE,1,0)=2,1,0))</f>
        <v>#N/A</v>
      </c>
      <c r="AQ152" s="39" t="str" cm="1">
        <f t="array" aca="1" ref="AQ152:AU152" ca="1">AA152:AE152</f>
        <v/>
      </c>
      <c r="AR152" s="39" t="str">
        <f ca="1"/>
        <v/>
      </c>
      <c r="AS152" s="39" t="str">
        <f ca="1"/>
        <v/>
      </c>
      <c r="AT152" s="39" t="str">
        <f ca="1"/>
        <v/>
      </c>
      <c r="AU152" s="39" t="str">
        <f ca="1"/>
        <v/>
      </c>
      <c r="AV152" s="39">
        <f t="shared" si="39"/>
        <v>0</v>
      </c>
      <c r="AW152" s="39" t="e" cm="1">
        <f t="array" ref="AW152">IF(AND(AV152=1,AO152&lt;&gt;1),VLOOKUP(E152,변환표준점수!$H$8:$O$60,_xlfn.XMATCH('표점 계산기'!$AL152,변환표준점수!$I$6:$O$6)+1,FALSE),IF(AND($E152=0,$DN$4=1),INDEX($CH$7:$CH$73,SUM(IF(AF152=$CP$7:$CP$59,ROW($A$1:$A$50),0))),IF(AND($E152&lt;&gt;0,$DN$4&lt;&gt;1),INDEX($CD$7:$CD$73,SUM(IF(AF152=$CL$7:$CL$59,ROW($A$1:$A$50),0))),AF152:AJ152)))</f>
        <v>#N/A</v>
      </c>
      <c r="AX152" s="39"/>
      <c r="AY152" s="39"/>
      <c r="AZ152" s="39"/>
      <c r="BA152" s="39"/>
      <c r="BB152" s="39" t="e">
        <f>VLOOKUP(G152,변환표준점수!$X$8:$AM$16,_xlfn.XMATCH(AL152,변환표준점수!$Y$5:$AM$5)+IF(OR(AN152=6,AN152=7,AN152=10,AN152=11),IF(AO152=1,0,1),0)+1,FALSE)</f>
        <v>#N/A</v>
      </c>
      <c r="BC152" s="39" t="e">
        <f>VLOOKUP(H152,변환표준점수!$AO$8:$BE$16,_xlfn.XMATCH(AL152,변환표준점수!$AP$5:$BE$5)+IF(OR(AN152=3,AN152=6,AN152=8,AN152=9,AN152=10),IF(AO152=1,0,1),0)+1,FALSE)</f>
        <v>#N/A</v>
      </c>
      <c r="BD152" s="39" t="e">
        <f>IF(I152=0,VLOOKUP(K152,변환표준점수!$BU$8:$CF$62,'표점 계산기'!$AN152+1,FALSE),VLOOKUP(I152,변환표준점수!$BH$8:$BS$62,'표점 계산기'!$AN152+1,FALSE))</f>
        <v>#N/A</v>
      </c>
      <c r="BE152" s="39" t="e">
        <f>IF(J152=0,VLOOKUP(L152,변환표준점수!$BU$8:$CF$62,'표점 계산기'!$AN152+1,FALSE),VLOOKUP(J152,변환표준점수!$BH$8:$BS$62,'표점 계산기'!$AN152+1,FALSE))</f>
        <v>#N/A</v>
      </c>
      <c r="BF152" s="39" cm="1">
        <f t="array" ref="BF152">IF(M152=0,0,IF(OR(AN152=3,AN152=4),0,IF(AN152=1,INDEX($CZ$7:$CZ$15,SUM(IF(M152&lt;$CY$7:$CY$15=TRUE,1,0))+1),VLOOKUP(M152,변환표준점수!$BH$8:$BS$62,'표점 계산기'!AN152+1,FALSE))))</f>
        <v>0</v>
      </c>
      <c r="BG152" s="39" t="e" cm="1">
        <f t="array" ref="BG152">INDEX($DG$24:$EF$31,COLUMN(C147),$AP152)</f>
        <v>#N/A</v>
      </c>
      <c r="BH152" s="39" t="e" cm="1">
        <f t="array" ref="BH152">INDEX($DG$24:$EF$31,COLUMN(D147),$AP152)</f>
        <v>#N/A</v>
      </c>
      <c r="BI152" s="39" t="e" cm="1">
        <f t="array" ref="BI152">INDEX($DG$24:$EF$31,COLUMN(E147),$AP152)</f>
        <v>#N/A</v>
      </c>
      <c r="BJ152" s="39" t="e" cm="1">
        <f t="array" ref="BJ152">INDEX($DG$24:$EF$31,COLUMN(F147),$AP152)</f>
        <v>#N/A</v>
      </c>
      <c r="BK152" s="39" t="e" cm="1">
        <f t="array" ref="BK152">INDEX($DG$24:$EF$31,COLUMN(G147),$AP152)</f>
        <v>#N/A</v>
      </c>
      <c r="BL152" s="39" t="e" cm="1">
        <f t="array" ref="BL152">INDEX($DG$24:$EF$31,COLUMN(H147),$AP152)</f>
        <v>#N/A</v>
      </c>
      <c r="BM152" s="63" t="str" cm="1">
        <f t="array" aca="1" ref="BM152:BQ152" ca="1">IFERROR(ROUND(IF(IFERROR(AW152:BA152/AW152:BA152,0)=1,(IFERROR(AQ152:AU152*BG152,0)+IFERROR(AW152:BA152*BH152,0)+(SUM(BD152:BF152)-MIN(BD152:BF152))*BI152+BB152*BJ152+BC152*BK152)*BL152+BB152*(1-BJ152)+BC152*(1-BK152)+IF(AN152=1,BF152,0),""),2),"")</f>
        <v/>
      </c>
      <c r="BN152" s="52" t="str">
        <f ca="1"/>
        <v/>
      </c>
      <c r="BO152" s="52" t="str">
        <f ca="1"/>
        <v/>
      </c>
      <c r="BP152" s="52" t="str">
        <f ca="1"/>
        <v/>
      </c>
      <c r="BQ152" s="64" t="str">
        <f ca="1"/>
        <v/>
      </c>
      <c r="BR152" s="6"/>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6"/>
      <c r="DM152" s="6"/>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row>
    <row r="153" spans="1:153" x14ac:dyDescent="0.3">
      <c r="A153" s="5"/>
      <c r="B153" s="18" t="str">
        <f t="shared" si="41"/>
        <v/>
      </c>
      <c r="C153" s="24"/>
      <c r="D153" s="24"/>
      <c r="E153" s="24"/>
      <c r="F153" s="24"/>
      <c r="G153" s="24"/>
      <c r="H153" s="25"/>
      <c r="I153" s="25"/>
      <c r="J153" s="25"/>
      <c r="K153" s="25"/>
      <c r="L153" s="25"/>
      <c r="M153" s="25"/>
      <c r="N153" s="24"/>
      <c r="O153" s="25"/>
      <c r="P153" s="6"/>
      <c r="Q153" s="6"/>
      <c r="R153" s="6" t="e">
        <f t="shared" si="42"/>
        <v>#N/A</v>
      </c>
      <c r="S153" s="6" t="e">
        <f t="shared" si="43"/>
        <v>#N/A</v>
      </c>
      <c r="T153" s="6" t="e">
        <f t="shared" si="44"/>
        <v>#N/A</v>
      </c>
      <c r="U153" s="6" t="e">
        <f t="shared" si="45"/>
        <v>#N/A</v>
      </c>
      <c r="V153" s="8" cm="1">
        <f t="array" ref="V153">IF(M153=0,0,IF(OR($DM$4=3,$DM$4=4),0,IF($DM$4=1,INDEX($CZ$7:$CZ$15,SUM(IF(M153&lt;$CY$7:$CY$15=TRUE,1,0))+1),VLOOKUP(M153,$DB$7:$DC$107,2,FALSE))))</f>
        <v>0</v>
      </c>
      <c r="W153" s="6" t="e">
        <f t="shared" si="40"/>
        <v>#N/A</v>
      </c>
      <c r="X153" s="6" cm="1">
        <f t="array" aca="1" ref="X153" ca="1">SUM(IF((IF(E153=0,INDIRECT(_xlfn.CONCAT($CH$1,MATCH(F153,$CG$7:$CG$100,0)+6)):INDIRECT(_xlfn.CONCAT($CH$1,MATCH(F153,$CG$7:$CG$100,0)+6+SUM(IF((F153=$CG$7:$CG$59)=TRUE,1,0))-1)),INDIRECT(_xlfn.CONCAT($CD$1,MATCH(E153,$CC$7:$CC$100,0)+6)):INDIRECT(_xlfn.CONCAT($CD$1,MATCH(E153,$CC$7:$CC$100,0)+6+SUM(IF((E153=$CC$7:$CC$59)=TRUE,1,0))-1)))*$S$3)=0,0,1))</f>
        <v>2</v>
      </c>
      <c r="Y153" s="6" t="e" cm="1">
        <f t="array" aca="1" ref="Y153" ca="1">SUM(IF((TRANSPOSE(MMULT(MMULT(_xlfn.MUNIT(X153),IF(MMULT(IF(E153=0,INDIRECT(_xlfn.CONCAT($CH$1,MATCH(F153,$CG$7:$CG$100,0)+6)):INDIRECT(_xlfn.CONCAT($CH$1,MATCH(F153,$CG$7:$CG$100,0)+6+SUM(IF((F153=$CG$7:$CG$59)=TRUE,1,0))-1)),INDIRECT(_xlfn.CONCAT($CD$1,MATCH(E153,$CC$7:$CC$100,0)+6)):INDIRECT(_xlfn.CONCAT($CD$1,MATCH(E153,$CC$7:$CC$100,0)+6+SUM(IF((E153=$CC$7:$CC$59)=TRUE,1,0))-1)))*$S$3,1/TRANSPOSE(W153-INDIRECT(_xlfn.CONCAT($BZ$1,MATCH(D153,$BY$7:$BY$100,0)+6)):INDIRECT(_xlfn.CONCAT($BZ$1,MATCH(D153,$BY$7:$BY$100,0)+6+SUM(IF((D153=$BY$7:$BY$59)=TRUE,1,0))-1))*$R$3))=1,1,0)),W153-INDIRECT(_xlfn.CONCAT($BZ$1,MATCH(D153,$BY$7:$BY$100,0)+6)):INDIRECT(_xlfn.CONCAT($BZ$1,MATCH(D153,$BY$7:$BY$100,0)+6+SUM(IF((D153=$BY$7:$BY$59)=TRUE,1,0))-1))*$R$3)))=0,0,1))</f>
        <v>#N/A</v>
      </c>
      <c r="Z153" s="6"/>
      <c r="AA153" s="30" t="str">
        <f t="shared" ca="1" si="46"/>
        <v/>
      </c>
      <c r="AB153" s="31" t="str">
        <f t="shared" si="47"/>
        <v/>
      </c>
      <c r="AC153" s="31" t="str">
        <f t="shared" si="48"/>
        <v/>
      </c>
      <c r="AD153" s="31" t="str">
        <f t="shared" si="49"/>
        <v/>
      </c>
      <c r="AE153" s="32" t="str">
        <f t="shared" si="50"/>
        <v/>
      </c>
      <c r="AF153" s="33" t="str" cm="1">
        <f t="array" aca="1" ref="AF153" ca="1">IFERROR(IF(_xlfn._xlws.SORT(TRANSPOSE(MMULT(MMULT(_xlfn.MUNIT(X153),IF(ROUND(MMULT(IF(E153=0,IF(DN151=1,INDIRECT(_xlfn.CONCAT($CP$1,MATCH(F153,$CO$7:$CO$100,0)+6)):INDIRECT(_xlfn.CONCAT($CP$1,MATCH(F153,$CO$7:$CO$100,0)+6+SUM(IF((F153=$CO$7:$CO$59)=TRUE,1,0))-1)),INDIRECT(_xlfn.CONCAT($CH$1,MATCH(F153,$CG$7:$CG$100,0)+6)):INDIRECT(_xlfn.CONCAT($CH$1,MATCH(F153,$CG$7:$CG$100,0)+6+SUM(IF((F153=$CG$7:$CG$59)=TRUE,1,0))-1))),IF(OR(DN151=2,DN151=3),INDIRECT(_xlfn.CONCAT($CL$1,MATCH(E153,$CK$7:$CK$100,0)+6)):INDIRECT(_xlfn.CONCAT($CL$1,MATCH(E153,$CK$7:$CK$100,0)+6+SUM(IF((E153=$CK$7:$CK$59)=TRUE,1,0))-1)),INDIRECT(_xlfn.CONCAT($CD$1,MATCH(E153,$CC$7:$CC$100,0)+6)):INDIRECT(_xlfn.CONCAT($CD$1,MATCH(E153,$CC$7:$CC$100,0)+6+SUM(IF((E153=$CC$7:$CC$59)=TRUE,1,0))-1))))*$S$3*IF(AND(DM151=4,F153=0),1.1,1),1/TRANSPOSE(W153-INDIRECT(_xlfn.CONCAT($BZ$1,MATCH(D153,$BY$7:$BY$100,0)+6)):INDIRECT(_xlfn.CONCAT($BZ$1,MATCH(D153,$BY$7:$BY$100,0)+6+SUM(IF((D153=$BY$7:$BY$59)=TRUE,1,0))-1))*$R$3)),6)=1,1,0)),W153-INDIRECT(_xlfn.CONCAT($BZ$1,MATCH(D153,$BY$7:$BY$100,0)+6)):INDIRECT(_xlfn.CONCAT($BZ$1,MATCH(D153,$BY$7:$BY$100,0)+6+SUM(IF((D153=$BY$7:$BY$59)=TRUE,1,0))-1))*$R$3))/$S$3,1,-1,TRUE)=0,"",_xlfn._xlws.SORT(TRANSPOSE(MMULT(MMULT(_xlfn.MUNIT(X153),IF(ROUND(MMULT(IF(E153=0,IF(DN151=1,INDIRECT(_xlfn.CONCAT($CP$1,MATCH(F153,$CO$7:$CO$100,0)+6)):INDIRECT(_xlfn.CONCAT($CP$1,MATCH(F153,$CO$7:$CO$100,0)+6+SUM(IF((F153=$CO$7:$CO$59)=TRUE,1,0))-1)),INDIRECT(_xlfn.CONCAT($CH$1,MATCH(F153,$CG$7:$CG$100,0)+6)):INDIRECT(_xlfn.CONCAT($CH$1,MATCH(F153,$CG$7:$CG$100,0)+6+SUM(IF((F153=$CG$7:$CG$59)=TRUE,1,0))-1))),IF(OR(DN151=2,DN151=3),INDIRECT(_xlfn.CONCAT($CL$1,MATCH(E153,$CK$7:$CK$100,0)+6)):INDIRECT(_xlfn.CONCAT($CL$1,MATCH(E153,$CK$7:$CK$100,0)+6+SUM(IF((E153=$CK$7:$CK$59)=TRUE,1,0))-1)),INDIRECT(_xlfn.CONCAT($CD$1,MATCH(E153,$CC$7:$CC$100,0)+6)):INDIRECT(_xlfn.CONCAT($CD$1,MATCH(E153,$CC$7:$CC$100,0)+6+SUM(IF((E153=$CC$7:$CC$59)=TRUE,1,0))-1))))*$S$3*IF(AND(DM151=4,F153=0),1.1,1),1/TRANSPOSE(W153-INDIRECT(_xlfn.CONCAT($BZ$1,MATCH(D153,$BY$7:$BY$100,0)+6)):INDIRECT(_xlfn.CONCAT($BZ$1,MATCH(D153,$BY$7:$BY$100,0)+6+SUM(IF((D153=$BY$7:$BY$59)=TRUE,1,0))-1))*$R$3)),6)=1,1,0)),W153-INDIRECT(_xlfn.CONCAT($BZ$1,MATCH(D153,$BY$7:$BY$100,0)+6)):INDIRECT(_xlfn.CONCAT($BZ$1,MATCH(D153,$BY$7:$BY$100,0)+6+SUM(IF((D153=$BY$7:$BY$59)=TRUE,1,0))-1))*$R$3))/$S$3,1,-1,TRUE)),"")</f>
        <v/>
      </c>
      <c r="AG153" s="31"/>
      <c r="AH153" s="31"/>
      <c r="AI153" s="31"/>
      <c r="AJ153" s="32"/>
      <c r="AK153" s="6"/>
      <c r="AL153" s="21"/>
      <c r="AM153" s="21"/>
      <c r="AN153" s="48">
        <f t="shared" si="37"/>
        <v>12</v>
      </c>
      <c r="AO153" s="39" t="e">
        <f t="shared" si="38"/>
        <v>#N/A</v>
      </c>
      <c r="AP153" s="39" t="e" cm="1">
        <f t="array" ref="AP153">_xlfn.XMATCH(1,IF(IF((AL153=$DG$24:$EF$24)=TRUE,1,0)+IF((AM153=$DG$25:$EF$25)=TRUE,1,0)=2,1,0))</f>
        <v>#N/A</v>
      </c>
      <c r="AQ153" s="39" t="str" cm="1">
        <f t="array" aca="1" ref="AQ153:AU153" ca="1">AA153:AE153</f>
        <v/>
      </c>
      <c r="AR153" s="39" t="str">
        <f ca="1"/>
        <v/>
      </c>
      <c r="AS153" s="39" t="str">
        <f ca="1"/>
        <v/>
      </c>
      <c r="AT153" s="39" t="str">
        <f ca="1"/>
        <v/>
      </c>
      <c r="AU153" s="39" t="str">
        <f ca="1"/>
        <v/>
      </c>
      <c r="AV153" s="39">
        <f t="shared" si="39"/>
        <v>0</v>
      </c>
      <c r="AW153" s="39" t="e" cm="1">
        <f t="array" ref="AW153">IF(AND(AV153=1,AO153&lt;&gt;1),VLOOKUP(E153,변환표준점수!$H$8:$O$60,_xlfn.XMATCH('표점 계산기'!$AL153,변환표준점수!$I$6:$O$6)+1,FALSE),IF(AND($E153=0,$DN$4=1),INDEX($CH$7:$CH$73,SUM(IF(AF153=$CP$7:$CP$59,ROW($A$1:$A$50),0))),IF(AND($E153&lt;&gt;0,$DN$4&lt;&gt;1),INDEX($CD$7:$CD$73,SUM(IF(AF153=$CL$7:$CL$59,ROW($A$1:$A$50),0))),AF153:AJ153)))</f>
        <v>#N/A</v>
      </c>
      <c r="AX153" s="39"/>
      <c r="AY153" s="39"/>
      <c r="AZ153" s="39"/>
      <c r="BA153" s="39"/>
      <c r="BB153" s="39" t="e">
        <f>VLOOKUP(G153,변환표준점수!$X$8:$AM$16,_xlfn.XMATCH(AL153,변환표준점수!$Y$5:$AM$5)+IF(OR(AN153=6,AN153=7,AN153=10,AN153=11),IF(AO153=1,0,1),0)+1,FALSE)</f>
        <v>#N/A</v>
      </c>
      <c r="BC153" s="39" t="e">
        <f>VLOOKUP(H153,변환표준점수!$AO$8:$BE$16,_xlfn.XMATCH(AL153,변환표준점수!$AP$5:$BE$5)+IF(OR(AN153=3,AN153=6,AN153=8,AN153=9,AN153=10),IF(AO153=1,0,1),0)+1,FALSE)</f>
        <v>#N/A</v>
      </c>
      <c r="BD153" s="39" t="e">
        <f>IF(I153=0,VLOOKUP(K153,변환표준점수!$BU$8:$CF$62,'표점 계산기'!$AN153+1,FALSE),VLOOKUP(I153,변환표준점수!$BH$8:$BS$62,'표점 계산기'!$AN153+1,FALSE))</f>
        <v>#N/A</v>
      </c>
      <c r="BE153" s="39" t="e">
        <f>IF(J153=0,VLOOKUP(L153,변환표준점수!$BU$8:$CF$62,'표점 계산기'!$AN153+1,FALSE),VLOOKUP(J153,변환표준점수!$BH$8:$BS$62,'표점 계산기'!$AN153+1,FALSE))</f>
        <v>#N/A</v>
      </c>
      <c r="BF153" s="39" cm="1">
        <f t="array" ref="BF153">IF(M153=0,0,IF(OR(AN153=3,AN153=4),0,IF(AN153=1,INDEX($CZ$7:$CZ$15,SUM(IF(M153&lt;$CY$7:$CY$15=TRUE,1,0))+1),VLOOKUP(M153,변환표준점수!$BH$8:$BS$62,'표점 계산기'!AN153+1,FALSE))))</f>
        <v>0</v>
      </c>
      <c r="BG153" s="39" t="e" cm="1">
        <f t="array" ref="BG153">INDEX($DG$24:$EF$31,COLUMN(C148),$AP153)</f>
        <v>#N/A</v>
      </c>
      <c r="BH153" s="39" t="e" cm="1">
        <f t="array" ref="BH153">INDEX($DG$24:$EF$31,COLUMN(D148),$AP153)</f>
        <v>#N/A</v>
      </c>
      <c r="BI153" s="39" t="e" cm="1">
        <f t="array" ref="BI153">INDEX($DG$24:$EF$31,COLUMN(E148),$AP153)</f>
        <v>#N/A</v>
      </c>
      <c r="BJ153" s="39" t="e" cm="1">
        <f t="array" ref="BJ153">INDEX($DG$24:$EF$31,COLUMN(F148),$AP153)</f>
        <v>#N/A</v>
      </c>
      <c r="BK153" s="39" t="e" cm="1">
        <f t="array" ref="BK153">INDEX($DG$24:$EF$31,COLUMN(G148),$AP153)</f>
        <v>#N/A</v>
      </c>
      <c r="BL153" s="39" t="e" cm="1">
        <f t="array" ref="BL153">INDEX($DG$24:$EF$31,COLUMN(H148),$AP153)</f>
        <v>#N/A</v>
      </c>
      <c r="BM153" s="63" t="str" cm="1">
        <f t="array" aca="1" ref="BM153:BQ153" ca="1">IFERROR(ROUND(IF(IFERROR(AW153:BA153/AW153:BA153,0)=1,(IFERROR(AQ153:AU153*BG153,0)+IFERROR(AW153:BA153*BH153,0)+(SUM(BD153:BF153)-MIN(BD153:BF153))*BI153+BB153*BJ153+BC153*BK153)*BL153+BB153*(1-BJ153)+BC153*(1-BK153)+IF(AN153=1,BF153,0),""),2),"")</f>
        <v/>
      </c>
      <c r="BN153" s="52" t="str">
        <f ca="1"/>
        <v/>
      </c>
      <c r="BO153" s="52" t="str">
        <f ca="1"/>
        <v/>
      </c>
      <c r="BP153" s="52" t="str">
        <f ca="1"/>
        <v/>
      </c>
      <c r="BQ153" s="64" t="str">
        <f ca="1"/>
        <v/>
      </c>
      <c r="BR153" s="6"/>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6"/>
      <c r="DM153" s="6"/>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row>
    <row r="154" spans="1:153" x14ac:dyDescent="0.3">
      <c r="A154" s="5"/>
      <c r="B154" s="18" t="str">
        <f t="shared" si="41"/>
        <v/>
      </c>
      <c r="C154" s="24"/>
      <c r="D154" s="24"/>
      <c r="E154" s="24"/>
      <c r="F154" s="24"/>
      <c r="G154" s="24"/>
      <c r="H154" s="25"/>
      <c r="I154" s="25"/>
      <c r="J154" s="25"/>
      <c r="K154" s="25"/>
      <c r="L154" s="25"/>
      <c r="M154" s="25"/>
      <c r="N154" s="24"/>
      <c r="O154" s="25"/>
      <c r="P154" s="6"/>
      <c r="Q154" s="6"/>
      <c r="R154" s="6" t="e">
        <f t="shared" si="42"/>
        <v>#N/A</v>
      </c>
      <c r="S154" s="6" t="e">
        <f t="shared" si="43"/>
        <v>#N/A</v>
      </c>
      <c r="T154" s="6" t="e">
        <f t="shared" si="44"/>
        <v>#N/A</v>
      </c>
      <c r="U154" s="6" t="e">
        <f t="shared" si="45"/>
        <v>#N/A</v>
      </c>
      <c r="V154" s="8" cm="1">
        <f t="array" ref="V154">IF(M154=0,0,IF(OR($DM$4=3,$DM$4=4),0,IF($DM$4=1,INDEX($CZ$7:$CZ$15,SUM(IF(M154&lt;$CY$7:$CY$15=TRUE,1,0))+1),VLOOKUP(M154,$DB$7:$DC$107,2,FALSE))))</f>
        <v>0</v>
      </c>
      <c r="W154" s="6" t="e">
        <f t="shared" si="40"/>
        <v>#N/A</v>
      </c>
      <c r="X154" s="6" cm="1">
        <f t="array" aca="1" ref="X154" ca="1">SUM(IF((IF(E154=0,INDIRECT(_xlfn.CONCAT($CH$1,MATCH(F154,$CG$7:$CG$100,0)+6)):INDIRECT(_xlfn.CONCAT($CH$1,MATCH(F154,$CG$7:$CG$100,0)+6+SUM(IF((F154=$CG$7:$CG$59)=TRUE,1,0))-1)),INDIRECT(_xlfn.CONCAT($CD$1,MATCH(E154,$CC$7:$CC$100,0)+6)):INDIRECT(_xlfn.CONCAT($CD$1,MATCH(E154,$CC$7:$CC$100,0)+6+SUM(IF((E154=$CC$7:$CC$59)=TRUE,1,0))-1)))*$S$3)=0,0,1))</f>
        <v>2</v>
      </c>
      <c r="Y154" s="6" t="e" cm="1">
        <f t="array" aca="1" ref="Y154" ca="1">SUM(IF((TRANSPOSE(MMULT(MMULT(_xlfn.MUNIT(X154),IF(MMULT(IF(E154=0,INDIRECT(_xlfn.CONCAT($CH$1,MATCH(F154,$CG$7:$CG$100,0)+6)):INDIRECT(_xlfn.CONCAT($CH$1,MATCH(F154,$CG$7:$CG$100,0)+6+SUM(IF((F154=$CG$7:$CG$59)=TRUE,1,0))-1)),INDIRECT(_xlfn.CONCAT($CD$1,MATCH(E154,$CC$7:$CC$100,0)+6)):INDIRECT(_xlfn.CONCAT($CD$1,MATCH(E154,$CC$7:$CC$100,0)+6+SUM(IF((E154=$CC$7:$CC$59)=TRUE,1,0))-1)))*$S$3,1/TRANSPOSE(W154-INDIRECT(_xlfn.CONCAT($BZ$1,MATCH(D154,$BY$7:$BY$100,0)+6)):INDIRECT(_xlfn.CONCAT($BZ$1,MATCH(D154,$BY$7:$BY$100,0)+6+SUM(IF((D154=$BY$7:$BY$59)=TRUE,1,0))-1))*$R$3))=1,1,0)),W154-INDIRECT(_xlfn.CONCAT($BZ$1,MATCH(D154,$BY$7:$BY$100,0)+6)):INDIRECT(_xlfn.CONCAT($BZ$1,MATCH(D154,$BY$7:$BY$100,0)+6+SUM(IF((D154=$BY$7:$BY$59)=TRUE,1,0))-1))*$R$3)))=0,0,1))</f>
        <v>#N/A</v>
      </c>
      <c r="Z154" s="6"/>
      <c r="AA154" s="30" t="str">
        <f t="shared" ca="1" si="46"/>
        <v/>
      </c>
      <c r="AB154" s="31" t="str">
        <f t="shared" si="47"/>
        <v/>
      </c>
      <c r="AC154" s="31" t="str">
        <f t="shared" si="48"/>
        <v/>
      </c>
      <c r="AD154" s="31" t="str">
        <f t="shared" si="49"/>
        <v/>
      </c>
      <c r="AE154" s="32" t="str">
        <f t="shared" si="50"/>
        <v/>
      </c>
      <c r="AF154" s="33" t="str" cm="1">
        <f t="array" aca="1" ref="AF154" ca="1">IFERROR(IF(_xlfn._xlws.SORT(TRANSPOSE(MMULT(MMULT(_xlfn.MUNIT(X154),IF(ROUND(MMULT(IF(E154=0,IF(DN152=1,INDIRECT(_xlfn.CONCAT($CP$1,MATCH(F154,$CO$7:$CO$100,0)+6)):INDIRECT(_xlfn.CONCAT($CP$1,MATCH(F154,$CO$7:$CO$100,0)+6+SUM(IF((F154=$CO$7:$CO$59)=TRUE,1,0))-1)),INDIRECT(_xlfn.CONCAT($CH$1,MATCH(F154,$CG$7:$CG$100,0)+6)):INDIRECT(_xlfn.CONCAT($CH$1,MATCH(F154,$CG$7:$CG$100,0)+6+SUM(IF((F154=$CG$7:$CG$59)=TRUE,1,0))-1))),IF(OR(DN152=2,DN152=3),INDIRECT(_xlfn.CONCAT($CL$1,MATCH(E154,$CK$7:$CK$100,0)+6)):INDIRECT(_xlfn.CONCAT($CL$1,MATCH(E154,$CK$7:$CK$100,0)+6+SUM(IF((E154=$CK$7:$CK$59)=TRUE,1,0))-1)),INDIRECT(_xlfn.CONCAT($CD$1,MATCH(E154,$CC$7:$CC$100,0)+6)):INDIRECT(_xlfn.CONCAT($CD$1,MATCH(E154,$CC$7:$CC$100,0)+6+SUM(IF((E154=$CC$7:$CC$59)=TRUE,1,0))-1))))*$S$3*IF(AND(DM152=4,F154=0),1.1,1),1/TRANSPOSE(W154-INDIRECT(_xlfn.CONCAT($BZ$1,MATCH(D154,$BY$7:$BY$100,0)+6)):INDIRECT(_xlfn.CONCAT($BZ$1,MATCH(D154,$BY$7:$BY$100,0)+6+SUM(IF((D154=$BY$7:$BY$59)=TRUE,1,0))-1))*$R$3)),6)=1,1,0)),W154-INDIRECT(_xlfn.CONCAT($BZ$1,MATCH(D154,$BY$7:$BY$100,0)+6)):INDIRECT(_xlfn.CONCAT($BZ$1,MATCH(D154,$BY$7:$BY$100,0)+6+SUM(IF((D154=$BY$7:$BY$59)=TRUE,1,0))-1))*$R$3))/$S$3,1,-1,TRUE)=0,"",_xlfn._xlws.SORT(TRANSPOSE(MMULT(MMULT(_xlfn.MUNIT(X154),IF(ROUND(MMULT(IF(E154=0,IF(DN152=1,INDIRECT(_xlfn.CONCAT($CP$1,MATCH(F154,$CO$7:$CO$100,0)+6)):INDIRECT(_xlfn.CONCAT($CP$1,MATCH(F154,$CO$7:$CO$100,0)+6+SUM(IF((F154=$CO$7:$CO$59)=TRUE,1,0))-1)),INDIRECT(_xlfn.CONCAT($CH$1,MATCH(F154,$CG$7:$CG$100,0)+6)):INDIRECT(_xlfn.CONCAT($CH$1,MATCH(F154,$CG$7:$CG$100,0)+6+SUM(IF((F154=$CG$7:$CG$59)=TRUE,1,0))-1))),IF(OR(DN152=2,DN152=3),INDIRECT(_xlfn.CONCAT($CL$1,MATCH(E154,$CK$7:$CK$100,0)+6)):INDIRECT(_xlfn.CONCAT($CL$1,MATCH(E154,$CK$7:$CK$100,0)+6+SUM(IF((E154=$CK$7:$CK$59)=TRUE,1,0))-1)),INDIRECT(_xlfn.CONCAT($CD$1,MATCH(E154,$CC$7:$CC$100,0)+6)):INDIRECT(_xlfn.CONCAT($CD$1,MATCH(E154,$CC$7:$CC$100,0)+6+SUM(IF((E154=$CC$7:$CC$59)=TRUE,1,0))-1))))*$S$3*IF(AND(DM152=4,F154=0),1.1,1),1/TRANSPOSE(W154-INDIRECT(_xlfn.CONCAT($BZ$1,MATCH(D154,$BY$7:$BY$100,0)+6)):INDIRECT(_xlfn.CONCAT($BZ$1,MATCH(D154,$BY$7:$BY$100,0)+6+SUM(IF((D154=$BY$7:$BY$59)=TRUE,1,0))-1))*$R$3)),6)=1,1,0)),W154-INDIRECT(_xlfn.CONCAT($BZ$1,MATCH(D154,$BY$7:$BY$100,0)+6)):INDIRECT(_xlfn.CONCAT($BZ$1,MATCH(D154,$BY$7:$BY$100,0)+6+SUM(IF((D154=$BY$7:$BY$59)=TRUE,1,0))-1))*$R$3))/$S$3,1,-1,TRUE)),"")</f>
        <v/>
      </c>
      <c r="AG154" s="31"/>
      <c r="AH154" s="31"/>
      <c r="AI154" s="31"/>
      <c r="AJ154" s="32"/>
      <c r="AK154" s="6"/>
      <c r="AL154" s="21"/>
      <c r="AM154" s="21"/>
      <c r="AN154" s="48">
        <f t="shared" si="37"/>
        <v>12</v>
      </c>
      <c r="AO154" s="39" t="e">
        <f t="shared" si="38"/>
        <v>#N/A</v>
      </c>
      <c r="AP154" s="39" t="e" cm="1">
        <f t="array" ref="AP154">_xlfn.XMATCH(1,IF(IF((AL154=$DG$24:$EF$24)=TRUE,1,0)+IF((AM154=$DG$25:$EF$25)=TRUE,1,0)=2,1,0))</f>
        <v>#N/A</v>
      </c>
      <c r="AQ154" s="39" t="str" cm="1">
        <f t="array" aca="1" ref="AQ154:AU154" ca="1">AA154:AE154</f>
        <v/>
      </c>
      <c r="AR154" s="39" t="str">
        <f ca="1"/>
        <v/>
      </c>
      <c r="AS154" s="39" t="str">
        <f ca="1"/>
        <v/>
      </c>
      <c r="AT154" s="39" t="str">
        <f ca="1"/>
        <v/>
      </c>
      <c r="AU154" s="39" t="str">
        <f ca="1"/>
        <v/>
      </c>
      <c r="AV154" s="39">
        <f t="shared" si="39"/>
        <v>0</v>
      </c>
      <c r="AW154" s="39" t="e" cm="1">
        <f t="array" ref="AW154">IF(AND(AV154=1,AO154&lt;&gt;1),VLOOKUP(E154,변환표준점수!$H$8:$O$60,_xlfn.XMATCH('표점 계산기'!$AL154,변환표준점수!$I$6:$O$6)+1,FALSE),IF(AND($E154=0,$DN$4=1),INDEX($CH$7:$CH$73,SUM(IF(AF154=$CP$7:$CP$59,ROW($A$1:$A$50),0))),IF(AND($E154&lt;&gt;0,$DN$4&lt;&gt;1),INDEX($CD$7:$CD$73,SUM(IF(AF154=$CL$7:$CL$59,ROW($A$1:$A$50),0))),AF154:AJ154)))</f>
        <v>#N/A</v>
      </c>
      <c r="AX154" s="39"/>
      <c r="AY154" s="39"/>
      <c r="AZ154" s="39"/>
      <c r="BA154" s="39"/>
      <c r="BB154" s="39" t="e">
        <f>VLOOKUP(G154,변환표준점수!$X$8:$AM$16,_xlfn.XMATCH(AL154,변환표준점수!$Y$5:$AM$5)+IF(OR(AN154=6,AN154=7,AN154=10,AN154=11),IF(AO154=1,0,1),0)+1,FALSE)</f>
        <v>#N/A</v>
      </c>
      <c r="BC154" s="39" t="e">
        <f>VLOOKUP(H154,변환표준점수!$AO$8:$BE$16,_xlfn.XMATCH(AL154,변환표준점수!$AP$5:$BE$5)+IF(OR(AN154=3,AN154=6,AN154=8,AN154=9,AN154=10),IF(AO154=1,0,1),0)+1,FALSE)</f>
        <v>#N/A</v>
      </c>
      <c r="BD154" s="39" t="e">
        <f>IF(I154=0,VLOOKUP(K154,변환표준점수!$BU$8:$CF$62,'표점 계산기'!$AN154+1,FALSE),VLOOKUP(I154,변환표준점수!$BH$8:$BS$62,'표점 계산기'!$AN154+1,FALSE))</f>
        <v>#N/A</v>
      </c>
      <c r="BE154" s="39" t="e">
        <f>IF(J154=0,VLOOKUP(L154,변환표준점수!$BU$8:$CF$62,'표점 계산기'!$AN154+1,FALSE),VLOOKUP(J154,변환표준점수!$BH$8:$BS$62,'표점 계산기'!$AN154+1,FALSE))</f>
        <v>#N/A</v>
      </c>
      <c r="BF154" s="39" cm="1">
        <f t="array" ref="BF154">IF(M154=0,0,IF(OR(AN154=3,AN154=4),0,IF(AN154=1,INDEX($CZ$7:$CZ$15,SUM(IF(M154&lt;$CY$7:$CY$15=TRUE,1,0))+1),VLOOKUP(M154,변환표준점수!$BH$8:$BS$62,'표점 계산기'!AN154+1,FALSE))))</f>
        <v>0</v>
      </c>
      <c r="BG154" s="39" t="e" cm="1">
        <f t="array" ref="BG154">INDEX($DG$24:$EF$31,COLUMN(C149),$AP154)</f>
        <v>#N/A</v>
      </c>
      <c r="BH154" s="39" t="e" cm="1">
        <f t="array" ref="BH154">INDEX($DG$24:$EF$31,COLUMN(D149),$AP154)</f>
        <v>#N/A</v>
      </c>
      <c r="BI154" s="39" t="e" cm="1">
        <f t="array" ref="BI154">INDEX($DG$24:$EF$31,COLUMN(E149),$AP154)</f>
        <v>#N/A</v>
      </c>
      <c r="BJ154" s="39" t="e" cm="1">
        <f t="array" ref="BJ154">INDEX($DG$24:$EF$31,COLUMN(F149),$AP154)</f>
        <v>#N/A</v>
      </c>
      <c r="BK154" s="39" t="e" cm="1">
        <f t="array" ref="BK154">INDEX($DG$24:$EF$31,COLUMN(G149),$AP154)</f>
        <v>#N/A</v>
      </c>
      <c r="BL154" s="39" t="e" cm="1">
        <f t="array" ref="BL154">INDEX($DG$24:$EF$31,COLUMN(H149),$AP154)</f>
        <v>#N/A</v>
      </c>
      <c r="BM154" s="63" t="str" cm="1">
        <f t="array" aca="1" ref="BM154:BQ154" ca="1">IFERROR(ROUND(IF(IFERROR(AW154:BA154/AW154:BA154,0)=1,(IFERROR(AQ154:AU154*BG154,0)+IFERROR(AW154:BA154*BH154,0)+(SUM(BD154:BF154)-MIN(BD154:BF154))*BI154+BB154*BJ154+BC154*BK154)*BL154+BB154*(1-BJ154)+BC154*(1-BK154)+IF(AN154=1,BF154,0),""),2),"")</f>
        <v/>
      </c>
      <c r="BN154" s="52" t="str">
        <f ca="1"/>
        <v/>
      </c>
      <c r="BO154" s="52" t="str">
        <f ca="1"/>
        <v/>
      </c>
      <c r="BP154" s="52" t="str">
        <f ca="1"/>
        <v/>
      </c>
      <c r="BQ154" s="64" t="str">
        <f ca="1"/>
        <v/>
      </c>
      <c r="BR154" s="6"/>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6"/>
      <c r="DM154" s="6"/>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row>
    <row r="155" spans="1:153" x14ac:dyDescent="0.3">
      <c r="A155" s="5"/>
      <c r="B155" s="18" t="str">
        <f t="shared" si="41"/>
        <v/>
      </c>
      <c r="C155" s="24"/>
      <c r="D155" s="24"/>
      <c r="E155" s="24"/>
      <c r="F155" s="24"/>
      <c r="G155" s="24"/>
      <c r="H155" s="25"/>
      <c r="I155" s="25"/>
      <c r="J155" s="25"/>
      <c r="K155" s="25"/>
      <c r="L155" s="25"/>
      <c r="M155" s="25"/>
      <c r="N155" s="24"/>
      <c r="O155" s="25"/>
      <c r="P155" s="6"/>
      <c r="Q155" s="6"/>
      <c r="R155" s="6" t="e">
        <f t="shared" si="42"/>
        <v>#N/A</v>
      </c>
      <c r="S155" s="6" t="e">
        <f t="shared" si="43"/>
        <v>#N/A</v>
      </c>
      <c r="T155" s="6" t="e">
        <f t="shared" si="44"/>
        <v>#N/A</v>
      </c>
      <c r="U155" s="6" t="e">
        <f t="shared" si="45"/>
        <v>#N/A</v>
      </c>
      <c r="V155" s="8" cm="1">
        <f t="array" ref="V155">IF(M155=0,0,IF(OR($DM$4=3,$DM$4=4),0,IF($DM$4=1,INDEX($CZ$7:$CZ$15,SUM(IF(M155&lt;$CY$7:$CY$15=TRUE,1,0))+1),VLOOKUP(M155,$DB$7:$DC$107,2,FALSE))))</f>
        <v>0</v>
      </c>
      <c r="W155" s="6" t="e">
        <f t="shared" si="40"/>
        <v>#N/A</v>
      </c>
      <c r="X155" s="6" cm="1">
        <f t="array" aca="1" ref="X155" ca="1">SUM(IF((IF(E155=0,INDIRECT(_xlfn.CONCAT($CH$1,MATCH(F155,$CG$7:$CG$100,0)+6)):INDIRECT(_xlfn.CONCAT($CH$1,MATCH(F155,$CG$7:$CG$100,0)+6+SUM(IF((F155=$CG$7:$CG$59)=TRUE,1,0))-1)),INDIRECT(_xlfn.CONCAT($CD$1,MATCH(E155,$CC$7:$CC$100,0)+6)):INDIRECT(_xlfn.CONCAT($CD$1,MATCH(E155,$CC$7:$CC$100,0)+6+SUM(IF((E155=$CC$7:$CC$59)=TRUE,1,0))-1)))*$S$3)=0,0,1))</f>
        <v>2</v>
      </c>
      <c r="Y155" s="6" t="e" cm="1">
        <f t="array" aca="1" ref="Y155" ca="1">SUM(IF((TRANSPOSE(MMULT(MMULT(_xlfn.MUNIT(X155),IF(MMULT(IF(E155=0,INDIRECT(_xlfn.CONCAT($CH$1,MATCH(F155,$CG$7:$CG$100,0)+6)):INDIRECT(_xlfn.CONCAT($CH$1,MATCH(F155,$CG$7:$CG$100,0)+6+SUM(IF((F155=$CG$7:$CG$59)=TRUE,1,0))-1)),INDIRECT(_xlfn.CONCAT($CD$1,MATCH(E155,$CC$7:$CC$100,0)+6)):INDIRECT(_xlfn.CONCAT($CD$1,MATCH(E155,$CC$7:$CC$100,0)+6+SUM(IF((E155=$CC$7:$CC$59)=TRUE,1,0))-1)))*$S$3,1/TRANSPOSE(W155-INDIRECT(_xlfn.CONCAT($BZ$1,MATCH(D155,$BY$7:$BY$100,0)+6)):INDIRECT(_xlfn.CONCAT($BZ$1,MATCH(D155,$BY$7:$BY$100,0)+6+SUM(IF((D155=$BY$7:$BY$59)=TRUE,1,0))-1))*$R$3))=1,1,0)),W155-INDIRECT(_xlfn.CONCAT($BZ$1,MATCH(D155,$BY$7:$BY$100,0)+6)):INDIRECT(_xlfn.CONCAT($BZ$1,MATCH(D155,$BY$7:$BY$100,0)+6+SUM(IF((D155=$BY$7:$BY$59)=TRUE,1,0))-1))*$R$3)))=0,0,1))</f>
        <v>#N/A</v>
      </c>
      <c r="Z155" s="6"/>
      <c r="AA155" s="30" t="str">
        <f t="shared" ca="1" si="46"/>
        <v/>
      </c>
      <c r="AB155" s="31" t="str">
        <f t="shared" si="47"/>
        <v/>
      </c>
      <c r="AC155" s="31" t="str">
        <f t="shared" si="48"/>
        <v/>
      </c>
      <c r="AD155" s="31" t="str">
        <f t="shared" si="49"/>
        <v/>
      </c>
      <c r="AE155" s="32" t="str">
        <f t="shared" si="50"/>
        <v/>
      </c>
      <c r="AF155" s="33" t="str" cm="1">
        <f t="array" aca="1" ref="AF155" ca="1">IFERROR(IF(_xlfn._xlws.SORT(TRANSPOSE(MMULT(MMULT(_xlfn.MUNIT(X155),IF(ROUND(MMULT(IF(E155=0,IF(DN153=1,INDIRECT(_xlfn.CONCAT($CP$1,MATCH(F155,$CO$7:$CO$100,0)+6)):INDIRECT(_xlfn.CONCAT($CP$1,MATCH(F155,$CO$7:$CO$100,0)+6+SUM(IF((F155=$CO$7:$CO$59)=TRUE,1,0))-1)),INDIRECT(_xlfn.CONCAT($CH$1,MATCH(F155,$CG$7:$CG$100,0)+6)):INDIRECT(_xlfn.CONCAT($CH$1,MATCH(F155,$CG$7:$CG$100,0)+6+SUM(IF((F155=$CG$7:$CG$59)=TRUE,1,0))-1))),IF(OR(DN153=2,DN153=3),INDIRECT(_xlfn.CONCAT($CL$1,MATCH(E155,$CK$7:$CK$100,0)+6)):INDIRECT(_xlfn.CONCAT($CL$1,MATCH(E155,$CK$7:$CK$100,0)+6+SUM(IF((E155=$CK$7:$CK$59)=TRUE,1,0))-1)),INDIRECT(_xlfn.CONCAT($CD$1,MATCH(E155,$CC$7:$CC$100,0)+6)):INDIRECT(_xlfn.CONCAT($CD$1,MATCH(E155,$CC$7:$CC$100,0)+6+SUM(IF((E155=$CC$7:$CC$59)=TRUE,1,0))-1))))*$S$3*IF(AND(DM153=4,F155=0),1.1,1),1/TRANSPOSE(W155-INDIRECT(_xlfn.CONCAT($BZ$1,MATCH(D155,$BY$7:$BY$100,0)+6)):INDIRECT(_xlfn.CONCAT($BZ$1,MATCH(D155,$BY$7:$BY$100,0)+6+SUM(IF((D155=$BY$7:$BY$59)=TRUE,1,0))-1))*$R$3)),6)=1,1,0)),W155-INDIRECT(_xlfn.CONCAT($BZ$1,MATCH(D155,$BY$7:$BY$100,0)+6)):INDIRECT(_xlfn.CONCAT($BZ$1,MATCH(D155,$BY$7:$BY$100,0)+6+SUM(IF((D155=$BY$7:$BY$59)=TRUE,1,0))-1))*$R$3))/$S$3,1,-1,TRUE)=0,"",_xlfn._xlws.SORT(TRANSPOSE(MMULT(MMULT(_xlfn.MUNIT(X155),IF(ROUND(MMULT(IF(E155=0,IF(DN153=1,INDIRECT(_xlfn.CONCAT($CP$1,MATCH(F155,$CO$7:$CO$100,0)+6)):INDIRECT(_xlfn.CONCAT($CP$1,MATCH(F155,$CO$7:$CO$100,0)+6+SUM(IF((F155=$CO$7:$CO$59)=TRUE,1,0))-1)),INDIRECT(_xlfn.CONCAT($CH$1,MATCH(F155,$CG$7:$CG$100,0)+6)):INDIRECT(_xlfn.CONCAT($CH$1,MATCH(F155,$CG$7:$CG$100,0)+6+SUM(IF((F155=$CG$7:$CG$59)=TRUE,1,0))-1))),IF(OR(DN153=2,DN153=3),INDIRECT(_xlfn.CONCAT($CL$1,MATCH(E155,$CK$7:$CK$100,0)+6)):INDIRECT(_xlfn.CONCAT($CL$1,MATCH(E155,$CK$7:$CK$100,0)+6+SUM(IF((E155=$CK$7:$CK$59)=TRUE,1,0))-1)),INDIRECT(_xlfn.CONCAT($CD$1,MATCH(E155,$CC$7:$CC$100,0)+6)):INDIRECT(_xlfn.CONCAT($CD$1,MATCH(E155,$CC$7:$CC$100,0)+6+SUM(IF((E155=$CC$7:$CC$59)=TRUE,1,0))-1))))*$S$3*IF(AND(DM153=4,F155=0),1.1,1),1/TRANSPOSE(W155-INDIRECT(_xlfn.CONCAT($BZ$1,MATCH(D155,$BY$7:$BY$100,0)+6)):INDIRECT(_xlfn.CONCAT($BZ$1,MATCH(D155,$BY$7:$BY$100,0)+6+SUM(IF((D155=$BY$7:$BY$59)=TRUE,1,0))-1))*$R$3)),6)=1,1,0)),W155-INDIRECT(_xlfn.CONCAT($BZ$1,MATCH(D155,$BY$7:$BY$100,0)+6)):INDIRECT(_xlfn.CONCAT($BZ$1,MATCH(D155,$BY$7:$BY$100,0)+6+SUM(IF((D155=$BY$7:$BY$59)=TRUE,1,0))-1))*$R$3))/$S$3,1,-1,TRUE)),"")</f>
        <v/>
      </c>
      <c r="AG155" s="31"/>
      <c r="AH155" s="31"/>
      <c r="AI155" s="31"/>
      <c r="AJ155" s="32"/>
      <c r="AK155" s="6"/>
      <c r="AL155" s="21"/>
      <c r="AM155" s="21"/>
      <c r="AN155" s="48">
        <f t="shared" ref="AN155:AN218" si="51">IFERROR(VLOOKUP(AL155,$DL$5:$DM$15,2,FALSE),12)</f>
        <v>12</v>
      </c>
      <c r="AO155" s="39" t="e">
        <f t="shared" ref="AO155:AO218" si="52">VLOOKUP(AM155,$DO$11:$DP$19,2,FALSE)</f>
        <v>#N/A</v>
      </c>
      <c r="AP155" s="39" t="e" cm="1">
        <f t="array" ref="AP155">_xlfn.XMATCH(1,IF(IF((AL155=$DG$24:$EF$24)=TRUE,1,0)+IF((AM155=$DG$25:$EF$25)=TRUE,1,0)=2,1,0))</f>
        <v>#N/A</v>
      </c>
      <c r="AQ155" s="39" t="str" cm="1">
        <f t="array" aca="1" ref="AQ155:AU155" ca="1">AA155:AE155</f>
        <v/>
      </c>
      <c r="AR155" s="39" t="str">
        <f ca="1"/>
        <v/>
      </c>
      <c r="AS155" s="39" t="str">
        <f ca="1"/>
        <v/>
      </c>
      <c r="AT155" s="39" t="str">
        <f ca="1"/>
        <v/>
      </c>
      <c r="AU155" s="39" t="str">
        <f ca="1"/>
        <v/>
      </c>
      <c r="AV155" s="39">
        <f t="shared" ref="AV155:AV218" si="53">IF(E155=0,0,1)</f>
        <v>0</v>
      </c>
      <c r="AW155" s="39" t="e" cm="1">
        <f t="array" ref="AW155">IF(AND(AV155=1,AO155&lt;&gt;1),VLOOKUP(E155,변환표준점수!$H$8:$O$60,_xlfn.XMATCH('표점 계산기'!$AL155,변환표준점수!$I$6:$O$6)+1,FALSE),IF(AND($E155=0,$DN$4=1),INDEX($CH$7:$CH$73,SUM(IF(AF155=$CP$7:$CP$59,ROW($A$1:$A$50),0))),IF(AND($E155&lt;&gt;0,$DN$4&lt;&gt;1),INDEX($CD$7:$CD$73,SUM(IF(AF155=$CL$7:$CL$59,ROW($A$1:$A$50),0))),AF155:AJ155)))</f>
        <v>#N/A</v>
      </c>
      <c r="AX155" s="39"/>
      <c r="AY155" s="39"/>
      <c r="AZ155" s="39"/>
      <c r="BA155" s="39"/>
      <c r="BB155" s="39" t="e">
        <f>VLOOKUP(G155,변환표준점수!$X$8:$AM$16,_xlfn.XMATCH(AL155,변환표준점수!$Y$5:$AM$5)+IF(OR(AN155=6,AN155=7,AN155=10,AN155=11),IF(AO155=1,0,1),0)+1,FALSE)</f>
        <v>#N/A</v>
      </c>
      <c r="BC155" s="39" t="e">
        <f>VLOOKUP(H155,변환표준점수!$AO$8:$BE$16,_xlfn.XMATCH(AL155,변환표준점수!$AP$5:$BE$5)+IF(OR(AN155=3,AN155=6,AN155=8,AN155=9,AN155=10),IF(AO155=1,0,1),0)+1,FALSE)</f>
        <v>#N/A</v>
      </c>
      <c r="BD155" s="39" t="e">
        <f>IF(I155=0,VLOOKUP(K155,변환표준점수!$BU$8:$CF$62,'표점 계산기'!$AN155+1,FALSE),VLOOKUP(I155,변환표준점수!$BH$8:$BS$62,'표점 계산기'!$AN155+1,FALSE))</f>
        <v>#N/A</v>
      </c>
      <c r="BE155" s="39" t="e">
        <f>IF(J155=0,VLOOKUP(L155,변환표준점수!$BU$8:$CF$62,'표점 계산기'!$AN155+1,FALSE),VLOOKUP(J155,변환표준점수!$BH$8:$BS$62,'표점 계산기'!$AN155+1,FALSE))</f>
        <v>#N/A</v>
      </c>
      <c r="BF155" s="39" cm="1">
        <f t="array" ref="BF155">IF(M155=0,0,IF(OR(AN155=3,AN155=4),0,IF(AN155=1,INDEX($CZ$7:$CZ$15,SUM(IF(M155&lt;$CY$7:$CY$15=TRUE,1,0))+1),VLOOKUP(M155,변환표준점수!$BH$8:$BS$62,'표점 계산기'!AN155+1,FALSE))))</f>
        <v>0</v>
      </c>
      <c r="BG155" s="39" t="e" cm="1">
        <f t="array" ref="BG155">INDEX($DG$24:$EF$31,COLUMN(C150),$AP155)</f>
        <v>#N/A</v>
      </c>
      <c r="BH155" s="39" t="e" cm="1">
        <f t="array" ref="BH155">INDEX($DG$24:$EF$31,COLUMN(D150),$AP155)</f>
        <v>#N/A</v>
      </c>
      <c r="BI155" s="39" t="e" cm="1">
        <f t="array" ref="BI155">INDEX($DG$24:$EF$31,COLUMN(E150),$AP155)</f>
        <v>#N/A</v>
      </c>
      <c r="BJ155" s="39" t="e" cm="1">
        <f t="array" ref="BJ155">INDEX($DG$24:$EF$31,COLUMN(F150),$AP155)</f>
        <v>#N/A</v>
      </c>
      <c r="BK155" s="39" t="e" cm="1">
        <f t="array" ref="BK155">INDEX($DG$24:$EF$31,COLUMN(G150),$AP155)</f>
        <v>#N/A</v>
      </c>
      <c r="BL155" s="39" t="e" cm="1">
        <f t="array" ref="BL155">INDEX($DG$24:$EF$31,COLUMN(H150),$AP155)</f>
        <v>#N/A</v>
      </c>
      <c r="BM155" s="63" t="str" cm="1">
        <f t="array" aca="1" ref="BM155:BQ155" ca="1">IFERROR(ROUND(IF(IFERROR(AW155:BA155/AW155:BA155,0)=1,(IFERROR(AQ155:AU155*BG155,0)+IFERROR(AW155:BA155*BH155,0)+(SUM(BD155:BF155)-MIN(BD155:BF155))*BI155+BB155*BJ155+BC155*BK155)*BL155+BB155*(1-BJ155)+BC155*(1-BK155)+IF(AN155=1,BF155,0),""),2),"")</f>
        <v/>
      </c>
      <c r="BN155" s="52" t="str">
        <f ca="1"/>
        <v/>
      </c>
      <c r="BO155" s="52" t="str">
        <f ca="1"/>
        <v/>
      </c>
      <c r="BP155" s="52" t="str">
        <f ca="1"/>
        <v/>
      </c>
      <c r="BQ155" s="64" t="str">
        <f ca="1"/>
        <v/>
      </c>
      <c r="BR155" s="6"/>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6"/>
      <c r="DM155" s="6"/>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row>
    <row r="156" spans="1:153" x14ac:dyDescent="0.3">
      <c r="A156" s="5"/>
      <c r="B156" s="18" t="str">
        <f t="shared" si="41"/>
        <v/>
      </c>
      <c r="C156" s="24"/>
      <c r="D156" s="24"/>
      <c r="E156" s="24"/>
      <c r="F156" s="24"/>
      <c r="G156" s="24"/>
      <c r="H156" s="25"/>
      <c r="I156" s="25"/>
      <c r="J156" s="25"/>
      <c r="K156" s="25"/>
      <c r="L156" s="25"/>
      <c r="M156" s="25"/>
      <c r="N156" s="24"/>
      <c r="O156" s="25"/>
      <c r="P156" s="6"/>
      <c r="Q156" s="6"/>
      <c r="R156" s="6" t="e">
        <f t="shared" si="42"/>
        <v>#N/A</v>
      </c>
      <c r="S156" s="6" t="e">
        <f t="shared" si="43"/>
        <v>#N/A</v>
      </c>
      <c r="T156" s="6" t="e">
        <f t="shared" si="44"/>
        <v>#N/A</v>
      </c>
      <c r="U156" s="6" t="e">
        <f t="shared" si="45"/>
        <v>#N/A</v>
      </c>
      <c r="V156" s="8" cm="1">
        <f t="array" ref="V156">IF(M156=0,0,IF(OR($DM$4=3,$DM$4=4),0,IF($DM$4=1,INDEX($CZ$7:$CZ$15,SUM(IF(M156&lt;$CY$7:$CY$15=TRUE,1,0))+1),VLOOKUP(M156,$DB$7:$DC$107,2,FALSE))))</f>
        <v>0</v>
      </c>
      <c r="W156" s="6" t="e">
        <f t="shared" si="40"/>
        <v>#N/A</v>
      </c>
      <c r="X156" s="6" cm="1">
        <f t="array" aca="1" ref="X156" ca="1">SUM(IF((IF(E156=0,INDIRECT(_xlfn.CONCAT($CH$1,MATCH(F156,$CG$7:$CG$100,0)+6)):INDIRECT(_xlfn.CONCAT($CH$1,MATCH(F156,$CG$7:$CG$100,0)+6+SUM(IF((F156=$CG$7:$CG$59)=TRUE,1,0))-1)),INDIRECT(_xlfn.CONCAT($CD$1,MATCH(E156,$CC$7:$CC$100,0)+6)):INDIRECT(_xlfn.CONCAT($CD$1,MATCH(E156,$CC$7:$CC$100,0)+6+SUM(IF((E156=$CC$7:$CC$59)=TRUE,1,0))-1)))*$S$3)=0,0,1))</f>
        <v>2</v>
      </c>
      <c r="Y156" s="6" t="e" cm="1">
        <f t="array" aca="1" ref="Y156" ca="1">SUM(IF((TRANSPOSE(MMULT(MMULT(_xlfn.MUNIT(X156),IF(MMULT(IF(E156=0,INDIRECT(_xlfn.CONCAT($CH$1,MATCH(F156,$CG$7:$CG$100,0)+6)):INDIRECT(_xlfn.CONCAT($CH$1,MATCH(F156,$CG$7:$CG$100,0)+6+SUM(IF((F156=$CG$7:$CG$59)=TRUE,1,0))-1)),INDIRECT(_xlfn.CONCAT($CD$1,MATCH(E156,$CC$7:$CC$100,0)+6)):INDIRECT(_xlfn.CONCAT($CD$1,MATCH(E156,$CC$7:$CC$100,0)+6+SUM(IF((E156=$CC$7:$CC$59)=TRUE,1,0))-1)))*$S$3,1/TRANSPOSE(W156-INDIRECT(_xlfn.CONCAT($BZ$1,MATCH(D156,$BY$7:$BY$100,0)+6)):INDIRECT(_xlfn.CONCAT($BZ$1,MATCH(D156,$BY$7:$BY$100,0)+6+SUM(IF((D156=$BY$7:$BY$59)=TRUE,1,0))-1))*$R$3))=1,1,0)),W156-INDIRECT(_xlfn.CONCAT($BZ$1,MATCH(D156,$BY$7:$BY$100,0)+6)):INDIRECT(_xlfn.CONCAT($BZ$1,MATCH(D156,$BY$7:$BY$100,0)+6+SUM(IF((D156=$BY$7:$BY$59)=TRUE,1,0))-1))*$R$3)))=0,0,1))</f>
        <v>#N/A</v>
      </c>
      <c r="Z156" s="6"/>
      <c r="AA156" s="30" t="str">
        <f t="shared" ca="1" si="46"/>
        <v/>
      </c>
      <c r="AB156" s="31" t="str">
        <f t="shared" si="47"/>
        <v/>
      </c>
      <c r="AC156" s="31" t="str">
        <f t="shared" si="48"/>
        <v/>
      </c>
      <c r="AD156" s="31" t="str">
        <f t="shared" si="49"/>
        <v/>
      </c>
      <c r="AE156" s="32" t="str">
        <f t="shared" si="50"/>
        <v/>
      </c>
      <c r="AF156" s="33" t="str" cm="1">
        <f t="array" aca="1" ref="AF156" ca="1">IFERROR(IF(_xlfn._xlws.SORT(TRANSPOSE(MMULT(MMULT(_xlfn.MUNIT(X156),IF(ROUND(MMULT(IF(E156=0,IF(DN154=1,INDIRECT(_xlfn.CONCAT($CP$1,MATCH(F156,$CO$7:$CO$100,0)+6)):INDIRECT(_xlfn.CONCAT($CP$1,MATCH(F156,$CO$7:$CO$100,0)+6+SUM(IF((F156=$CO$7:$CO$59)=TRUE,1,0))-1)),INDIRECT(_xlfn.CONCAT($CH$1,MATCH(F156,$CG$7:$CG$100,0)+6)):INDIRECT(_xlfn.CONCAT($CH$1,MATCH(F156,$CG$7:$CG$100,0)+6+SUM(IF((F156=$CG$7:$CG$59)=TRUE,1,0))-1))),IF(OR(DN154=2,DN154=3),INDIRECT(_xlfn.CONCAT($CL$1,MATCH(E156,$CK$7:$CK$100,0)+6)):INDIRECT(_xlfn.CONCAT($CL$1,MATCH(E156,$CK$7:$CK$100,0)+6+SUM(IF((E156=$CK$7:$CK$59)=TRUE,1,0))-1)),INDIRECT(_xlfn.CONCAT($CD$1,MATCH(E156,$CC$7:$CC$100,0)+6)):INDIRECT(_xlfn.CONCAT($CD$1,MATCH(E156,$CC$7:$CC$100,0)+6+SUM(IF((E156=$CC$7:$CC$59)=TRUE,1,0))-1))))*$S$3*IF(AND(DM154=4,F156=0),1.1,1),1/TRANSPOSE(W156-INDIRECT(_xlfn.CONCAT($BZ$1,MATCH(D156,$BY$7:$BY$100,0)+6)):INDIRECT(_xlfn.CONCAT($BZ$1,MATCH(D156,$BY$7:$BY$100,0)+6+SUM(IF((D156=$BY$7:$BY$59)=TRUE,1,0))-1))*$R$3)),6)=1,1,0)),W156-INDIRECT(_xlfn.CONCAT($BZ$1,MATCH(D156,$BY$7:$BY$100,0)+6)):INDIRECT(_xlfn.CONCAT($BZ$1,MATCH(D156,$BY$7:$BY$100,0)+6+SUM(IF((D156=$BY$7:$BY$59)=TRUE,1,0))-1))*$R$3))/$S$3,1,-1,TRUE)=0,"",_xlfn._xlws.SORT(TRANSPOSE(MMULT(MMULT(_xlfn.MUNIT(X156),IF(ROUND(MMULT(IF(E156=0,IF(DN154=1,INDIRECT(_xlfn.CONCAT($CP$1,MATCH(F156,$CO$7:$CO$100,0)+6)):INDIRECT(_xlfn.CONCAT($CP$1,MATCH(F156,$CO$7:$CO$100,0)+6+SUM(IF((F156=$CO$7:$CO$59)=TRUE,1,0))-1)),INDIRECT(_xlfn.CONCAT($CH$1,MATCH(F156,$CG$7:$CG$100,0)+6)):INDIRECT(_xlfn.CONCAT($CH$1,MATCH(F156,$CG$7:$CG$100,0)+6+SUM(IF((F156=$CG$7:$CG$59)=TRUE,1,0))-1))),IF(OR(DN154=2,DN154=3),INDIRECT(_xlfn.CONCAT($CL$1,MATCH(E156,$CK$7:$CK$100,0)+6)):INDIRECT(_xlfn.CONCAT($CL$1,MATCH(E156,$CK$7:$CK$100,0)+6+SUM(IF((E156=$CK$7:$CK$59)=TRUE,1,0))-1)),INDIRECT(_xlfn.CONCAT($CD$1,MATCH(E156,$CC$7:$CC$100,0)+6)):INDIRECT(_xlfn.CONCAT($CD$1,MATCH(E156,$CC$7:$CC$100,0)+6+SUM(IF((E156=$CC$7:$CC$59)=TRUE,1,0))-1))))*$S$3*IF(AND(DM154=4,F156=0),1.1,1),1/TRANSPOSE(W156-INDIRECT(_xlfn.CONCAT($BZ$1,MATCH(D156,$BY$7:$BY$100,0)+6)):INDIRECT(_xlfn.CONCAT($BZ$1,MATCH(D156,$BY$7:$BY$100,0)+6+SUM(IF((D156=$BY$7:$BY$59)=TRUE,1,0))-1))*$R$3)),6)=1,1,0)),W156-INDIRECT(_xlfn.CONCAT($BZ$1,MATCH(D156,$BY$7:$BY$100,0)+6)):INDIRECT(_xlfn.CONCAT($BZ$1,MATCH(D156,$BY$7:$BY$100,0)+6+SUM(IF((D156=$BY$7:$BY$59)=TRUE,1,0))-1))*$R$3))/$S$3,1,-1,TRUE)),"")</f>
        <v/>
      </c>
      <c r="AG156" s="31"/>
      <c r="AH156" s="31"/>
      <c r="AI156" s="31"/>
      <c r="AJ156" s="32"/>
      <c r="AK156" s="6"/>
      <c r="AL156" s="21"/>
      <c r="AM156" s="21"/>
      <c r="AN156" s="48">
        <f t="shared" si="51"/>
        <v>12</v>
      </c>
      <c r="AO156" s="39" t="e">
        <f t="shared" si="52"/>
        <v>#N/A</v>
      </c>
      <c r="AP156" s="39" t="e" cm="1">
        <f t="array" ref="AP156">_xlfn.XMATCH(1,IF(IF((AL156=$DG$24:$EF$24)=TRUE,1,0)+IF((AM156=$DG$25:$EF$25)=TRUE,1,0)=2,1,0))</f>
        <v>#N/A</v>
      </c>
      <c r="AQ156" s="39" t="str" cm="1">
        <f t="array" aca="1" ref="AQ156:AU156" ca="1">AA156:AE156</f>
        <v/>
      </c>
      <c r="AR156" s="39" t="str">
        <f ca="1"/>
        <v/>
      </c>
      <c r="AS156" s="39" t="str">
        <f ca="1"/>
        <v/>
      </c>
      <c r="AT156" s="39" t="str">
        <f ca="1"/>
        <v/>
      </c>
      <c r="AU156" s="39" t="str">
        <f ca="1"/>
        <v/>
      </c>
      <c r="AV156" s="39">
        <f t="shared" si="53"/>
        <v>0</v>
      </c>
      <c r="AW156" s="39" t="e" cm="1">
        <f t="array" ref="AW156">IF(AND(AV156=1,AO156&lt;&gt;1),VLOOKUP(E156,변환표준점수!$H$8:$O$60,_xlfn.XMATCH('표점 계산기'!$AL156,변환표준점수!$I$6:$O$6)+1,FALSE),IF(AND($E156=0,$DN$4=1),INDEX($CH$7:$CH$73,SUM(IF(AF156=$CP$7:$CP$59,ROW($A$1:$A$50),0))),IF(AND($E156&lt;&gt;0,$DN$4&lt;&gt;1),INDEX($CD$7:$CD$73,SUM(IF(AF156=$CL$7:$CL$59,ROW($A$1:$A$50),0))),AF156:AJ156)))</f>
        <v>#N/A</v>
      </c>
      <c r="AX156" s="39"/>
      <c r="AY156" s="39"/>
      <c r="AZ156" s="39"/>
      <c r="BA156" s="39"/>
      <c r="BB156" s="39" t="e">
        <f>VLOOKUP(G156,변환표준점수!$X$8:$AM$16,_xlfn.XMATCH(AL156,변환표준점수!$Y$5:$AM$5)+IF(OR(AN156=6,AN156=7,AN156=10,AN156=11),IF(AO156=1,0,1),0)+1,FALSE)</f>
        <v>#N/A</v>
      </c>
      <c r="BC156" s="39" t="e">
        <f>VLOOKUP(H156,변환표준점수!$AO$8:$BE$16,_xlfn.XMATCH(AL156,변환표준점수!$AP$5:$BE$5)+IF(OR(AN156=3,AN156=6,AN156=8,AN156=9,AN156=10),IF(AO156=1,0,1),0)+1,FALSE)</f>
        <v>#N/A</v>
      </c>
      <c r="BD156" s="39" t="e">
        <f>IF(I156=0,VLOOKUP(K156,변환표준점수!$BU$8:$CF$62,'표점 계산기'!$AN156+1,FALSE),VLOOKUP(I156,변환표준점수!$BH$8:$BS$62,'표점 계산기'!$AN156+1,FALSE))</f>
        <v>#N/A</v>
      </c>
      <c r="BE156" s="39" t="e">
        <f>IF(J156=0,VLOOKUP(L156,변환표준점수!$BU$8:$CF$62,'표점 계산기'!$AN156+1,FALSE),VLOOKUP(J156,변환표준점수!$BH$8:$BS$62,'표점 계산기'!$AN156+1,FALSE))</f>
        <v>#N/A</v>
      </c>
      <c r="BF156" s="39" cm="1">
        <f t="array" ref="BF156">IF(M156=0,0,IF(OR(AN156=3,AN156=4),0,IF(AN156=1,INDEX($CZ$7:$CZ$15,SUM(IF(M156&lt;$CY$7:$CY$15=TRUE,1,0))+1),VLOOKUP(M156,변환표준점수!$BH$8:$BS$62,'표점 계산기'!AN156+1,FALSE))))</f>
        <v>0</v>
      </c>
      <c r="BG156" s="39" t="e" cm="1">
        <f t="array" ref="BG156">INDEX($DG$24:$EF$31,COLUMN(C151),$AP156)</f>
        <v>#N/A</v>
      </c>
      <c r="BH156" s="39" t="e" cm="1">
        <f t="array" ref="BH156">INDEX($DG$24:$EF$31,COLUMN(D151),$AP156)</f>
        <v>#N/A</v>
      </c>
      <c r="BI156" s="39" t="e" cm="1">
        <f t="array" ref="BI156">INDEX($DG$24:$EF$31,COLUMN(E151),$AP156)</f>
        <v>#N/A</v>
      </c>
      <c r="BJ156" s="39" t="e" cm="1">
        <f t="array" ref="BJ156">INDEX($DG$24:$EF$31,COLUMN(F151),$AP156)</f>
        <v>#N/A</v>
      </c>
      <c r="BK156" s="39" t="e" cm="1">
        <f t="array" ref="BK156">INDEX($DG$24:$EF$31,COLUMN(G151),$AP156)</f>
        <v>#N/A</v>
      </c>
      <c r="BL156" s="39" t="e" cm="1">
        <f t="array" ref="BL156">INDEX($DG$24:$EF$31,COLUMN(H151),$AP156)</f>
        <v>#N/A</v>
      </c>
      <c r="BM156" s="63" t="str" cm="1">
        <f t="array" aca="1" ref="BM156:BQ156" ca="1">IFERROR(ROUND(IF(IFERROR(AW156:BA156/AW156:BA156,0)=1,(IFERROR(AQ156:AU156*BG156,0)+IFERROR(AW156:BA156*BH156,0)+(SUM(BD156:BF156)-MIN(BD156:BF156))*BI156+BB156*BJ156+BC156*BK156)*BL156+BB156*(1-BJ156)+BC156*(1-BK156)+IF(AN156=1,BF156,0),""),2),"")</f>
        <v/>
      </c>
      <c r="BN156" s="52" t="str">
        <f ca="1"/>
        <v/>
      </c>
      <c r="BO156" s="52" t="str">
        <f ca="1"/>
        <v/>
      </c>
      <c r="BP156" s="52" t="str">
        <f ca="1"/>
        <v/>
      </c>
      <c r="BQ156" s="64" t="str">
        <f ca="1"/>
        <v/>
      </c>
      <c r="BR156" s="6"/>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6"/>
      <c r="DM156" s="6"/>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row>
    <row r="157" spans="1:153" x14ac:dyDescent="0.3">
      <c r="A157" s="5"/>
      <c r="B157" s="18" t="str">
        <f t="shared" si="41"/>
        <v/>
      </c>
      <c r="C157" s="24"/>
      <c r="D157" s="24"/>
      <c r="E157" s="24"/>
      <c r="F157" s="24"/>
      <c r="G157" s="24"/>
      <c r="H157" s="25"/>
      <c r="I157" s="25"/>
      <c r="J157" s="25"/>
      <c r="K157" s="25"/>
      <c r="L157" s="25"/>
      <c r="M157" s="25"/>
      <c r="N157" s="24"/>
      <c r="O157" s="25"/>
      <c r="P157" s="6"/>
      <c r="Q157" s="6"/>
      <c r="R157" s="6" t="e">
        <f t="shared" si="42"/>
        <v>#N/A</v>
      </c>
      <c r="S157" s="6" t="e">
        <f t="shared" si="43"/>
        <v>#N/A</v>
      </c>
      <c r="T157" s="6" t="e">
        <f t="shared" si="44"/>
        <v>#N/A</v>
      </c>
      <c r="U157" s="6" t="e">
        <f t="shared" si="45"/>
        <v>#N/A</v>
      </c>
      <c r="V157" s="8" cm="1">
        <f t="array" ref="V157">IF(M157=0,0,IF(OR($DM$4=3,$DM$4=4),0,IF($DM$4=1,INDEX($CZ$7:$CZ$15,SUM(IF(M157&lt;$CY$7:$CY$15=TRUE,1,0))+1),VLOOKUP(M157,$DB$7:$DC$107,2,FALSE))))</f>
        <v>0</v>
      </c>
      <c r="W157" s="6" t="e">
        <f t="shared" si="40"/>
        <v>#N/A</v>
      </c>
      <c r="X157" s="6" cm="1">
        <f t="array" aca="1" ref="X157" ca="1">SUM(IF((IF(E157=0,INDIRECT(_xlfn.CONCAT($CH$1,MATCH(F157,$CG$7:$CG$100,0)+6)):INDIRECT(_xlfn.CONCAT($CH$1,MATCH(F157,$CG$7:$CG$100,0)+6+SUM(IF((F157=$CG$7:$CG$59)=TRUE,1,0))-1)),INDIRECT(_xlfn.CONCAT($CD$1,MATCH(E157,$CC$7:$CC$100,0)+6)):INDIRECT(_xlfn.CONCAT($CD$1,MATCH(E157,$CC$7:$CC$100,0)+6+SUM(IF((E157=$CC$7:$CC$59)=TRUE,1,0))-1)))*$S$3)=0,0,1))</f>
        <v>2</v>
      </c>
      <c r="Y157" s="6" t="e" cm="1">
        <f t="array" aca="1" ref="Y157" ca="1">SUM(IF((TRANSPOSE(MMULT(MMULT(_xlfn.MUNIT(X157),IF(MMULT(IF(E157=0,INDIRECT(_xlfn.CONCAT($CH$1,MATCH(F157,$CG$7:$CG$100,0)+6)):INDIRECT(_xlfn.CONCAT($CH$1,MATCH(F157,$CG$7:$CG$100,0)+6+SUM(IF((F157=$CG$7:$CG$59)=TRUE,1,0))-1)),INDIRECT(_xlfn.CONCAT($CD$1,MATCH(E157,$CC$7:$CC$100,0)+6)):INDIRECT(_xlfn.CONCAT($CD$1,MATCH(E157,$CC$7:$CC$100,0)+6+SUM(IF((E157=$CC$7:$CC$59)=TRUE,1,0))-1)))*$S$3,1/TRANSPOSE(W157-INDIRECT(_xlfn.CONCAT($BZ$1,MATCH(D157,$BY$7:$BY$100,0)+6)):INDIRECT(_xlfn.CONCAT($BZ$1,MATCH(D157,$BY$7:$BY$100,0)+6+SUM(IF((D157=$BY$7:$BY$59)=TRUE,1,0))-1))*$R$3))=1,1,0)),W157-INDIRECT(_xlfn.CONCAT($BZ$1,MATCH(D157,$BY$7:$BY$100,0)+6)):INDIRECT(_xlfn.CONCAT($BZ$1,MATCH(D157,$BY$7:$BY$100,0)+6+SUM(IF((D157=$BY$7:$BY$59)=TRUE,1,0))-1))*$R$3)))=0,0,1))</f>
        <v>#N/A</v>
      </c>
      <c r="Z157" s="6"/>
      <c r="AA157" s="30" t="str">
        <f t="shared" ca="1" si="46"/>
        <v/>
      </c>
      <c r="AB157" s="31" t="str">
        <f t="shared" si="47"/>
        <v/>
      </c>
      <c r="AC157" s="31" t="str">
        <f t="shared" si="48"/>
        <v/>
      </c>
      <c r="AD157" s="31" t="str">
        <f t="shared" si="49"/>
        <v/>
      </c>
      <c r="AE157" s="32" t="str">
        <f t="shared" si="50"/>
        <v/>
      </c>
      <c r="AF157" s="33" t="str" cm="1">
        <f t="array" aca="1" ref="AF157" ca="1">IFERROR(IF(_xlfn._xlws.SORT(TRANSPOSE(MMULT(MMULT(_xlfn.MUNIT(X157),IF(ROUND(MMULT(IF(E157=0,IF(DN155=1,INDIRECT(_xlfn.CONCAT($CP$1,MATCH(F157,$CO$7:$CO$100,0)+6)):INDIRECT(_xlfn.CONCAT($CP$1,MATCH(F157,$CO$7:$CO$100,0)+6+SUM(IF((F157=$CO$7:$CO$59)=TRUE,1,0))-1)),INDIRECT(_xlfn.CONCAT($CH$1,MATCH(F157,$CG$7:$CG$100,0)+6)):INDIRECT(_xlfn.CONCAT($CH$1,MATCH(F157,$CG$7:$CG$100,0)+6+SUM(IF((F157=$CG$7:$CG$59)=TRUE,1,0))-1))),IF(OR(DN155=2,DN155=3),INDIRECT(_xlfn.CONCAT($CL$1,MATCH(E157,$CK$7:$CK$100,0)+6)):INDIRECT(_xlfn.CONCAT($CL$1,MATCH(E157,$CK$7:$CK$100,0)+6+SUM(IF((E157=$CK$7:$CK$59)=TRUE,1,0))-1)),INDIRECT(_xlfn.CONCAT($CD$1,MATCH(E157,$CC$7:$CC$100,0)+6)):INDIRECT(_xlfn.CONCAT($CD$1,MATCH(E157,$CC$7:$CC$100,0)+6+SUM(IF((E157=$CC$7:$CC$59)=TRUE,1,0))-1))))*$S$3*IF(AND(DM155=4,F157=0),1.1,1),1/TRANSPOSE(W157-INDIRECT(_xlfn.CONCAT($BZ$1,MATCH(D157,$BY$7:$BY$100,0)+6)):INDIRECT(_xlfn.CONCAT($BZ$1,MATCH(D157,$BY$7:$BY$100,0)+6+SUM(IF((D157=$BY$7:$BY$59)=TRUE,1,0))-1))*$R$3)),6)=1,1,0)),W157-INDIRECT(_xlfn.CONCAT($BZ$1,MATCH(D157,$BY$7:$BY$100,0)+6)):INDIRECT(_xlfn.CONCAT($BZ$1,MATCH(D157,$BY$7:$BY$100,0)+6+SUM(IF((D157=$BY$7:$BY$59)=TRUE,1,0))-1))*$R$3))/$S$3,1,-1,TRUE)=0,"",_xlfn._xlws.SORT(TRANSPOSE(MMULT(MMULT(_xlfn.MUNIT(X157),IF(ROUND(MMULT(IF(E157=0,IF(DN155=1,INDIRECT(_xlfn.CONCAT($CP$1,MATCH(F157,$CO$7:$CO$100,0)+6)):INDIRECT(_xlfn.CONCAT($CP$1,MATCH(F157,$CO$7:$CO$100,0)+6+SUM(IF((F157=$CO$7:$CO$59)=TRUE,1,0))-1)),INDIRECT(_xlfn.CONCAT($CH$1,MATCH(F157,$CG$7:$CG$100,0)+6)):INDIRECT(_xlfn.CONCAT($CH$1,MATCH(F157,$CG$7:$CG$100,0)+6+SUM(IF((F157=$CG$7:$CG$59)=TRUE,1,0))-1))),IF(OR(DN155=2,DN155=3),INDIRECT(_xlfn.CONCAT($CL$1,MATCH(E157,$CK$7:$CK$100,0)+6)):INDIRECT(_xlfn.CONCAT($CL$1,MATCH(E157,$CK$7:$CK$100,0)+6+SUM(IF((E157=$CK$7:$CK$59)=TRUE,1,0))-1)),INDIRECT(_xlfn.CONCAT($CD$1,MATCH(E157,$CC$7:$CC$100,0)+6)):INDIRECT(_xlfn.CONCAT($CD$1,MATCH(E157,$CC$7:$CC$100,0)+6+SUM(IF((E157=$CC$7:$CC$59)=TRUE,1,0))-1))))*$S$3*IF(AND(DM155=4,F157=0),1.1,1),1/TRANSPOSE(W157-INDIRECT(_xlfn.CONCAT($BZ$1,MATCH(D157,$BY$7:$BY$100,0)+6)):INDIRECT(_xlfn.CONCAT($BZ$1,MATCH(D157,$BY$7:$BY$100,0)+6+SUM(IF((D157=$BY$7:$BY$59)=TRUE,1,0))-1))*$R$3)),6)=1,1,0)),W157-INDIRECT(_xlfn.CONCAT($BZ$1,MATCH(D157,$BY$7:$BY$100,0)+6)):INDIRECT(_xlfn.CONCAT($BZ$1,MATCH(D157,$BY$7:$BY$100,0)+6+SUM(IF((D157=$BY$7:$BY$59)=TRUE,1,0))-1))*$R$3))/$S$3,1,-1,TRUE)),"")</f>
        <v/>
      </c>
      <c r="AG157" s="31"/>
      <c r="AH157" s="31"/>
      <c r="AI157" s="31"/>
      <c r="AJ157" s="32"/>
      <c r="AK157" s="6"/>
      <c r="AL157" s="21"/>
      <c r="AM157" s="21"/>
      <c r="AN157" s="48">
        <f t="shared" si="51"/>
        <v>12</v>
      </c>
      <c r="AO157" s="39" t="e">
        <f t="shared" si="52"/>
        <v>#N/A</v>
      </c>
      <c r="AP157" s="39" t="e" cm="1">
        <f t="array" ref="AP157">_xlfn.XMATCH(1,IF(IF((AL157=$DG$24:$EF$24)=TRUE,1,0)+IF((AM157=$DG$25:$EF$25)=TRUE,1,0)=2,1,0))</f>
        <v>#N/A</v>
      </c>
      <c r="AQ157" s="39" t="str" cm="1">
        <f t="array" aca="1" ref="AQ157:AU157" ca="1">AA157:AE157</f>
        <v/>
      </c>
      <c r="AR157" s="39" t="str">
        <f ca="1"/>
        <v/>
      </c>
      <c r="AS157" s="39" t="str">
        <f ca="1"/>
        <v/>
      </c>
      <c r="AT157" s="39" t="str">
        <f ca="1"/>
        <v/>
      </c>
      <c r="AU157" s="39" t="str">
        <f ca="1"/>
        <v/>
      </c>
      <c r="AV157" s="39">
        <f t="shared" si="53"/>
        <v>0</v>
      </c>
      <c r="AW157" s="39" t="e" cm="1">
        <f t="array" ref="AW157">IF(AND(AV157=1,AO157&lt;&gt;1),VLOOKUP(E157,변환표준점수!$H$8:$O$60,_xlfn.XMATCH('표점 계산기'!$AL157,변환표준점수!$I$6:$O$6)+1,FALSE),IF(AND($E157=0,$DN$4=1),INDEX($CH$7:$CH$73,SUM(IF(AF157=$CP$7:$CP$59,ROW($A$1:$A$50),0))),IF(AND($E157&lt;&gt;0,$DN$4&lt;&gt;1),INDEX($CD$7:$CD$73,SUM(IF(AF157=$CL$7:$CL$59,ROW($A$1:$A$50),0))),AF157:AJ157)))</f>
        <v>#N/A</v>
      </c>
      <c r="AX157" s="39"/>
      <c r="AY157" s="39"/>
      <c r="AZ157" s="39"/>
      <c r="BA157" s="39"/>
      <c r="BB157" s="39" t="e">
        <f>VLOOKUP(G157,변환표준점수!$X$8:$AM$16,_xlfn.XMATCH(AL157,변환표준점수!$Y$5:$AM$5)+IF(OR(AN157=6,AN157=7,AN157=10,AN157=11),IF(AO157=1,0,1),0)+1,FALSE)</f>
        <v>#N/A</v>
      </c>
      <c r="BC157" s="39" t="e">
        <f>VLOOKUP(H157,변환표준점수!$AO$8:$BE$16,_xlfn.XMATCH(AL157,변환표준점수!$AP$5:$BE$5)+IF(OR(AN157=3,AN157=6,AN157=8,AN157=9,AN157=10),IF(AO157=1,0,1),0)+1,FALSE)</f>
        <v>#N/A</v>
      </c>
      <c r="BD157" s="39" t="e">
        <f>IF(I157=0,VLOOKUP(K157,변환표준점수!$BU$8:$CF$62,'표점 계산기'!$AN157+1,FALSE),VLOOKUP(I157,변환표준점수!$BH$8:$BS$62,'표점 계산기'!$AN157+1,FALSE))</f>
        <v>#N/A</v>
      </c>
      <c r="BE157" s="39" t="e">
        <f>IF(J157=0,VLOOKUP(L157,변환표준점수!$BU$8:$CF$62,'표점 계산기'!$AN157+1,FALSE),VLOOKUP(J157,변환표준점수!$BH$8:$BS$62,'표점 계산기'!$AN157+1,FALSE))</f>
        <v>#N/A</v>
      </c>
      <c r="BF157" s="39" cm="1">
        <f t="array" ref="BF157">IF(M157=0,0,IF(OR(AN157=3,AN157=4),0,IF(AN157=1,INDEX($CZ$7:$CZ$15,SUM(IF(M157&lt;$CY$7:$CY$15=TRUE,1,0))+1),VLOOKUP(M157,변환표준점수!$BH$8:$BS$62,'표점 계산기'!AN157+1,FALSE))))</f>
        <v>0</v>
      </c>
      <c r="BG157" s="39" t="e" cm="1">
        <f t="array" ref="BG157">INDEX($DG$24:$EF$31,COLUMN(C152),$AP157)</f>
        <v>#N/A</v>
      </c>
      <c r="BH157" s="39" t="e" cm="1">
        <f t="array" ref="BH157">INDEX($DG$24:$EF$31,COLUMN(D152),$AP157)</f>
        <v>#N/A</v>
      </c>
      <c r="BI157" s="39" t="e" cm="1">
        <f t="array" ref="BI157">INDEX($DG$24:$EF$31,COLUMN(E152),$AP157)</f>
        <v>#N/A</v>
      </c>
      <c r="BJ157" s="39" t="e" cm="1">
        <f t="array" ref="BJ157">INDEX($DG$24:$EF$31,COLUMN(F152),$AP157)</f>
        <v>#N/A</v>
      </c>
      <c r="BK157" s="39" t="e" cm="1">
        <f t="array" ref="BK157">INDEX($DG$24:$EF$31,COLUMN(G152),$AP157)</f>
        <v>#N/A</v>
      </c>
      <c r="BL157" s="39" t="e" cm="1">
        <f t="array" ref="BL157">INDEX($DG$24:$EF$31,COLUMN(H152),$AP157)</f>
        <v>#N/A</v>
      </c>
      <c r="BM157" s="63" t="str" cm="1">
        <f t="array" aca="1" ref="BM157:BQ157" ca="1">IFERROR(ROUND(IF(IFERROR(AW157:BA157/AW157:BA157,0)=1,(IFERROR(AQ157:AU157*BG157,0)+IFERROR(AW157:BA157*BH157,0)+(SUM(BD157:BF157)-MIN(BD157:BF157))*BI157+BB157*BJ157+BC157*BK157)*BL157+BB157*(1-BJ157)+BC157*(1-BK157)+IF(AN157=1,BF157,0),""),2),"")</f>
        <v/>
      </c>
      <c r="BN157" s="52" t="str">
        <f ca="1"/>
        <v/>
      </c>
      <c r="BO157" s="52" t="str">
        <f ca="1"/>
        <v/>
      </c>
      <c r="BP157" s="52" t="str">
        <f ca="1"/>
        <v/>
      </c>
      <c r="BQ157" s="64" t="str">
        <f ca="1"/>
        <v/>
      </c>
      <c r="BR157" s="6"/>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6"/>
      <c r="DM157" s="6"/>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row>
    <row r="158" spans="1:153" x14ac:dyDescent="0.3">
      <c r="A158" s="5"/>
      <c r="B158" s="18" t="str">
        <f t="shared" si="41"/>
        <v/>
      </c>
      <c r="C158" s="24"/>
      <c r="D158" s="24"/>
      <c r="E158" s="24"/>
      <c r="F158" s="24"/>
      <c r="G158" s="24"/>
      <c r="H158" s="25"/>
      <c r="I158" s="25"/>
      <c r="J158" s="25"/>
      <c r="K158" s="25"/>
      <c r="L158" s="25"/>
      <c r="M158" s="25"/>
      <c r="N158" s="24"/>
      <c r="O158" s="25"/>
      <c r="P158" s="6"/>
      <c r="Q158" s="6"/>
      <c r="R158" s="6" t="e">
        <f t="shared" si="42"/>
        <v>#N/A</v>
      </c>
      <c r="S158" s="6" t="e">
        <f t="shared" si="43"/>
        <v>#N/A</v>
      </c>
      <c r="T158" s="6" t="e">
        <f t="shared" si="44"/>
        <v>#N/A</v>
      </c>
      <c r="U158" s="6" t="e">
        <f t="shared" si="45"/>
        <v>#N/A</v>
      </c>
      <c r="V158" s="8" cm="1">
        <f t="array" ref="V158">IF(M158=0,0,IF(OR($DM$4=3,$DM$4=4),0,IF($DM$4=1,INDEX($CZ$7:$CZ$15,SUM(IF(M158&lt;$CY$7:$CY$15=TRUE,1,0))+1),VLOOKUP(M158,$DB$7:$DC$107,2,FALSE))))</f>
        <v>0</v>
      </c>
      <c r="W158" s="6" t="e">
        <f t="shared" si="40"/>
        <v>#N/A</v>
      </c>
      <c r="X158" s="6" cm="1">
        <f t="array" aca="1" ref="X158" ca="1">SUM(IF((IF(E158=0,INDIRECT(_xlfn.CONCAT($CH$1,MATCH(F158,$CG$7:$CG$100,0)+6)):INDIRECT(_xlfn.CONCAT($CH$1,MATCH(F158,$CG$7:$CG$100,0)+6+SUM(IF((F158=$CG$7:$CG$59)=TRUE,1,0))-1)),INDIRECT(_xlfn.CONCAT($CD$1,MATCH(E158,$CC$7:$CC$100,0)+6)):INDIRECT(_xlfn.CONCAT($CD$1,MATCH(E158,$CC$7:$CC$100,0)+6+SUM(IF((E158=$CC$7:$CC$59)=TRUE,1,0))-1)))*$S$3)=0,0,1))</f>
        <v>2</v>
      </c>
      <c r="Y158" s="6" t="e" cm="1">
        <f t="array" aca="1" ref="Y158" ca="1">SUM(IF((TRANSPOSE(MMULT(MMULT(_xlfn.MUNIT(X158),IF(MMULT(IF(E158=0,INDIRECT(_xlfn.CONCAT($CH$1,MATCH(F158,$CG$7:$CG$100,0)+6)):INDIRECT(_xlfn.CONCAT($CH$1,MATCH(F158,$CG$7:$CG$100,0)+6+SUM(IF((F158=$CG$7:$CG$59)=TRUE,1,0))-1)),INDIRECT(_xlfn.CONCAT($CD$1,MATCH(E158,$CC$7:$CC$100,0)+6)):INDIRECT(_xlfn.CONCAT($CD$1,MATCH(E158,$CC$7:$CC$100,0)+6+SUM(IF((E158=$CC$7:$CC$59)=TRUE,1,0))-1)))*$S$3,1/TRANSPOSE(W158-INDIRECT(_xlfn.CONCAT($BZ$1,MATCH(D158,$BY$7:$BY$100,0)+6)):INDIRECT(_xlfn.CONCAT($BZ$1,MATCH(D158,$BY$7:$BY$100,0)+6+SUM(IF((D158=$BY$7:$BY$59)=TRUE,1,0))-1))*$R$3))=1,1,0)),W158-INDIRECT(_xlfn.CONCAT($BZ$1,MATCH(D158,$BY$7:$BY$100,0)+6)):INDIRECT(_xlfn.CONCAT($BZ$1,MATCH(D158,$BY$7:$BY$100,0)+6+SUM(IF((D158=$BY$7:$BY$59)=TRUE,1,0))-1))*$R$3)))=0,0,1))</f>
        <v>#N/A</v>
      </c>
      <c r="Z158" s="6"/>
      <c r="AA158" s="30" t="str">
        <f t="shared" ca="1" si="46"/>
        <v/>
      </c>
      <c r="AB158" s="31" t="str">
        <f t="shared" si="47"/>
        <v/>
      </c>
      <c r="AC158" s="31" t="str">
        <f t="shared" si="48"/>
        <v/>
      </c>
      <c r="AD158" s="31" t="str">
        <f t="shared" si="49"/>
        <v/>
      </c>
      <c r="AE158" s="32" t="str">
        <f t="shared" si="50"/>
        <v/>
      </c>
      <c r="AF158" s="33" t="str" cm="1">
        <f t="array" aca="1" ref="AF158" ca="1">IFERROR(IF(_xlfn._xlws.SORT(TRANSPOSE(MMULT(MMULT(_xlfn.MUNIT(X158),IF(ROUND(MMULT(IF(E158=0,IF(DN156=1,INDIRECT(_xlfn.CONCAT($CP$1,MATCH(F158,$CO$7:$CO$100,0)+6)):INDIRECT(_xlfn.CONCAT($CP$1,MATCH(F158,$CO$7:$CO$100,0)+6+SUM(IF((F158=$CO$7:$CO$59)=TRUE,1,0))-1)),INDIRECT(_xlfn.CONCAT($CH$1,MATCH(F158,$CG$7:$CG$100,0)+6)):INDIRECT(_xlfn.CONCAT($CH$1,MATCH(F158,$CG$7:$CG$100,0)+6+SUM(IF((F158=$CG$7:$CG$59)=TRUE,1,0))-1))),IF(OR(DN156=2,DN156=3),INDIRECT(_xlfn.CONCAT($CL$1,MATCH(E158,$CK$7:$CK$100,0)+6)):INDIRECT(_xlfn.CONCAT($CL$1,MATCH(E158,$CK$7:$CK$100,0)+6+SUM(IF((E158=$CK$7:$CK$59)=TRUE,1,0))-1)),INDIRECT(_xlfn.CONCAT($CD$1,MATCH(E158,$CC$7:$CC$100,0)+6)):INDIRECT(_xlfn.CONCAT($CD$1,MATCH(E158,$CC$7:$CC$100,0)+6+SUM(IF((E158=$CC$7:$CC$59)=TRUE,1,0))-1))))*$S$3*IF(AND(DM156=4,F158=0),1.1,1),1/TRANSPOSE(W158-INDIRECT(_xlfn.CONCAT($BZ$1,MATCH(D158,$BY$7:$BY$100,0)+6)):INDIRECT(_xlfn.CONCAT($BZ$1,MATCH(D158,$BY$7:$BY$100,0)+6+SUM(IF((D158=$BY$7:$BY$59)=TRUE,1,0))-1))*$R$3)),6)=1,1,0)),W158-INDIRECT(_xlfn.CONCAT($BZ$1,MATCH(D158,$BY$7:$BY$100,0)+6)):INDIRECT(_xlfn.CONCAT($BZ$1,MATCH(D158,$BY$7:$BY$100,0)+6+SUM(IF((D158=$BY$7:$BY$59)=TRUE,1,0))-1))*$R$3))/$S$3,1,-1,TRUE)=0,"",_xlfn._xlws.SORT(TRANSPOSE(MMULT(MMULT(_xlfn.MUNIT(X158),IF(ROUND(MMULT(IF(E158=0,IF(DN156=1,INDIRECT(_xlfn.CONCAT($CP$1,MATCH(F158,$CO$7:$CO$100,0)+6)):INDIRECT(_xlfn.CONCAT($CP$1,MATCH(F158,$CO$7:$CO$100,0)+6+SUM(IF((F158=$CO$7:$CO$59)=TRUE,1,0))-1)),INDIRECT(_xlfn.CONCAT($CH$1,MATCH(F158,$CG$7:$CG$100,0)+6)):INDIRECT(_xlfn.CONCAT($CH$1,MATCH(F158,$CG$7:$CG$100,0)+6+SUM(IF((F158=$CG$7:$CG$59)=TRUE,1,0))-1))),IF(OR(DN156=2,DN156=3),INDIRECT(_xlfn.CONCAT($CL$1,MATCH(E158,$CK$7:$CK$100,0)+6)):INDIRECT(_xlfn.CONCAT($CL$1,MATCH(E158,$CK$7:$CK$100,0)+6+SUM(IF((E158=$CK$7:$CK$59)=TRUE,1,0))-1)),INDIRECT(_xlfn.CONCAT($CD$1,MATCH(E158,$CC$7:$CC$100,0)+6)):INDIRECT(_xlfn.CONCAT($CD$1,MATCH(E158,$CC$7:$CC$100,0)+6+SUM(IF((E158=$CC$7:$CC$59)=TRUE,1,0))-1))))*$S$3*IF(AND(DM156=4,F158=0),1.1,1),1/TRANSPOSE(W158-INDIRECT(_xlfn.CONCAT($BZ$1,MATCH(D158,$BY$7:$BY$100,0)+6)):INDIRECT(_xlfn.CONCAT($BZ$1,MATCH(D158,$BY$7:$BY$100,0)+6+SUM(IF((D158=$BY$7:$BY$59)=TRUE,1,0))-1))*$R$3)),6)=1,1,0)),W158-INDIRECT(_xlfn.CONCAT($BZ$1,MATCH(D158,$BY$7:$BY$100,0)+6)):INDIRECT(_xlfn.CONCAT($BZ$1,MATCH(D158,$BY$7:$BY$100,0)+6+SUM(IF((D158=$BY$7:$BY$59)=TRUE,1,0))-1))*$R$3))/$S$3,1,-1,TRUE)),"")</f>
        <v/>
      </c>
      <c r="AG158" s="31"/>
      <c r="AH158" s="31"/>
      <c r="AI158" s="31"/>
      <c r="AJ158" s="32"/>
      <c r="AK158" s="6"/>
      <c r="AL158" s="21"/>
      <c r="AM158" s="21"/>
      <c r="AN158" s="48">
        <f t="shared" si="51"/>
        <v>12</v>
      </c>
      <c r="AO158" s="39" t="e">
        <f t="shared" si="52"/>
        <v>#N/A</v>
      </c>
      <c r="AP158" s="39" t="e" cm="1">
        <f t="array" ref="AP158">_xlfn.XMATCH(1,IF(IF((AL158=$DG$24:$EF$24)=TRUE,1,0)+IF((AM158=$DG$25:$EF$25)=TRUE,1,0)=2,1,0))</f>
        <v>#N/A</v>
      </c>
      <c r="AQ158" s="39" t="str" cm="1">
        <f t="array" aca="1" ref="AQ158:AU158" ca="1">AA158:AE158</f>
        <v/>
      </c>
      <c r="AR158" s="39" t="str">
        <f ca="1"/>
        <v/>
      </c>
      <c r="AS158" s="39" t="str">
        <f ca="1"/>
        <v/>
      </c>
      <c r="AT158" s="39" t="str">
        <f ca="1"/>
        <v/>
      </c>
      <c r="AU158" s="39" t="str">
        <f ca="1"/>
        <v/>
      </c>
      <c r="AV158" s="39">
        <f t="shared" si="53"/>
        <v>0</v>
      </c>
      <c r="AW158" s="39" t="e" cm="1">
        <f t="array" ref="AW158">IF(AND(AV158=1,AO158&lt;&gt;1),VLOOKUP(E158,변환표준점수!$H$8:$O$60,_xlfn.XMATCH('표점 계산기'!$AL158,변환표준점수!$I$6:$O$6)+1,FALSE),IF(AND($E158=0,$DN$4=1),INDEX($CH$7:$CH$73,SUM(IF(AF158=$CP$7:$CP$59,ROW($A$1:$A$50),0))),IF(AND($E158&lt;&gt;0,$DN$4&lt;&gt;1),INDEX($CD$7:$CD$73,SUM(IF(AF158=$CL$7:$CL$59,ROW($A$1:$A$50),0))),AF158:AJ158)))</f>
        <v>#N/A</v>
      </c>
      <c r="AX158" s="39"/>
      <c r="AY158" s="39"/>
      <c r="AZ158" s="39"/>
      <c r="BA158" s="39"/>
      <c r="BB158" s="39" t="e">
        <f>VLOOKUP(G158,변환표준점수!$X$8:$AM$16,_xlfn.XMATCH(AL158,변환표준점수!$Y$5:$AM$5)+IF(OR(AN158=6,AN158=7,AN158=10,AN158=11),IF(AO158=1,0,1),0)+1,FALSE)</f>
        <v>#N/A</v>
      </c>
      <c r="BC158" s="39" t="e">
        <f>VLOOKUP(H158,변환표준점수!$AO$8:$BE$16,_xlfn.XMATCH(AL158,변환표준점수!$AP$5:$BE$5)+IF(OR(AN158=3,AN158=6,AN158=8,AN158=9,AN158=10),IF(AO158=1,0,1),0)+1,FALSE)</f>
        <v>#N/A</v>
      </c>
      <c r="BD158" s="39" t="e">
        <f>IF(I158=0,VLOOKUP(K158,변환표준점수!$BU$8:$CF$62,'표점 계산기'!$AN158+1,FALSE),VLOOKUP(I158,변환표준점수!$BH$8:$BS$62,'표점 계산기'!$AN158+1,FALSE))</f>
        <v>#N/A</v>
      </c>
      <c r="BE158" s="39" t="e">
        <f>IF(J158=0,VLOOKUP(L158,변환표준점수!$BU$8:$CF$62,'표점 계산기'!$AN158+1,FALSE),VLOOKUP(J158,변환표준점수!$BH$8:$BS$62,'표점 계산기'!$AN158+1,FALSE))</f>
        <v>#N/A</v>
      </c>
      <c r="BF158" s="39" cm="1">
        <f t="array" ref="BF158">IF(M158=0,0,IF(OR(AN158=3,AN158=4),0,IF(AN158=1,INDEX($CZ$7:$CZ$15,SUM(IF(M158&lt;$CY$7:$CY$15=TRUE,1,0))+1),VLOOKUP(M158,변환표준점수!$BH$8:$BS$62,'표점 계산기'!AN158+1,FALSE))))</f>
        <v>0</v>
      </c>
      <c r="BG158" s="39" t="e" cm="1">
        <f t="array" ref="BG158">INDEX($DG$24:$EF$31,COLUMN(C153),$AP158)</f>
        <v>#N/A</v>
      </c>
      <c r="BH158" s="39" t="e" cm="1">
        <f t="array" ref="BH158">INDEX($DG$24:$EF$31,COLUMN(D153),$AP158)</f>
        <v>#N/A</v>
      </c>
      <c r="BI158" s="39" t="e" cm="1">
        <f t="array" ref="BI158">INDEX($DG$24:$EF$31,COLUMN(E153),$AP158)</f>
        <v>#N/A</v>
      </c>
      <c r="BJ158" s="39" t="e" cm="1">
        <f t="array" ref="BJ158">INDEX($DG$24:$EF$31,COLUMN(F153),$AP158)</f>
        <v>#N/A</v>
      </c>
      <c r="BK158" s="39" t="e" cm="1">
        <f t="array" ref="BK158">INDEX($DG$24:$EF$31,COLUMN(G153),$AP158)</f>
        <v>#N/A</v>
      </c>
      <c r="BL158" s="39" t="e" cm="1">
        <f t="array" ref="BL158">INDEX($DG$24:$EF$31,COLUMN(H153),$AP158)</f>
        <v>#N/A</v>
      </c>
      <c r="BM158" s="63" t="str" cm="1">
        <f t="array" aca="1" ref="BM158:BQ158" ca="1">IFERROR(ROUND(IF(IFERROR(AW158:BA158/AW158:BA158,0)=1,(IFERROR(AQ158:AU158*BG158,0)+IFERROR(AW158:BA158*BH158,0)+(SUM(BD158:BF158)-MIN(BD158:BF158))*BI158+BB158*BJ158+BC158*BK158)*BL158+BB158*(1-BJ158)+BC158*(1-BK158)+IF(AN158=1,BF158,0),""),2),"")</f>
        <v/>
      </c>
      <c r="BN158" s="52" t="str">
        <f ca="1"/>
        <v/>
      </c>
      <c r="BO158" s="52" t="str">
        <f ca="1"/>
        <v/>
      </c>
      <c r="BP158" s="52" t="str">
        <f ca="1"/>
        <v/>
      </c>
      <c r="BQ158" s="64" t="str">
        <f ca="1"/>
        <v/>
      </c>
      <c r="BR158" s="6"/>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6"/>
      <c r="DM158" s="6"/>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row>
    <row r="159" spans="1:153" x14ac:dyDescent="0.3">
      <c r="A159" s="5"/>
      <c r="B159" s="18" t="str">
        <f t="shared" si="41"/>
        <v/>
      </c>
      <c r="C159" s="24"/>
      <c r="D159" s="24"/>
      <c r="E159" s="24"/>
      <c r="F159" s="24"/>
      <c r="G159" s="24"/>
      <c r="H159" s="25"/>
      <c r="I159" s="25"/>
      <c r="J159" s="25"/>
      <c r="K159" s="25"/>
      <c r="L159" s="25"/>
      <c r="M159" s="25"/>
      <c r="N159" s="24"/>
      <c r="O159" s="25"/>
      <c r="P159" s="6"/>
      <c r="Q159" s="6"/>
      <c r="R159" s="6" t="e">
        <f t="shared" si="42"/>
        <v>#N/A</v>
      </c>
      <c r="S159" s="6" t="e">
        <f t="shared" si="43"/>
        <v>#N/A</v>
      </c>
      <c r="T159" s="6" t="e">
        <f t="shared" si="44"/>
        <v>#N/A</v>
      </c>
      <c r="U159" s="6" t="e">
        <f t="shared" si="45"/>
        <v>#N/A</v>
      </c>
      <c r="V159" s="8" cm="1">
        <f t="array" ref="V159">IF(M159=0,0,IF(OR($DM$4=3,$DM$4=4),0,IF($DM$4=1,INDEX($CZ$7:$CZ$15,SUM(IF(M159&lt;$CY$7:$CY$15=TRUE,1,0))+1),VLOOKUP(M159,$DB$7:$DC$107,2,FALSE))))</f>
        <v>0</v>
      </c>
      <c r="W159" s="6" t="e">
        <f t="shared" si="40"/>
        <v>#N/A</v>
      </c>
      <c r="X159" s="6" cm="1">
        <f t="array" aca="1" ref="X159" ca="1">SUM(IF((IF(E159=0,INDIRECT(_xlfn.CONCAT($CH$1,MATCH(F159,$CG$7:$CG$100,0)+6)):INDIRECT(_xlfn.CONCAT($CH$1,MATCH(F159,$CG$7:$CG$100,0)+6+SUM(IF((F159=$CG$7:$CG$59)=TRUE,1,0))-1)),INDIRECT(_xlfn.CONCAT($CD$1,MATCH(E159,$CC$7:$CC$100,0)+6)):INDIRECT(_xlfn.CONCAT($CD$1,MATCH(E159,$CC$7:$CC$100,0)+6+SUM(IF((E159=$CC$7:$CC$59)=TRUE,1,0))-1)))*$S$3)=0,0,1))</f>
        <v>2</v>
      </c>
      <c r="Y159" s="6" t="e" cm="1">
        <f t="array" aca="1" ref="Y159" ca="1">SUM(IF((TRANSPOSE(MMULT(MMULT(_xlfn.MUNIT(X159),IF(MMULT(IF(E159=0,INDIRECT(_xlfn.CONCAT($CH$1,MATCH(F159,$CG$7:$CG$100,0)+6)):INDIRECT(_xlfn.CONCAT($CH$1,MATCH(F159,$CG$7:$CG$100,0)+6+SUM(IF((F159=$CG$7:$CG$59)=TRUE,1,0))-1)),INDIRECT(_xlfn.CONCAT($CD$1,MATCH(E159,$CC$7:$CC$100,0)+6)):INDIRECT(_xlfn.CONCAT($CD$1,MATCH(E159,$CC$7:$CC$100,0)+6+SUM(IF((E159=$CC$7:$CC$59)=TRUE,1,0))-1)))*$S$3,1/TRANSPOSE(W159-INDIRECT(_xlfn.CONCAT($BZ$1,MATCH(D159,$BY$7:$BY$100,0)+6)):INDIRECT(_xlfn.CONCAT($BZ$1,MATCH(D159,$BY$7:$BY$100,0)+6+SUM(IF((D159=$BY$7:$BY$59)=TRUE,1,0))-1))*$R$3))=1,1,0)),W159-INDIRECT(_xlfn.CONCAT($BZ$1,MATCH(D159,$BY$7:$BY$100,0)+6)):INDIRECT(_xlfn.CONCAT($BZ$1,MATCH(D159,$BY$7:$BY$100,0)+6+SUM(IF((D159=$BY$7:$BY$59)=TRUE,1,0))-1))*$R$3)))=0,0,1))</f>
        <v>#N/A</v>
      </c>
      <c r="Z159" s="6"/>
      <c r="AA159" s="30" t="str">
        <f t="shared" ca="1" si="46"/>
        <v/>
      </c>
      <c r="AB159" s="31" t="str">
        <f t="shared" si="47"/>
        <v/>
      </c>
      <c r="AC159" s="31" t="str">
        <f t="shared" si="48"/>
        <v/>
      </c>
      <c r="AD159" s="31" t="str">
        <f t="shared" si="49"/>
        <v/>
      </c>
      <c r="AE159" s="32" t="str">
        <f t="shared" si="50"/>
        <v/>
      </c>
      <c r="AF159" s="33" t="str" cm="1">
        <f t="array" aca="1" ref="AF159" ca="1">IFERROR(IF(_xlfn._xlws.SORT(TRANSPOSE(MMULT(MMULT(_xlfn.MUNIT(X159),IF(ROUND(MMULT(IF(E159=0,IF(DN157=1,INDIRECT(_xlfn.CONCAT($CP$1,MATCH(F159,$CO$7:$CO$100,0)+6)):INDIRECT(_xlfn.CONCAT($CP$1,MATCH(F159,$CO$7:$CO$100,0)+6+SUM(IF((F159=$CO$7:$CO$59)=TRUE,1,0))-1)),INDIRECT(_xlfn.CONCAT($CH$1,MATCH(F159,$CG$7:$CG$100,0)+6)):INDIRECT(_xlfn.CONCAT($CH$1,MATCH(F159,$CG$7:$CG$100,0)+6+SUM(IF((F159=$CG$7:$CG$59)=TRUE,1,0))-1))),IF(OR(DN157=2,DN157=3),INDIRECT(_xlfn.CONCAT($CL$1,MATCH(E159,$CK$7:$CK$100,0)+6)):INDIRECT(_xlfn.CONCAT($CL$1,MATCH(E159,$CK$7:$CK$100,0)+6+SUM(IF((E159=$CK$7:$CK$59)=TRUE,1,0))-1)),INDIRECT(_xlfn.CONCAT($CD$1,MATCH(E159,$CC$7:$CC$100,0)+6)):INDIRECT(_xlfn.CONCAT($CD$1,MATCH(E159,$CC$7:$CC$100,0)+6+SUM(IF((E159=$CC$7:$CC$59)=TRUE,1,0))-1))))*$S$3*IF(AND(DM157=4,F159=0),1.1,1),1/TRANSPOSE(W159-INDIRECT(_xlfn.CONCAT($BZ$1,MATCH(D159,$BY$7:$BY$100,0)+6)):INDIRECT(_xlfn.CONCAT($BZ$1,MATCH(D159,$BY$7:$BY$100,0)+6+SUM(IF((D159=$BY$7:$BY$59)=TRUE,1,0))-1))*$R$3)),6)=1,1,0)),W159-INDIRECT(_xlfn.CONCAT($BZ$1,MATCH(D159,$BY$7:$BY$100,0)+6)):INDIRECT(_xlfn.CONCAT($BZ$1,MATCH(D159,$BY$7:$BY$100,0)+6+SUM(IF((D159=$BY$7:$BY$59)=TRUE,1,0))-1))*$R$3))/$S$3,1,-1,TRUE)=0,"",_xlfn._xlws.SORT(TRANSPOSE(MMULT(MMULT(_xlfn.MUNIT(X159),IF(ROUND(MMULT(IF(E159=0,IF(DN157=1,INDIRECT(_xlfn.CONCAT($CP$1,MATCH(F159,$CO$7:$CO$100,0)+6)):INDIRECT(_xlfn.CONCAT($CP$1,MATCH(F159,$CO$7:$CO$100,0)+6+SUM(IF((F159=$CO$7:$CO$59)=TRUE,1,0))-1)),INDIRECT(_xlfn.CONCAT($CH$1,MATCH(F159,$CG$7:$CG$100,0)+6)):INDIRECT(_xlfn.CONCAT($CH$1,MATCH(F159,$CG$7:$CG$100,0)+6+SUM(IF((F159=$CG$7:$CG$59)=TRUE,1,0))-1))),IF(OR(DN157=2,DN157=3),INDIRECT(_xlfn.CONCAT($CL$1,MATCH(E159,$CK$7:$CK$100,0)+6)):INDIRECT(_xlfn.CONCAT($CL$1,MATCH(E159,$CK$7:$CK$100,0)+6+SUM(IF((E159=$CK$7:$CK$59)=TRUE,1,0))-1)),INDIRECT(_xlfn.CONCAT($CD$1,MATCH(E159,$CC$7:$CC$100,0)+6)):INDIRECT(_xlfn.CONCAT($CD$1,MATCH(E159,$CC$7:$CC$100,0)+6+SUM(IF((E159=$CC$7:$CC$59)=TRUE,1,0))-1))))*$S$3*IF(AND(DM157=4,F159=0),1.1,1),1/TRANSPOSE(W159-INDIRECT(_xlfn.CONCAT($BZ$1,MATCH(D159,$BY$7:$BY$100,0)+6)):INDIRECT(_xlfn.CONCAT($BZ$1,MATCH(D159,$BY$7:$BY$100,0)+6+SUM(IF((D159=$BY$7:$BY$59)=TRUE,1,0))-1))*$R$3)),6)=1,1,0)),W159-INDIRECT(_xlfn.CONCAT($BZ$1,MATCH(D159,$BY$7:$BY$100,0)+6)):INDIRECT(_xlfn.CONCAT($BZ$1,MATCH(D159,$BY$7:$BY$100,0)+6+SUM(IF((D159=$BY$7:$BY$59)=TRUE,1,0))-1))*$R$3))/$S$3,1,-1,TRUE)),"")</f>
        <v/>
      </c>
      <c r="AG159" s="31"/>
      <c r="AH159" s="31"/>
      <c r="AI159" s="31"/>
      <c r="AJ159" s="32"/>
      <c r="AK159" s="6"/>
      <c r="AL159" s="21"/>
      <c r="AM159" s="21"/>
      <c r="AN159" s="48">
        <f t="shared" si="51"/>
        <v>12</v>
      </c>
      <c r="AO159" s="39" t="e">
        <f t="shared" si="52"/>
        <v>#N/A</v>
      </c>
      <c r="AP159" s="39" t="e" cm="1">
        <f t="array" ref="AP159">_xlfn.XMATCH(1,IF(IF((AL159=$DG$24:$EF$24)=TRUE,1,0)+IF((AM159=$DG$25:$EF$25)=TRUE,1,0)=2,1,0))</f>
        <v>#N/A</v>
      </c>
      <c r="AQ159" s="39" t="str" cm="1">
        <f t="array" aca="1" ref="AQ159:AU159" ca="1">AA159:AE159</f>
        <v/>
      </c>
      <c r="AR159" s="39" t="str">
        <f ca="1"/>
        <v/>
      </c>
      <c r="AS159" s="39" t="str">
        <f ca="1"/>
        <v/>
      </c>
      <c r="AT159" s="39" t="str">
        <f ca="1"/>
        <v/>
      </c>
      <c r="AU159" s="39" t="str">
        <f ca="1"/>
        <v/>
      </c>
      <c r="AV159" s="39">
        <f t="shared" si="53"/>
        <v>0</v>
      </c>
      <c r="AW159" s="39" t="e" cm="1">
        <f t="array" ref="AW159">IF(AND(AV159=1,AO159&lt;&gt;1),VLOOKUP(E159,변환표준점수!$H$8:$O$60,_xlfn.XMATCH('표점 계산기'!$AL159,변환표준점수!$I$6:$O$6)+1,FALSE),IF(AND($E159=0,$DN$4=1),INDEX($CH$7:$CH$73,SUM(IF(AF159=$CP$7:$CP$59,ROW($A$1:$A$50),0))),IF(AND($E159&lt;&gt;0,$DN$4&lt;&gt;1),INDEX($CD$7:$CD$73,SUM(IF(AF159=$CL$7:$CL$59,ROW($A$1:$A$50),0))),AF159:AJ159)))</f>
        <v>#N/A</v>
      </c>
      <c r="AX159" s="39"/>
      <c r="AY159" s="39"/>
      <c r="AZ159" s="39"/>
      <c r="BA159" s="39"/>
      <c r="BB159" s="39" t="e">
        <f>VLOOKUP(G159,변환표준점수!$X$8:$AM$16,_xlfn.XMATCH(AL159,변환표준점수!$Y$5:$AM$5)+IF(OR(AN159=6,AN159=7,AN159=10,AN159=11),IF(AO159=1,0,1),0)+1,FALSE)</f>
        <v>#N/A</v>
      </c>
      <c r="BC159" s="39" t="e">
        <f>VLOOKUP(H159,변환표준점수!$AO$8:$BE$16,_xlfn.XMATCH(AL159,변환표준점수!$AP$5:$BE$5)+IF(OR(AN159=3,AN159=6,AN159=8,AN159=9,AN159=10),IF(AO159=1,0,1),0)+1,FALSE)</f>
        <v>#N/A</v>
      </c>
      <c r="BD159" s="39" t="e">
        <f>IF(I159=0,VLOOKUP(K159,변환표준점수!$BU$8:$CF$62,'표점 계산기'!$AN159+1,FALSE),VLOOKUP(I159,변환표준점수!$BH$8:$BS$62,'표점 계산기'!$AN159+1,FALSE))</f>
        <v>#N/A</v>
      </c>
      <c r="BE159" s="39" t="e">
        <f>IF(J159=0,VLOOKUP(L159,변환표준점수!$BU$8:$CF$62,'표점 계산기'!$AN159+1,FALSE),VLOOKUP(J159,변환표준점수!$BH$8:$BS$62,'표점 계산기'!$AN159+1,FALSE))</f>
        <v>#N/A</v>
      </c>
      <c r="BF159" s="39" cm="1">
        <f t="array" ref="BF159">IF(M159=0,0,IF(OR(AN159=3,AN159=4),0,IF(AN159=1,INDEX($CZ$7:$CZ$15,SUM(IF(M159&lt;$CY$7:$CY$15=TRUE,1,0))+1),VLOOKUP(M159,변환표준점수!$BH$8:$BS$62,'표점 계산기'!AN159+1,FALSE))))</f>
        <v>0</v>
      </c>
      <c r="BG159" s="39" t="e" cm="1">
        <f t="array" ref="BG159">INDEX($DG$24:$EF$31,COLUMN(C154),$AP159)</f>
        <v>#N/A</v>
      </c>
      <c r="BH159" s="39" t="e" cm="1">
        <f t="array" ref="BH159">INDEX($DG$24:$EF$31,COLUMN(D154),$AP159)</f>
        <v>#N/A</v>
      </c>
      <c r="BI159" s="39" t="e" cm="1">
        <f t="array" ref="BI159">INDEX($DG$24:$EF$31,COLUMN(E154),$AP159)</f>
        <v>#N/A</v>
      </c>
      <c r="BJ159" s="39" t="e" cm="1">
        <f t="array" ref="BJ159">INDEX($DG$24:$EF$31,COLUMN(F154),$AP159)</f>
        <v>#N/A</v>
      </c>
      <c r="BK159" s="39" t="e" cm="1">
        <f t="array" ref="BK159">INDEX($DG$24:$EF$31,COLUMN(G154),$AP159)</f>
        <v>#N/A</v>
      </c>
      <c r="BL159" s="39" t="e" cm="1">
        <f t="array" ref="BL159">INDEX($DG$24:$EF$31,COLUMN(H154),$AP159)</f>
        <v>#N/A</v>
      </c>
      <c r="BM159" s="63" t="str" cm="1">
        <f t="array" aca="1" ref="BM159:BQ159" ca="1">IFERROR(ROUND(IF(IFERROR(AW159:BA159/AW159:BA159,0)=1,(IFERROR(AQ159:AU159*BG159,0)+IFERROR(AW159:BA159*BH159,0)+(SUM(BD159:BF159)-MIN(BD159:BF159))*BI159+BB159*BJ159+BC159*BK159)*BL159+BB159*(1-BJ159)+BC159*(1-BK159)+IF(AN159=1,BF159,0),""),2),"")</f>
        <v/>
      </c>
      <c r="BN159" s="52" t="str">
        <f ca="1"/>
        <v/>
      </c>
      <c r="BO159" s="52" t="str">
        <f ca="1"/>
        <v/>
      </c>
      <c r="BP159" s="52" t="str">
        <f ca="1"/>
        <v/>
      </c>
      <c r="BQ159" s="64" t="str">
        <f ca="1"/>
        <v/>
      </c>
      <c r="BR159" s="6"/>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6"/>
      <c r="DM159" s="6"/>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row>
    <row r="160" spans="1:153" x14ac:dyDescent="0.3">
      <c r="A160" s="5"/>
      <c r="B160" s="18" t="str">
        <f t="shared" si="41"/>
        <v/>
      </c>
      <c r="C160" s="24"/>
      <c r="D160" s="24"/>
      <c r="E160" s="24"/>
      <c r="F160" s="24"/>
      <c r="G160" s="24"/>
      <c r="H160" s="25"/>
      <c r="I160" s="25"/>
      <c r="J160" s="25"/>
      <c r="K160" s="25"/>
      <c r="L160" s="25"/>
      <c r="M160" s="25"/>
      <c r="N160" s="24"/>
      <c r="O160" s="25"/>
      <c r="P160" s="6"/>
      <c r="Q160" s="6"/>
      <c r="R160" s="6" t="e">
        <f t="shared" si="42"/>
        <v>#N/A</v>
      </c>
      <c r="S160" s="6" t="e">
        <f t="shared" si="43"/>
        <v>#N/A</v>
      </c>
      <c r="T160" s="6" t="e">
        <f t="shared" si="44"/>
        <v>#N/A</v>
      </c>
      <c r="U160" s="6" t="e">
        <f t="shared" si="45"/>
        <v>#N/A</v>
      </c>
      <c r="V160" s="8" cm="1">
        <f t="array" ref="V160">IF(M160=0,0,IF(OR($DM$4=3,$DM$4=4),0,IF($DM$4=1,INDEX($CZ$7:$CZ$15,SUM(IF(M160&lt;$CY$7:$CY$15=TRUE,1,0))+1),VLOOKUP(M160,$DB$7:$DC$107,2,FALSE))))</f>
        <v>0</v>
      </c>
      <c r="W160" s="6" t="e">
        <f t="shared" si="40"/>
        <v>#N/A</v>
      </c>
      <c r="X160" s="6" cm="1">
        <f t="array" aca="1" ref="X160" ca="1">SUM(IF((IF(E160=0,INDIRECT(_xlfn.CONCAT($CH$1,MATCH(F160,$CG$7:$CG$100,0)+6)):INDIRECT(_xlfn.CONCAT($CH$1,MATCH(F160,$CG$7:$CG$100,0)+6+SUM(IF((F160=$CG$7:$CG$59)=TRUE,1,0))-1)),INDIRECT(_xlfn.CONCAT($CD$1,MATCH(E160,$CC$7:$CC$100,0)+6)):INDIRECT(_xlfn.CONCAT($CD$1,MATCH(E160,$CC$7:$CC$100,0)+6+SUM(IF((E160=$CC$7:$CC$59)=TRUE,1,0))-1)))*$S$3)=0,0,1))</f>
        <v>2</v>
      </c>
      <c r="Y160" s="6" t="e" cm="1">
        <f t="array" aca="1" ref="Y160" ca="1">SUM(IF((TRANSPOSE(MMULT(MMULT(_xlfn.MUNIT(X160),IF(MMULT(IF(E160=0,INDIRECT(_xlfn.CONCAT($CH$1,MATCH(F160,$CG$7:$CG$100,0)+6)):INDIRECT(_xlfn.CONCAT($CH$1,MATCH(F160,$CG$7:$CG$100,0)+6+SUM(IF((F160=$CG$7:$CG$59)=TRUE,1,0))-1)),INDIRECT(_xlfn.CONCAT($CD$1,MATCH(E160,$CC$7:$CC$100,0)+6)):INDIRECT(_xlfn.CONCAT($CD$1,MATCH(E160,$CC$7:$CC$100,0)+6+SUM(IF((E160=$CC$7:$CC$59)=TRUE,1,0))-1)))*$S$3,1/TRANSPOSE(W160-INDIRECT(_xlfn.CONCAT($BZ$1,MATCH(D160,$BY$7:$BY$100,0)+6)):INDIRECT(_xlfn.CONCAT($BZ$1,MATCH(D160,$BY$7:$BY$100,0)+6+SUM(IF((D160=$BY$7:$BY$59)=TRUE,1,0))-1))*$R$3))=1,1,0)),W160-INDIRECT(_xlfn.CONCAT($BZ$1,MATCH(D160,$BY$7:$BY$100,0)+6)):INDIRECT(_xlfn.CONCAT($BZ$1,MATCH(D160,$BY$7:$BY$100,0)+6+SUM(IF((D160=$BY$7:$BY$59)=TRUE,1,0))-1))*$R$3)))=0,0,1))</f>
        <v>#N/A</v>
      </c>
      <c r="Z160" s="6"/>
      <c r="AA160" s="30" t="str">
        <f t="shared" ca="1" si="46"/>
        <v/>
      </c>
      <c r="AB160" s="31" t="str">
        <f t="shared" si="47"/>
        <v/>
      </c>
      <c r="AC160" s="31" t="str">
        <f t="shared" si="48"/>
        <v/>
      </c>
      <c r="AD160" s="31" t="str">
        <f t="shared" si="49"/>
        <v/>
      </c>
      <c r="AE160" s="32" t="str">
        <f t="shared" si="50"/>
        <v/>
      </c>
      <c r="AF160" s="33" t="str" cm="1">
        <f t="array" aca="1" ref="AF160" ca="1">IFERROR(IF(_xlfn._xlws.SORT(TRANSPOSE(MMULT(MMULT(_xlfn.MUNIT(X160),IF(ROUND(MMULT(IF(E160=0,IF(DN158=1,INDIRECT(_xlfn.CONCAT($CP$1,MATCH(F160,$CO$7:$CO$100,0)+6)):INDIRECT(_xlfn.CONCAT($CP$1,MATCH(F160,$CO$7:$CO$100,0)+6+SUM(IF((F160=$CO$7:$CO$59)=TRUE,1,0))-1)),INDIRECT(_xlfn.CONCAT($CH$1,MATCH(F160,$CG$7:$CG$100,0)+6)):INDIRECT(_xlfn.CONCAT($CH$1,MATCH(F160,$CG$7:$CG$100,0)+6+SUM(IF((F160=$CG$7:$CG$59)=TRUE,1,0))-1))),IF(OR(DN158=2,DN158=3),INDIRECT(_xlfn.CONCAT($CL$1,MATCH(E160,$CK$7:$CK$100,0)+6)):INDIRECT(_xlfn.CONCAT($CL$1,MATCH(E160,$CK$7:$CK$100,0)+6+SUM(IF((E160=$CK$7:$CK$59)=TRUE,1,0))-1)),INDIRECT(_xlfn.CONCAT($CD$1,MATCH(E160,$CC$7:$CC$100,0)+6)):INDIRECT(_xlfn.CONCAT($CD$1,MATCH(E160,$CC$7:$CC$100,0)+6+SUM(IF((E160=$CC$7:$CC$59)=TRUE,1,0))-1))))*$S$3*IF(AND(DM158=4,F160=0),1.1,1),1/TRANSPOSE(W160-INDIRECT(_xlfn.CONCAT($BZ$1,MATCH(D160,$BY$7:$BY$100,0)+6)):INDIRECT(_xlfn.CONCAT($BZ$1,MATCH(D160,$BY$7:$BY$100,0)+6+SUM(IF((D160=$BY$7:$BY$59)=TRUE,1,0))-1))*$R$3)),6)=1,1,0)),W160-INDIRECT(_xlfn.CONCAT($BZ$1,MATCH(D160,$BY$7:$BY$100,0)+6)):INDIRECT(_xlfn.CONCAT($BZ$1,MATCH(D160,$BY$7:$BY$100,0)+6+SUM(IF((D160=$BY$7:$BY$59)=TRUE,1,0))-1))*$R$3))/$S$3,1,-1,TRUE)=0,"",_xlfn._xlws.SORT(TRANSPOSE(MMULT(MMULT(_xlfn.MUNIT(X160),IF(ROUND(MMULT(IF(E160=0,IF(DN158=1,INDIRECT(_xlfn.CONCAT($CP$1,MATCH(F160,$CO$7:$CO$100,0)+6)):INDIRECT(_xlfn.CONCAT($CP$1,MATCH(F160,$CO$7:$CO$100,0)+6+SUM(IF((F160=$CO$7:$CO$59)=TRUE,1,0))-1)),INDIRECT(_xlfn.CONCAT($CH$1,MATCH(F160,$CG$7:$CG$100,0)+6)):INDIRECT(_xlfn.CONCAT($CH$1,MATCH(F160,$CG$7:$CG$100,0)+6+SUM(IF((F160=$CG$7:$CG$59)=TRUE,1,0))-1))),IF(OR(DN158=2,DN158=3),INDIRECT(_xlfn.CONCAT($CL$1,MATCH(E160,$CK$7:$CK$100,0)+6)):INDIRECT(_xlfn.CONCAT($CL$1,MATCH(E160,$CK$7:$CK$100,0)+6+SUM(IF((E160=$CK$7:$CK$59)=TRUE,1,0))-1)),INDIRECT(_xlfn.CONCAT($CD$1,MATCH(E160,$CC$7:$CC$100,0)+6)):INDIRECT(_xlfn.CONCAT($CD$1,MATCH(E160,$CC$7:$CC$100,0)+6+SUM(IF((E160=$CC$7:$CC$59)=TRUE,1,0))-1))))*$S$3*IF(AND(DM158=4,F160=0),1.1,1),1/TRANSPOSE(W160-INDIRECT(_xlfn.CONCAT($BZ$1,MATCH(D160,$BY$7:$BY$100,0)+6)):INDIRECT(_xlfn.CONCAT($BZ$1,MATCH(D160,$BY$7:$BY$100,0)+6+SUM(IF((D160=$BY$7:$BY$59)=TRUE,1,0))-1))*$R$3)),6)=1,1,0)),W160-INDIRECT(_xlfn.CONCAT($BZ$1,MATCH(D160,$BY$7:$BY$100,0)+6)):INDIRECT(_xlfn.CONCAT($BZ$1,MATCH(D160,$BY$7:$BY$100,0)+6+SUM(IF((D160=$BY$7:$BY$59)=TRUE,1,0))-1))*$R$3))/$S$3,1,-1,TRUE)),"")</f>
        <v/>
      </c>
      <c r="AG160" s="31"/>
      <c r="AH160" s="31"/>
      <c r="AI160" s="31"/>
      <c r="AJ160" s="32"/>
      <c r="AK160" s="6"/>
      <c r="AL160" s="21"/>
      <c r="AM160" s="21"/>
      <c r="AN160" s="48">
        <f t="shared" si="51"/>
        <v>12</v>
      </c>
      <c r="AO160" s="39" t="e">
        <f t="shared" si="52"/>
        <v>#N/A</v>
      </c>
      <c r="AP160" s="39" t="e" cm="1">
        <f t="array" ref="AP160">_xlfn.XMATCH(1,IF(IF((AL160=$DG$24:$EF$24)=TRUE,1,0)+IF((AM160=$DG$25:$EF$25)=TRUE,1,0)=2,1,0))</f>
        <v>#N/A</v>
      </c>
      <c r="AQ160" s="39" t="str" cm="1">
        <f t="array" aca="1" ref="AQ160:AU160" ca="1">AA160:AE160</f>
        <v/>
      </c>
      <c r="AR160" s="39" t="str">
        <f ca="1"/>
        <v/>
      </c>
      <c r="AS160" s="39" t="str">
        <f ca="1"/>
        <v/>
      </c>
      <c r="AT160" s="39" t="str">
        <f ca="1"/>
        <v/>
      </c>
      <c r="AU160" s="39" t="str">
        <f ca="1"/>
        <v/>
      </c>
      <c r="AV160" s="39">
        <f t="shared" si="53"/>
        <v>0</v>
      </c>
      <c r="AW160" s="39" t="e" cm="1">
        <f t="array" ref="AW160">IF(AND(AV160=1,AO160&lt;&gt;1),VLOOKUP(E160,변환표준점수!$H$8:$O$60,_xlfn.XMATCH('표점 계산기'!$AL160,변환표준점수!$I$6:$O$6)+1,FALSE),IF(AND($E160=0,$DN$4=1),INDEX($CH$7:$CH$73,SUM(IF(AF160=$CP$7:$CP$59,ROW($A$1:$A$50),0))),IF(AND($E160&lt;&gt;0,$DN$4&lt;&gt;1),INDEX($CD$7:$CD$73,SUM(IF(AF160=$CL$7:$CL$59,ROW($A$1:$A$50),0))),AF160:AJ160)))</f>
        <v>#N/A</v>
      </c>
      <c r="AX160" s="39"/>
      <c r="AY160" s="39"/>
      <c r="AZ160" s="39"/>
      <c r="BA160" s="39"/>
      <c r="BB160" s="39" t="e">
        <f>VLOOKUP(G160,변환표준점수!$X$8:$AM$16,_xlfn.XMATCH(AL160,변환표준점수!$Y$5:$AM$5)+IF(OR(AN160=6,AN160=7,AN160=10,AN160=11),IF(AO160=1,0,1),0)+1,FALSE)</f>
        <v>#N/A</v>
      </c>
      <c r="BC160" s="39" t="e">
        <f>VLOOKUP(H160,변환표준점수!$AO$8:$BE$16,_xlfn.XMATCH(AL160,변환표준점수!$AP$5:$BE$5)+IF(OR(AN160=3,AN160=6,AN160=8,AN160=9,AN160=10),IF(AO160=1,0,1),0)+1,FALSE)</f>
        <v>#N/A</v>
      </c>
      <c r="BD160" s="39" t="e">
        <f>IF(I160=0,VLOOKUP(K160,변환표준점수!$BU$8:$CF$62,'표점 계산기'!$AN160+1,FALSE),VLOOKUP(I160,변환표준점수!$BH$8:$BS$62,'표점 계산기'!$AN160+1,FALSE))</f>
        <v>#N/A</v>
      </c>
      <c r="BE160" s="39" t="e">
        <f>IF(J160=0,VLOOKUP(L160,변환표준점수!$BU$8:$CF$62,'표점 계산기'!$AN160+1,FALSE),VLOOKUP(J160,변환표준점수!$BH$8:$BS$62,'표점 계산기'!$AN160+1,FALSE))</f>
        <v>#N/A</v>
      </c>
      <c r="BF160" s="39" cm="1">
        <f t="array" ref="BF160">IF(M160=0,0,IF(OR(AN160=3,AN160=4),0,IF(AN160=1,INDEX($CZ$7:$CZ$15,SUM(IF(M160&lt;$CY$7:$CY$15=TRUE,1,0))+1),VLOOKUP(M160,변환표준점수!$BH$8:$BS$62,'표점 계산기'!AN160+1,FALSE))))</f>
        <v>0</v>
      </c>
      <c r="BG160" s="39" t="e" cm="1">
        <f t="array" ref="BG160">INDEX($DG$24:$EF$31,COLUMN(C155),$AP160)</f>
        <v>#N/A</v>
      </c>
      <c r="BH160" s="39" t="e" cm="1">
        <f t="array" ref="BH160">INDEX($DG$24:$EF$31,COLUMN(D155),$AP160)</f>
        <v>#N/A</v>
      </c>
      <c r="BI160" s="39" t="e" cm="1">
        <f t="array" ref="BI160">INDEX($DG$24:$EF$31,COLUMN(E155),$AP160)</f>
        <v>#N/A</v>
      </c>
      <c r="BJ160" s="39" t="e" cm="1">
        <f t="array" ref="BJ160">INDEX($DG$24:$EF$31,COLUMN(F155),$AP160)</f>
        <v>#N/A</v>
      </c>
      <c r="BK160" s="39" t="e" cm="1">
        <f t="array" ref="BK160">INDEX($DG$24:$EF$31,COLUMN(G155),$AP160)</f>
        <v>#N/A</v>
      </c>
      <c r="BL160" s="39" t="e" cm="1">
        <f t="array" ref="BL160">INDEX($DG$24:$EF$31,COLUMN(H155),$AP160)</f>
        <v>#N/A</v>
      </c>
      <c r="BM160" s="63" t="str" cm="1">
        <f t="array" aca="1" ref="BM160:BQ160" ca="1">IFERROR(ROUND(IF(IFERROR(AW160:BA160/AW160:BA160,0)=1,(IFERROR(AQ160:AU160*BG160,0)+IFERROR(AW160:BA160*BH160,0)+(SUM(BD160:BF160)-MIN(BD160:BF160))*BI160+BB160*BJ160+BC160*BK160)*BL160+BB160*(1-BJ160)+BC160*(1-BK160)+IF(AN160=1,BF160,0),""),2),"")</f>
        <v/>
      </c>
      <c r="BN160" s="52" t="str">
        <f ca="1"/>
        <v/>
      </c>
      <c r="BO160" s="52" t="str">
        <f ca="1"/>
        <v/>
      </c>
      <c r="BP160" s="52" t="str">
        <f ca="1"/>
        <v/>
      </c>
      <c r="BQ160" s="64" t="str">
        <f ca="1"/>
        <v/>
      </c>
      <c r="BR160" s="6"/>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6"/>
      <c r="DM160" s="6"/>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row>
    <row r="161" spans="1:153" x14ac:dyDescent="0.3">
      <c r="A161" s="5"/>
      <c r="B161" s="18" t="str">
        <f t="shared" si="41"/>
        <v/>
      </c>
      <c r="C161" s="24"/>
      <c r="D161" s="24"/>
      <c r="E161" s="24"/>
      <c r="F161" s="24"/>
      <c r="G161" s="24"/>
      <c r="H161" s="25"/>
      <c r="I161" s="25"/>
      <c r="J161" s="25"/>
      <c r="K161" s="25"/>
      <c r="L161" s="25"/>
      <c r="M161" s="25"/>
      <c r="N161" s="24"/>
      <c r="O161" s="25"/>
      <c r="P161" s="6"/>
      <c r="Q161" s="6"/>
      <c r="R161" s="6" t="e">
        <f t="shared" si="42"/>
        <v>#N/A</v>
      </c>
      <c r="S161" s="6" t="e">
        <f t="shared" si="43"/>
        <v>#N/A</v>
      </c>
      <c r="T161" s="6" t="e">
        <f t="shared" si="44"/>
        <v>#N/A</v>
      </c>
      <c r="U161" s="6" t="e">
        <f t="shared" si="45"/>
        <v>#N/A</v>
      </c>
      <c r="V161" s="8" cm="1">
        <f t="array" ref="V161">IF(M161=0,0,IF(OR($DM$4=3,$DM$4=4),0,IF($DM$4=1,INDEX($CZ$7:$CZ$15,SUM(IF(M161&lt;$CY$7:$CY$15=TRUE,1,0))+1),VLOOKUP(M161,$DB$7:$DC$107,2,FALSE))))</f>
        <v>0</v>
      </c>
      <c r="W161" s="6" t="e">
        <f t="shared" si="40"/>
        <v>#N/A</v>
      </c>
      <c r="X161" s="6" cm="1">
        <f t="array" aca="1" ref="X161" ca="1">SUM(IF((IF(E161=0,INDIRECT(_xlfn.CONCAT($CH$1,MATCH(F161,$CG$7:$CG$100,0)+6)):INDIRECT(_xlfn.CONCAT($CH$1,MATCH(F161,$CG$7:$CG$100,0)+6+SUM(IF((F161=$CG$7:$CG$59)=TRUE,1,0))-1)),INDIRECT(_xlfn.CONCAT($CD$1,MATCH(E161,$CC$7:$CC$100,0)+6)):INDIRECT(_xlfn.CONCAT($CD$1,MATCH(E161,$CC$7:$CC$100,0)+6+SUM(IF((E161=$CC$7:$CC$59)=TRUE,1,0))-1)))*$S$3)=0,0,1))</f>
        <v>2</v>
      </c>
      <c r="Y161" s="6" t="e" cm="1">
        <f t="array" aca="1" ref="Y161" ca="1">SUM(IF((TRANSPOSE(MMULT(MMULT(_xlfn.MUNIT(X161),IF(MMULT(IF(E161=0,INDIRECT(_xlfn.CONCAT($CH$1,MATCH(F161,$CG$7:$CG$100,0)+6)):INDIRECT(_xlfn.CONCAT($CH$1,MATCH(F161,$CG$7:$CG$100,0)+6+SUM(IF((F161=$CG$7:$CG$59)=TRUE,1,0))-1)),INDIRECT(_xlfn.CONCAT($CD$1,MATCH(E161,$CC$7:$CC$100,0)+6)):INDIRECT(_xlfn.CONCAT($CD$1,MATCH(E161,$CC$7:$CC$100,0)+6+SUM(IF((E161=$CC$7:$CC$59)=TRUE,1,0))-1)))*$S$3,1/TRANSPOSE(W161-INDIRECT(_xlfn.CONCAT($BZ$1,MATCH(D161,$BY$7:$BY$100,0)+6)):INDIRECT(_xlfn.CONCAT($BZ$1,MATCH(D161,$BY$7:$BY$100,0)+6+SUM(IF((D161=$BY$7:$BY$59)=TRUE,1,0))-1))*$R$3))=1,1,0)),W161-INDIRECT(_xlfn.CONCAT($BZ$1,MATCH(D161,$BY$7:$BY$100,0)+6)):INDIRECT(_xlfn.CONCAT($BZ$1,MATCH(D161,$BY$7:$BY$100,0)+6+SUM(IF((D161=$BY$7:$BY$59)=TRUE,1,0))-1))*$R$3)))=0,0,1))</f>
        <v>#N/A</v>
      </c>
      <c r="Z161" s="6"/>
      <c r="AA161" s="30" t="str">
        <f t="shared" ca="1" si="46"/>
        <v/>
      </c>
      <c r="AB161" s="31" t="str">
        <f t="shared" si="47"/>
        <v/>
      </c>
      <c r="AC161" s="31" t="str">
        <f t="shared" si="48"/>
        <v/>
      </c>
      <c r="AD161" s="31" t="str">
        <f t="shared" si="49"/>
        <v/>
      </c>
      <c r="AE161" s="32" t="str">
        <f t="shared" si="50"/>
        <v/>
      </c>
      <c r="AF161" s="33" t="str" cm="1">
        <f t="array" aca="1" ref="AF161" ca="1">IFERROR(IF(_xlfn._xlws.SORT(TRANSPOSE(MMULT(MMULT(_xlfn.MUNIT(X161),IF(ROUND(MMULT(IF(E161=0,IF(DN159=1,INDIRECT(_xlfn.CONCAT($CP$1,MATCH(F161,$CO$7:$CO$100,0)+6)):INDIRECT(_xlfn.CONCAT($CP$1,MATCH(F161,$CO$7:$CO$100,0)+6+SUM(IF((F161=$CO$7:$CO$59)=TRUE,1,0))-1)),INDIRECT(_xlfn.CONCAT($CH$1,MATCH(F161,$CG$7:$CG$100,0)+6)):INDIRECT(_xlfn.CONCAT($CH$1,MATCH(F161,$CG$7:$CG$100,0)+6+SUM(IF((F161=$CG$7:$CG$59)=TRUE,1,0))-1))),IF(OR(DN159=2,DN159=3),INDIRECT(_xlfn.CONCAT($CL$1,MATCH(E161,$CK$7:$CK$100,0)+6)):INDIRECT(_xlfn.CONCAT($CL$1,MATCH(E161,$CK$7:$CK$100,0)+6+SUM(IF((E161=$CK$7:$CK$59)=TRUE,1,0))-1)),INDIRECT(_xlfn.CONCAT($CD$1,MATCH(E161,$CC$7:$CC$100,0)+6)):INDIRECT(_xlfn.CONCAT($CD$1,MATCH(E161,$CC$7:$CC$100,0)+6+SUM(IF((E161=$CC$7:$CC$59)=TRUE,1,0))-1))))*$S$3*IF(AND(DM159=4,F161=0),1.1,1),1/TRANSPOSE(W161-INDIRECT(_xlfn.CONCAT($BZ$1,MATCH(D161,$BY$7:$BY$100,0)+6)):INDIRECT(_xlfn.CONCAT($BZ$1,MATCH(D161,$BY$7:$BY$100,0)+6+SUM(IF((D161=$BY$7:$BY$59)=TRUE,1,0))-1))*$R$3)),6)=1,1,0)),W161-INDIRECT(_xlfn.CONCAT($BZ$1,MATCH(D161,$BY$7:$BY$100,0)+6)):INDIRECT(_xlfn.CONCAT($BZ$1,MATCH(D161,$BY$7:$BY$100,0)+6+SUM(IF((D161=$BY$7:$BY$59)=TRUE,1,0))-1))*$R$3))/$S$3,1,-1,TRUE)=0,"",_xlfn._xlws.SORT(TRANSPOSE(MMULT(MMULT(_xlfn.MUNIT(X161),IF(ROUND(MMULT(IF(E161=0,IF(DN159=1,INDIRECT(_xlfn.CONCAT($CP$1,MATCH(F161,$CO$7:$CO$100,0)+6)):INDIRECT(_xlfn.CONCAT($CP$1,MATCH(F161,$CO$7:$CO$100,0)+6+SUM(IF((F161=$CO$7:$CO$59)=TRUE,1,0))-1)),INDIRECT(_xlfn.CONCAT($CH$1,MATCH(F161,$CG$7:$CG$100,0)+6)):INDIRECT(_xlfn.CONCAT($CH$1,MATCH(F161,$CG$7:$CG$100,0)+6+SUM(IF((F161=$CG$7:$CG$59)=TRUE,1,0))-1))),IF(OR(DN159=2,DN159=3),INDIRECT(_xlfn.CONCAT($CL$1,MATCH(E161,$CK$7:$CK$100,0)+6)):INDIRECT(_xlfn.CONCAT($CL$1,MATCH(E161,$CK$7:$CK$100,0)+6+SUM(IF((E161=$CK$7:$CK$59)=TRUE,1,0))-1)),INDIRECT(_xlfn.CONCAT($CD$1,MATCH(E161,$CC$7:$CC$100,0)+6)):INDIRECT(_xlfn.CONCAT($CD$1,MATCH(E161,$CC$7:$CC$100,0)+6+SUM(IF((E161=$CC$7:$CC$59)=TRUE,1,0))-1))))*$S$3*IF(AND(DM159=4,F161=0),1.1,1),1/TRANSPOSE(W161-INDIRECT(_xlfn.CONCAT($BZ$1,MATCH(D161,$BY$7:$BY$100,0)+6)):INDIRECT(_xlfn.CONCAT($BZ$1,MATCH(D161,$BY$7:$BY$100,0)+6+SUM(IF((D161=$BY$7:$BY$59)=TRUE,1,0))-1))*$R$3)),6)=1,1,0)),W161-INDIRECT(_xlfn.CONCAT($BZ$1,MATCH(D161,$BY$7:$BY$100,0)+6)):INDIRECT(_xlfn.CONCAT($BZ$1,MATCH(D161,$BY$7:$BY$100,0)+6+SUM(IF((D161=$BY$7:$BY$59)=TRUE,1,0))-1))*$R$3))/$S$3,1,-1,TRUE)),"")</f>
        <v/>
      </c>
      <c r="AG161" s="31"/>
      <c r="AH161" s="31"/>
      <c r="AI161" s="31"/>
      <c r="AJ161" s="32"/>
      <c r="AK161" s="6"/>
      <c r="AL161" s="21"/>
      <c r="AM161" s="21"/>
      <c r="AN161" s="48">
        <f t="shared" si="51"/>
        <v>12</v>
      </c>
      <c r="AO161" s="39" t="e">
        <f t="shared" si="52"/>
        <v>#N/A</v>
      </c>
      <c r="AP161" s="39" t="e" cm="1">
        <f t="array" ref="AP161">_xlfn.XMATCH(1,IF(IF((AL161=$DG$24:$EF$24)=TRUE,1,0)+IF((AM161=$DG$25:$EF$25)=TRUE,1,0)=2,1,0))</f>
        <v>#N/A</v>
      </c>
      <c r="AQ161" s="39" t="str" cm="1">
        <f t="array" aca="1" ref="AQ161:AU161" ca="1">AA161:AE161</f>
        <v/>
      </c>
      <c r="AR161" s="39" t="str">
        <f ca="1"/>
        <v/>
      </c>
      <c r="AS161" s="39" t="str">
        <f ca="1"/>
        <v/>
      </c>
      <c r="AT161" s="39" t="str">
        <f ca="1"/>
        <v/>
      </c>
      <c r="AU161" s="39" t="str">
        <f ca="1"/>
        <v/>
      </c>
      <c r="AV161" s="39">
        <f t="shared" si="53"/>
        <v>0</v>
      </c>
      <c r="AW161" s="39" t="e" cm="1">
        <f t="array" ref="AW161">IF(AND(AV161=1,AO161&lt;&gt;1),VLOOKUP(E161,변환표준점수!$H$8:$O$60,_xlfn.XMATCH('표점 계산기'!$AL161,변환표준점수!$I$6:$O$6)+1,FALSE),IF(AND($E161=0,$DN$4=1),INDEX($CH$7:$CH$73,SUM(IF(AF161=$CP$7:$CP$59,ROW($A$1:$A$50),0))),IF(AND($E161&lt;&gt;0,$DN$4&lt;&gt;1),INDEX($CD$7:$CD$73,SUM(IF(AF161=$CL$7:$CL$59,ROW($A$1:$A$50),0))),AF161:AJ161)))</f>
        <v>#N/A</v>
      </c>
      <c r="AX161" s="39"/>
      <c r="AY161" s="39"/>
      <c r="AZ161" s="39"/>
      <c r="BA161" s="39"/>
      <c r="BB161" s="39" t="e">
        <f>VLOOKUP(G161,변환표준점수!$X$8:$AM$16,_xlfn.XMATCH(AL161,변환표준점수!$Y$5:$AM$5)+IF(OR(AN161=6,AN161=7,AN161=10,AN161=11),IF(AO161=1,0,1),0)+1,FALSE)</f>
        <v>#N/A</v>
      </c>
      <c r="BC161" s="39" t="e">
        <f>VLOOKUP(H161,변환표준점수!$AO$8:$BE$16,_xlfn.XMATCH(AL161,변환표준점수!$AP$5:$BE$5)+IF(OR(AN161=3,AN161=6,AN161=8,AN161=9,AN161=10),IF(AO161=1,0,1),0)+1,FALSE)</f>
        <v>#N/A</v>
      </c>
      <c r="BD161" s="39" t="e">
        <f>IF(I161=0,VLOOKUP(K161,변환표준점수!$BU$8:$CF$62,'표점 계산기'!$AN161+1,FALSE),VLOOKUP(I161,변환표준점수!$BH$8:$BS$62,'표점 계산기'!$AN161+1,FALSE))</f>
        <v>#N/A</v>
      </c>
      <c r="BE161" s="39" t="e">
        <f>IF(J161=0,VLOOKUP(L161,변환표준점수!$BU$8:$CF$62,'표점 계산기'!$AN161+1,FALSE),VLOOKUP(J161,변환표준점수!$BH$8:$BS$62,'표점 계산기'!$AN161+1,FALSE))</f>
        <v>#N/A</v>
      </c>
      <c r="BF161" s="39" cm="1">
        <f t="array" ref="BF161">IF(M161=0,0,IF(OR(AN161=3,AN161=4),0,IF(AN161=1,INDEX($CZ$7:$CZ$15,SUM(IF(M161&lt;$CY$7:$CY$15=TRUE,1,0))+1),VLOOKUP(M161,변환표준점수!$BH$8:$BS$62,'표점 계산기'!AN161+1,FALSE))))</f>
        <v>0</v>
      </c>
      <c r="BG161" s="39" t="e" cm="1">
        <f t="array" ref="BG161">INDEX($DG$24:$EF$31,COLUMN(C156),$AP161)</f>
        <v>#N/A</v>
      </c>
      <c r="BH161" s="39" t="e" cm="1">
        <f t="array" ref="BH161">INDEX($DG$24:$EF$31,COLUMN(D156),$AP161)</f>
        <v>#N/A</v>
      </c>
      <c r="BI161" s="39" t="e" cm="1">
        <f t="array" ref="BI161">INDEX($DG$24:$EF$31,COLUMN(E156),$AP161)</f>
        <v>#N/A</v>
      </c>
      <c r="BJ161" s="39" t="e" cm="1">
        <f t="array" ref="BJ161">INDEX($DG$24:$EF$31,COLUMN(F156),$AP161)</f>
        <v>#N/A</v>
      </c>
      <c r="BK161" s="39" t="e" cm="1">
        <f t="array" ref="BK161">INDEX($DG$24:$EF$31,COLUMN(G156),$AP161)</f>
        <v>#N/A</v>
      </c>
      <c r="BL161" s="39" t="e" cm="1">
        <f t="array" ref="BL161">INDEX($DG$24:$EF$31,COLUMN(H156),$AP161)</f>
        <v>#N/A</v>
      </c>
      <c r="BM161" s="63" t="str" cm="1">
        <f t="array" aca="1" ref="BM161:BQ161" ca="1">IFERROR(ROUND(IF(IFERROR(AW161:BA161/AW161:BA161,0)=1,(IFERROR(AQ161:AU161*BG161,0)+IFERROR(AW161:BA161*BH161,0)+(SUM(BD161:BF161)-MIN(BD161:BF161))*BI161+BB161*BJ161+BC161*BK161)*BL161+BB161*(1-BJ161)+BC161*(1-BK161)+IF(AN161=1,BF161,0),""),2),"")</f>
        <v/>
      </c>
      <c r="BN161" s="52" t="str">
        <f ca="1"/>
        <v/>
      </c>
      <c r="BO161" s="52" t="str">
        <f ca="1"/>
        <v/>
      </c>
      <c r="BP161" s="52" t="str">
        <f ca="1"/>
        <v/>
      </c>
      <c r="BQ161" s="64" t="str">
        <f ca="1"/>
        <v/>
      </c>
      <c r="BR161" s="6"/>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6"/>
      <c r="DM161" s="6"/>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row>
    <row r="162" spans="1:153" x14ac:dyDescent="0.3">
      <c r="A162" s="5"/>
      <c r="B162" s="18" t="str">
        <f t="shared" si="41"/>
        <v/>
      </c>
      <c r="C162" s="24"/>
      <c r="D162" s="24"/>
      <c r="E162" s="24"/>
      <c r="F162" s="24"/>
      <c r="G162" s="24"/>
      <c r="H162" s="25"/>
      <c r="I162" s="25"/>
      <c r="J162" s="25"/>
      <c r="K162" s="25"/>
      <c r="L162" s="25"/>
      <c r="M162" s="25"/>
      <c r="N162" s="24"/>
      <c r="O162" s="25"/>
      <c r="P162" s="6"/>
      <c r="Q162" s="6"/>
      <c r="R162" s="6" t="e">
        <f t="shared" si="42"/>
        <v>#N/A</v>
      </c>
      <c r="S162" s="6" t="e">
        <f t="shared" si="43"/>
        <v>#N/A</v>
      </c>
      <c r="T162" s="6" t="e">
        <f t="shared" si="44"/>
        <v>#N/A</v>
      </c>
      <c r="U162" s="6" t="e">
        <f t="shared" si="45"/>
        <v>#N/A</v>
      </c>
      <c r="V162" s="8" cm="1">
        <f t="array" ref="V162">IF(M162=0,0,IF(OR($DM$4=3,$DM$4=4),0,IF($DM$4=1,INDEX($CZ$7:$CZ$15,SUM(IF(M162&lt;$CY$7:$CY$15=TRUE,1,0))+1),VLOOKUP(M162,$DB$7:$DC$107,2,FALSE))))</f>
        <v>0</v>
      </c>
      <c r="W162" s="6" t="e">
        <f t="shared" si="40"/>
        <v>#N/A</v>
      </c>
      <c r="X162" s="6" cm="1">
        <f t="array" aca="1" ref="X162" ca="1">SUM(IF((IF(E162=0,INDIRECT(_xlfn.CONCAT($CH$1,MATCH(F162,$CG$7:$CG$100,0)+6)):INDIRECT(_xlfn.CONCAT($CH$1,MATCH(F162,$CG$7:$CG$100,0)+6+SUM(IF((F162=$CG$7:$CG$59)=TRUE,1,0))-1)),INDIRECT(_xlfn.CONCAT($CD$1,MATCH(E162,$CC$7:$CC$100,0)+6)):INDIRECT(_xlfn.CONCAT($CD$1,MATCH(E162,$CC$7:$CC$100,0)+6+SUM(IF((E162=$CC$7:$CC$59)=TRUE,1,0))-1)))*$S$3)=0,0,1))</f>
        <v>2</v>
      </c>
      <c r="Y162" s="6" t="e" cm="1">
        <f t="array" aca="1" ref="Y162" ca="1">SUM(IF((TRANSPOSE(MMULT(MMULT(_xlfn.MUNIT(X162),IF(MMULT(IF(E162=0,INDIRECT(_xlfn.CONCAT($CH$1,MATCH(F162,$CG$7:$CG$100,0)+6)):INDIRECT(_xlfn.CONCAT($CH$1,MATCH(F162,$CG$7:$CG$100,0)+6+SUM(IF((F162=$CG$7:$CG$59)=TRUE,1,0))-1)),INDIRECT(_xlfn.CONCAT($CD$1,MATCH(E162,$CC$7:$CC$100,0)+6)):INDIRECT(_xlfn.CONCAT($CD$1,MATCH(E162,$CC$7:$CC$100,0)+6+SUM(IF((E162=$CC$7:$CC$59)=TRUE,1,0))-1)))*$S$3,1/TRANSPOSE(W162-INDIRECT(_xlfn.CONCAT($BZ$1,MATCH(D162,$BY$7:$BY$100,0)+6)):INDIRECT(_xlfn.CONCAT($BZ$1,MATCH(D162,$BY$7:$BY$100,0)+6+SUM(IF((D162=$BY$7:$BY$59)=TRUE,1,0))-1))*$R$3))=1,1,0)),W162-INDIRECT(_xlfn.CONCAT($BZ$1,MATCH(D162,$BY$7:$BY$100,0)+6)):INDIRECT(_xlfn.CONCAT($BZ$1,MATCH(D162,$BY$7:$BY$100,0)+6+SUM(IF((D162=$BY$7:$BY$59)=TRUE,1,0))-1))*$R$3)))=0,0,1))</f>
        <v>#N/A</v>
      </c>
      <c r="Z162" s="6"/>
      <c r="AA162" s="30" t="str">
        <f t="shared" ca="1" si="46"/>
        <v/>
      </c>
      <c r="AB162" s="31" t="str">
        <f t="shared" si="47"/>
        <v/>
      </c>
      <c r="AC162" s="31" t="str">
        <f t="shared" si="48"/>
        <v/>
      </c>
      <c r="AD162" s="31" t="str">
        <f t="shared" si="49"/>
        <v/>
      </c>
      <c r="AE162" s="32" t="str">
        <f t="shared" si="50"/>
        <v/>
      </c>
      <c r="AF162" s="33" t="str" cm="1">
        <f t="array" aca="1" ref="AF162" ca="1">IFERROR(IF(_xlfn._xlws.SORT(TRANSPOSE(MMULT(MMULT(_xlfn.MUNIT(X162),IF(ROUND(MMULT(IF(E162=0,IF(DN160=1,INDIRECT(_xlfn.CONCAT($CP$1,MATCH(F162,$CO$7:$CO$100,0)+6)):INDIRECT(_xlfn.CONCAT($CP$1,MATCH(F162,$CO$7:$CO$100,0)+6+SUM(IF((F162=$CO$7:$CO$59)=TRUE,1,0))-1)),INDIRECT(_xlfn.CONCAT($CH$1,MATCH(F162,$CG$7:$CG$100,0)+6)):INDIRECT(_xlfn.CONCAT($CH$1,MATCH(F162,$CG$7:$CG$100,0)+6+SUM(IF((F162=$CG$7:$CG$59)=TRUE,1,0))-1))),IF(OR(DN160=2,DN160=3),INDIRECT(_xlfn.CONCAT($CL$1,MATCH(E162,$CK$7:$CK$100,0)+6)):INDIRECT(_xlfn.CONCAT($CL$1,MATCH(E162,$CK$7:$CK$100,0)+6+SUM(IF((E162=$CK$7:$CK$59)=TRUE,1,0))-1)),INDIRECT(_xlfn.CONCAT($CD$1,MATCH(E162,$CC$7:$CC$100,0)+6)):INDIRECT(_xlfn.CONCAT($CD$1,MATCH(E162,$CC$7:$CC$100,0)+6+SUM(IF((E162=$CC$7:$CC$59)=TRUE,1,0))-1))))*$S$3*IF(AND(DM160=4,F162=0),1.1,1),1/TRANSPOSE(W162-INDIRECT(_xlfn.CONCAT($BZ$1,MATCH(D162,$BY$7:$BY$100,0)+6)):INDIRECT(_xlfn.CONCAT($BZ$1,MATCH(D162,$BY$7:$BY$100,0)+6+SUM(IF((D162=$BY$7:$BY$59)=TRUE,1,0))-1))*$R$3)),6)=1,1,0)),W162-INDIRECT(_xlfn.CONCAT($BZ$1,MATCH(D162,$BY$7:$BY$100,0)+6)):INDIRECT(_xlfn.CONCAT($BZ$1,MATCH(D162,$BY$7:$BY$100,0)+6+SUM(IF((D162=$BY$7:$BY$59)=TRUE,1,0))-1))*$R$3))/$S$3,1,-1,TRUE)=0,"",_xlfn._xlws.SORT(TRANSPOSE(MMULT(MMULT(_xlfn.MUNIT(X162),IF(ROUND(MMULT(IF(E162=0,IF(DN160=1,INDIRECT(_xlfn.CONCAT($CP$1,MATCH(F162,$CO$7:$CO$100,0)+6)):INDIRECT(_xlfn.CONCAT($CP$1,MATCH(F162,$CO$7:$CO$100,0)+6+SUM(IF((F162=$CO$7:$CO$59)=TRUE,1,0))-1)),INDIRECT(_xlfn.CONCAT($CH$1,MATCH(F162,$CG$7:$CG$100,0)+6)):INDIRECT(_xlfn.CONCAT($CH$1,MATCH(F162,$CG$7:$CG$100,0)+6+SUM(IF((F162=$CG$7:$CG$59)=TRUE,1,0))-1))),IF(OR(DN160=2,DN160=3),INDIRECT(_xlfn.CONCAT($CL$1,MATCH(E162,$CK$7:$CK$100,0)+6)):INDIRECT(_xlfn.CONCAT($CL$1,MATCH(E162,$CK$7:$CK$100,0)+6+SUM(IF((E162=$CK$7:$CK$59)=TRUE,1,0))-1)),INDIRECT(_xlfn.CONCAT($CD$1,MATCH(E162,$CC$7:$CC$100,0)+6)):INDIRECT(_xlfn.CONCAT($CD$1,MATCH(E162,$CC$7:$CC$100,0)+6+SUM(IF((E162=$CC$7:$CC$59)=TRUE,1,0))-1))))*$S$3*IF(AND(DM160=4,F162=0),1.1,1),1/TRANSPOSE(W162-INDIRECT(_xlfn.CONCAT($BZ$1,MATCH(D162,$BY$7:$BY$100,0)+6)):INDIRECT(_xlfn.CONCAT($BZ$1,MATCH(D162,$BY$7:$BY$100,0)+6+SUM(IF((D162=$BY$7:$BY$59)=TRUE,1,0))-1))*$R$3)),6)=1,1,0)),W162-INDIRECT(_xlfn.CONCAT($BZ$1,MATCH(D162,$BY$7:$BY$100,0)+6)):INDIRECT(_xlfn.CONCAT($BZ$1,MATCH(D162,$BY$7:$BY$100,0)+6+SUM(IF((D162=$BY$7:$BY$59)=TRUE,1,0))-1))*$R$3))/$S$3,1,-1,TRUE)),"")</f>
        <v/>
      </c>
      <c r="AG162" s="31"/>
      <c r="AH162" s="31"/>
      <c r="AI162" s="31"/>
      <c r="AJ162" s="32"/>
      <c r="AK162" s="6"/>
      <c r="AL162" s="21"/>
      <c r="AM162" s="21"/>
      <c r="AN162" s="48">
        <f t="shared" si="51"/>
        <v>12</v>
      </c>
      <c r="AO162" s="39" t="e">
        <f t="shared" si="52"/>
        <v>#N/A</v>
      </c>
      <c r="AP162" s="39" t="e" cm="1">
        <f t="array" ref="AP162">_xlfn.XMATCH(1,IF(IF((AL162=$DG$24:$EF$24)=TRUE,1,0)+IF((AM162=$DG$25:$EF$25)=TRUE,1,0)=2,1,0))</f>
        <v>#N/A</v>
      </c>
      <c r="AQ162" s="39" t="str" cm="1">
        <f t="array" aca="1" ref="AQ162:AU162" ca="1">AA162:AE162</f>
        <v/>
      </c>
      <c r="AR162" s="39" t="str">
        <f ca="1"/>
        <v/>
      </c>
      <c r="AS162" s="39" t="str">
        <f ca="1"/>
        <v/>
      </c>
      <c r="AT162" s="39" t="str">
        <f ca="1"/>
        <v/>
      </c>
      <c r="AU162" s="39" t="str">
        <f ca="1"/>
        <v/>
      </c>
      <c r="AV162" s="39">
        <f t="shared" si="53"/>
        <v>0</v>
      </c>
      <c r="AW162" s="39" t="e" cm="1">
        <f t="array" ref="AW162">IF(AND(AV162=1,AO162&lt;&gt;1),VLOOKUP(E162,변환표준점수!$H$8:$O$60,_xlfn.XMATCH('표점 계산기'!$AL162,변환표준점수!$I$6:$O$6)+1,FALSE),IF(AND($E162=0,$DN$4=1),INDEX($CH$7:$CH$73,SUM(IF(AF162=$CP$7:$CP$59,ROW($A$1:$A$50),0))),IF(AND($E162&lt;&gt;0,$DN$4&lt;&gt;1),INDEX($CD$7:$CD$73,SUM(IF(AF162=$CL$7:$CL$59,ROW($A$1:$A$50),0))),AF162:AJ162)))</f>
        <v>#N/A</v>
      </c>
      <c r="AX162" s="39"/>
      <c r="AY162" s="39"/>
      <c r="AZ162" s="39"/>
      <c r="BA162" s="39"/>
      <c r="BB162" s="39" t="e">
        <f>VLOOKUP(G162,변환표준점수!$X$8:$AM$16,_xlfn.XMATCH(AL162,변환표준점수!$Y$5:$AM$5)+IF(OR(AN162=6,AN162=7,AN162=10,AN162=11),IF(AO162=1,0,1),0)+1,FALSE)</f>
        <v>#N/A</v>
      </c>
      <c r="BC162" s="39" t="e">
        <f>VLOOKUP(H162,변환표준점수!$AO$8:$BE$16,_xlfn.XMATCH(AL162,변환표준점수!$AP$5:$BE$5)+IF(OR(AN162=3,AN162=6,AN162=8,AN162=9,AN162=10),IF(AO162=1,0,1),0)+1,FALSE)</f>
        <v>#N/A</v>
      </c>
      <c r="BD162" s="39" t="e">
        <f>IF(I162=0,VLOOKUP(K162,변환표준점수!$BU$8:$CF$62,'표점 계산기'!$AN162+1,FALSE),VLOOKUP(I162,변환표준점수!$BH$8:$BS$62,'표점 계산기'!$AN162+1,FALSE))</f>
        <v>#N/A</v>
      </c>
      <c r="BE162" s="39" t="e">
        <f>IF(J162=0,VLOOKUP(L162,변환표준점수!$BU$8:$CF$62,'표점 계산기'!$AN162+1,FALSE),VLOOKUP(J162,변환표준점수!$BH$8:$BS$62,'표점 계산기'!$AN162+1,FALSE))</f>
        <v>#N/A</v>
      </c>
      <c r="BF162" s="39" cm="1">
        <f t="array" ref="BF162">IF(M162=0,0,IF(OR(AN162=3,AN162=4),0,IF(AN162=1,INDEX($CZ$7:$CZ$15,SUM(IF(M162&lt;$CY$7:$CY$15=TRUE,1,0))+1),VLOOKUP(M162,변환표준점수!$BH$8:$BS$62,'표점 계산기'!AN162+1,FALSE))))</f>
        <v>0</v>
      </c>
      <c r="BG162" s="39" t="e" cm="1">
        <f t="array" ref="BG162">INDEX($DG$24:$EF$31,COLUMN(C157),$AP162)</f>
        <v>#N/A</v>
      </c>
      <c r="BH162" s="39" t="e" cm="1">
        <f t="array" ref="BH162">INDEX($DG$24:$EF$31,COLUMN(D157),$AP162)</f>
        <v>#N/A</v>
      </c>
      <c r="BI162" s="39" t="e" cm="1">
        <f t="array" ref="BI162">INDEX($DG$24:$EF$31,COLUMN(E157),$AP162)</f>
        <v>#N/A</v>
      </c>
      <c r="BJ162" s="39" t="e" cm="1">
        <f t="array" ref="BJ162">INDEX($DG$24:$EF$31,COLUMN(F157),$AP162)</f>
        <v>#N/A</v>
      </c>
      <c r="BK162" s="39" t="e" cm="1">
        <f t="array" ref="BK162">INDEX($DG$24:$EF$31,COLUMN(G157),$AP162)</f>
        <v>#N/A</v>
      </c>
      <c r="BL162" s="39" t="e" cm="1">
        <f t="array" ref="BL162">INDEX($DG$24:$EF$31,COLUMN(H157),$AP162)</f>
        <v>#N/A</v>
      </c>
      <c r="BM162" s="63" t="str" cm="1">
        <f t="array" aca="1" ref="BM162:BQ162" ca="1">IFERROR(ROUND(IF(IFERROR(AW162:BA162/AW162:BA162,0)=1,(IFERROR(AQ162:AU162*BG162,0)+IFERROR(AW162:BA162*BH162,0)+(SUM(BD162:BF162)-MIN(BD162:BF162))*BI162+BB162*BJ162+BC162*BK162)*BL162+BB162*(1-BJ162)+BC162*(1-BK162)+IF(AN162=1,BF162,0),""),2),"")</f>
        <v/>
      </c>
      <c r="BN162" s="52" t="str">
        <f ca="1"/>
        <v/>
      </c>
      <c r="BO162" s="52" t="str">
        <f ca="1"/>
        <v/>
      </c>
      <c r="BP162" s="52" t="str">
        <f ca="1"/>
        <v/>
      </c>
      <c r="BQ162" s="64" t="str">
        <f ca="1"/>
        <v/>
      </c>
      <c r="BR162" s="6"/>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6"/>
      <c r="DM162" s="6"/>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row>
    <row r="163" spans="1:153" x14ac:dyDescent="0.3">
      <c r="A163" s="5"/>
      <c r="B163" s="18" t="str">
        <f t="shared" si="41"/>
        <v/>
      </c>
      <c r="C163" s="24"/>
      <c r="D163" s="24"/>
      <c r="E163" s="24"/>
      <c r="F163" s="24"/>
      <c r="G163" s="24"/>
      <c r="H163" s="25"/>
      <c r="I163" s="25"/>
      <c r="J163" s="25"/>
      <c r="K163" s="25"/>
      <c r="L163" s="25"/>
      <c r="M163" s="25"/>
      <c r="N163" s="24"/>
      <c r="O163" s="25"/>
      <c r="P163" s="6"/>
      <c r="Q163" s="6"/>
      <c r="R163" s="6" t="e">
        <f t="shared" si="42"/>
        <v>#N/A</v>
      </c>
      <c r="S163" s="6" t="e">
        <f t="shared" si="43"/>
        <v>#N/A</v>
      </c>
      <c r="T163" s="6" t="e">
        <f t="shared" si="44"/>
        <v>#N/A</v>
      </c>
      <c r="U163" s="6" t="e">
        <f t="shared" si="45"/>
        <v>#N/A</v>
      </c>
      <c r="V163" s="8" cm="1">
        <f t="array" ref="V163">IF(M163=0,0,IF(OR($DM$4=3,$DM$4=4),0,IF($DM$4=1,INDEX($CZ$7:$CZ$15,SUM(IF(M163&lt;$CY$7:$CY$15=TRUE,1,0))+1),VLOOKUP(M163,$DB$7:$DC$107,2,FALSE))))</f>
        <v>0</v>
      </c>
      <c r="W163" s="6" t="e">
        <f t="shared" si="40"/>
        <v>#N/A</v>
      </c>
      <c r="X163" s="6" cm="1">
        <f t="array" aca="1" ref="X163" ca="1">SUM(IF((IF(E163=0,INDIRECT(_xlfn.CONCAT($CH$1,MATCH(F163,$CG$7:$CG$100,0)+6)):INDIRECT(_xlfn.CONCAT($CH$1,MATCH(F163,$CG$7:$CG$100,0)+6+SUM(IF((F163=$CG$7:$CG$59)=TRUE,1,0))-1)),INDIRECT(_xlfn.CONCAT($CD$1,MATCH(E163,$CC$7:$CC$100,0)+6)):INDIRECT(_xlfn.CONCAT($CD$1,MATCH(E163,$CC$7:$CC$100,0)+6+SUM(IF((E163=$CC$7:$CC$59)=TRUE,1,0))-1)))*$S$3)=0,0,1))</f>
        <v>2</v>
      </c>
      <c r="Y163" s="6" t="e" cm="1">
        <f t="array" aca="1" ref="Y163" ca="1">SUM(IF((TRANSPOSE(MMULT(MMULT(_xlfn.MUNIT(X163),IF(MMULT(IF(E163=0,INDIRECT(_xlfn.CONCAT($CH$1,MATCH(F163,$CG$7:$CG$100,0)+6)):INDIRECT(_xlfn.CONCAT($CH$1,MATCH(F163,$CG$7:$CG$100,0)+6+SUM(IF((F163=$CG$7:$CG$59)=TRUE,1,0))-1)),INDIRECT(_xlfn.CONCAT($CD$1,MATCH(E163,$CC$7:$CC$100,0)+6)):INDIRECT(_xlfn.CONCAT($CD$1,MATCH(E163,$CC$7:$CC$100,0)+6+SUM(IF((E163=$CC$7:$CC$59)=TRUE,1,0))-1)))*$S$3,1/TRANSPOSE(W163-INDIRECT(_xlfn.CONCAT($BZ$1,MATCH(D163,$BY$7:$BY$100,0)+6)):INDIRECT(_xlfn.CONCAT($BZ$1,MATCH(D163,$BY$7:$BY$100,0)+6+SUM(IF((D163=$BY$7:$BY$59)=TRUE,1,0))-1))*$R$3))=1,1,0)),W163-INDIRECT(_xlfn.CONCAT($BZ$1,MATCH(D163,$BY$7:$BY$100,0)+6)):INDIRECT(_xlfn.CONCAT($BZ$1,MATCH(D163,$BY$7:$BY$100,0)+6+SUM(IF((D163=$BY$7:$BY$59)=TRUE,1,0))-1))*$R$3)))=0,0,1))</f>
        <v>#N/A</v>
      </c>
      <c r="Z163" s="6"/>
      <c r="AA163" s="30" t="str">
        <f t="shared" ca="1" si="46"/>
        <v/>
      </c>
      <c r="AB163" s="31" t="str">
        <f t="shared" si="47"/>
        <v/>
      </c>
      <c r="AC163" s="31" t="str">
        <f t="shared" si="48"/>
        <v/>
      </c>
      <c r="AD163" s="31" t="str">
        <f t="shared" si="49"/>
        <v/>
      </c>
      <c r="AE163" s="32" t="str">
        <f t="shared" si="50"/>
        <v/>
      </c>
      <c r="AF163" s="33" t="str" cm="1">
        <f t="array" aca="1" ref="AF163" ca="1">IFERROR(IF(_xlfn._xlws.SORT(TRANSPOSE(MMULT(MMULT(_xlfn.MUNIT(X163),IF(ROUND(MMULT(IF(E163=0,IF(DN161=1,INDIRECT(_xlfn.CONCAT($CP$1,MATCH(F163,$CO$7:$CO$100,0)+6)):INDIRECT(_xlfn.CONCAT($CP$1,MATCH(F163,$CO$7:$CO$100,0)+6+SUM(IF((F163=$CO$7:$CO$59)=TRUE,1,0))-1)),INDIRECT(_xlfn.CONCAT($CH$1,MATCH(F163,$CG$7:$CG$100,0)+6)):INDIRECT(_xlfn.CONCAT($CH$1,MATCH(F163,$CG$7:$CG$100,0)+6+SUM(IF((F163=$CG$7:$CG$59)=TRUE,1,0))-1))),IF(OR(DN161=2,DN161=3),INDIRECT(_xlfn.CONCAT($CL$1,MATCH(E163,$CK$7:$CK$100,0)+6)):INDIRECT(_xlfn.CONCAT($CL$1,MATCH(E163,$CK$7:$CK$100,0)+6+SUM(IF((E163=$CK$7:$CK$59)=TRUE,1,0))-1)),INDIRECT(_xlfn.CONCAT($CD$1,MATCH(E163,$CC$7:$CC$100,0)+6)):INDIRECT(_xlfn.CONCAT($CD$1,MATCH(E163,$CC$7:$CC$100,0)+6+SUM(IF((E163=$CC$7:$CC$59)=TRUE,1,0))-1))))*$S$3*IF(AND(DM161=4,F163=0),1.1,1),1/TRANSPOSE(W163-INDIRECT(_xlfn.CONCAT($BZ$1,MATCH(D163,$BY$7:$BY$100,0)+6)):INDIRECT(_xlfn.CONCAT($BZ$1,MATCH(D163,$BY$7:$BY$100,0)+6+SUM(IF((D163=$BY$7:$BY$59)=TRUE,1,0))-1))*$R$3)),6)=1,1,0)),W163-INDIRECT(_xlfn.CONCAT($BZ$1,MATCH(D163,$BY$7:$BY$100,0)+6)):INDIRECT(_xlfn.CONCAT($BZ$1,MATCH(D163,$BY$7:$BY$100,0)+6+SUM(IF((D163=$BY$7:$BY$59)=TRUE,1,0))-1))*$R$3))/$S$3,1,-1,TRUE)=0,"",_xlfn._xlws.SORT(TRANSPOSE(MMULT(MMULT(_xlfn.MUNIT(X163),IF(ROUND(MMULT(IF(E163=0,IF(DN161=1,INDIRECT(_xlfn.CONCAT($CP$1,MATCH(F163,$CO$7:$CO$100,0)+6)):INDIRECT(_xlfn.CONCAT($CP$1,MATCH(F163,$CO$7:$CO$100,0)+6+SUM(IF((F163=$CO$7:$CO$59)=TRUE,1,0))-1)),INDIRECT(_xlfn.CONCAT($CH$1,MATCH(F163,$CG$7:$CG$100,0)+6)):INDIRECT(_xlfn.CONCAT($CH$1,MATCH(F163,$CG$7:$CG$100,0)+6+SUM(IF((F163=$CG$7:$CG$59)=TRUE,1,0))-1))),IF(OR(DN161=2,DN161=3),INDIRECT(_xlfn.CONCAT($CL$1,MATCH(E163,$CK$7:$CK$100,0)+6)):INDIRECT(_xlfn.CONCAT($CL$1,MATCH(E163,$CK$7:$CK$100,0)+6+SUM(IF((E163=$CK$7:$CK$59)=TRUE,1,0))-1)),INDIRECT(_xlfn.CONCAT($CD$1,MATCH(E163,$CC$7:$CC$100,0)+6)):INDIRECT(_xlfn.CONCAT($CD$1,MATCH(E163,$CC$7:$CC$100,0)+6+SUM(IF((E163=$CC$7:$CC$59)=TRUE,1,0))-1))))*$S$3*IF(AND(DM161=4,F163=0),1.1,1),1/TRANSPOSE(W163-INDIRECT(_xlfn.CONCAT($BZ$1,MATCH(D163,$BY$7:$BY$100,0)+6)):INDIRECT(_xlfn.CONCAT($BZ$1,MATCH(D163,$BY$7:$BY$100,0)+6+SUM(IF((D163=$BY$7:$BY$59)=TRUE,1,0))-1))*$R$3)),6)=1,1,0)),W163-INDIRECT(_xlfn.CONCAT($BZ$1,MATCH(D163,$BY$7:$BY$100,0)+6)):INDIRECT(_xlfn.CONCAT($BZ$1,MATCH(D163,$BY$7:$BY$100,0)+6+SUM(IF((D163=$BY$7:$BY$59)=TRUE,1,0))-1))*$R$3))/$S$3,1,-1,TRUE)),"")</f>
        <v/>
      </c>
      <c r="AG163" s="31"/>
      <c r="AH163" s="31"/>
      <c r="AI163" s="31"/>
      <c r="AJ163" s="32"/>
      <c r="AK163" s="6"/>
      <c r="AL163" s="21"/>
      <c r="AM163" s="21"/>
      <c r="AN163" s="48">
        <f t="shared" si="51"/>
        <v>12</v>
      </c>
      <c r="AO163" s="39" t="e">
        <f t="shared" si="52"/>
        <v>#N/A</v>
      </c>
      <c r="AP163" s="39" t="e" cm="1">
        <f t="array" ref="AP163">_xlfn.XMATCH(1,IF(IF((AL163=$DG$24:$EF$24)=TRUE,1,0)+IF((AM163=$DG$25:$EF$25)=TRUE,1,0)=2,1,0))</f>
        <v>#N/A</v>
      </c>
      <c r="AQ163" s="39" t="str" cm="1">
        <f t="array" aca="1" ref="AQ163:AU163" ca="1">AA163:AE163</f>
        <v/>
      </c>
      <c r="AR163" s="39" t="str">
        <f ca="1"/>
        <v/>
      </c>
      <c r="AS163" s="39" t="str">
        <f ca="1"/>
        <v/>
      </c>
      <c r="AT163" s="39" t="str">
        <f ca="1"/>
        <v/>
      </c>
      <c r="AU163" s="39" t="str">
        <f ca="1"/>
        <v/>
      </c>
      <c r="AV163" s="39">
        <f t="shared" si="53"/>
        <v>0</v>
      </c>
      <c r="AW163" s="39" t="e" cm="1">
        <f t="array" ref="AW163">IF(AND(AV163=1,AO163&lt;&gt;1),VLOOKUP(E163,변환표준점수!$H$8:$O$60,_xlfn.XMATCH('표점 계산기'!$AL163,변환표준점수!$I$6:$O$6)+1,FALSE),IF(AND($E163=0,$DN$4=1),INDEX($CH$7:$CH$73,SUM(IF(AF163=$CP$7:$CP$59,ROW($A$1:$A$50),0))),IF(AND($E163&lt;&gt;0,$DN$4&lt;&gt;1),INDEX($CD$7:$CD$73,SUM(IF(AF163=$CL$7:$CL$59,ROW($A$1:$A$50),0))),AF163:AJ163)))</f>
        <v>#N/A</v>
      </c>
      <c r="AX163" s="39"/>
      <c r="AY163" s="39"/>
      <c r="AZ163" s="39"/>
      <c r="BA163" s="39"/>
      <c r="BB163" s="39" t="e">
        <f>VLOOKUP(G163,변환표준점수!$X$8:$AM$16,_xlfn.XMATCH(AL163,변환표준점수!$Y$5:$AM$5)+IF(OR(AN163=6,AN163=7,AN163=10,AN163=11),IF(AO163=1,0,1),0)+1,FALSE)</f>
        <v>#N/A</v>
      </c>
      <c r="BC163" s="39" t="e">
        <f>VLOOKUP(H163,변환표준점수!$AO$8:$BE$16,_xlfn.XMATCH(AL163,변환표준점수!$AP$5:$BE$5)+IF(OR(AN163=3,AN163=6,AN163=8,AN163=9,AN163=10),IF(AO163=1,0,1),0)+1,FALSE)</f>
        <v>#N/A</v>
      </c>
      <c r="BD163" s="39" t="e">
        <f>IF(I163=0,VLOOKUP(K163,변환표준점수!$BU$8:$CF$62,'표점 계산기'!$AN163+1,FALSE),VLOOKUP(I163,변환표준점수!$BH$8:$BS$62,'표점 계산기'!$AN163+1,FALSE))</f>
        <v>#N/A</v>
      </c>
      <c r="BE163" s="39" t="e">
        <f>IF(J163=0,VLOOKUP(L163,변환표준점수!$BU$8:$CF$62,'표점 계산기'!$AN163+1,FALSE),VLOOKUP(J163,변환표준점수!$BH$8:$BS$62,'표점 계산기'!$AN163+1,FALSE))</f>
        <v>#N/A</v>
      </c>
      <c r="BF163" s="39" cm="1">
        <f t="array" ref="BF163">IF(M163=0,0,IF(OR(AN163=3,AN163=4),0,IF(AN163=1,INDEX($CZ$7:$CZ$15,SUM(IF(M163&lt;$CY$7:$CY$15=TRUE,1,0))+1),VLOOKUP(M163,변환표준점수!$BH$8:$BS$62,'표점 계산기'!AN163+1,FALSE))))</f>
        <v>0</v>
      </c>
      <c r="BG163" s="39" t="e" cm="1">
        <f t="array" ref="BG163">INDEX($DG$24:$EF$31,COLUMN(C158),$AP163)</f>
        <v>#N/A</v>
      </c>
      <c r="BH163" s="39" t="e" cm="1">
        <f t="array" ref="BH163">INDEX($DG$24:$EF$31,COLUMN(D158),$AP163)</f>
        <v>#N/A</v>
      </c>
      <c r="BI163" s="39" t="e" cm="1">
        <f t="array" ref="BI163">INDEX($DG$24:$EF$31,COLUMN(E158),$AP163)</f>
        <v>#N/A</v>
      </c>
      <c r="BJ163" s="39" t="e" cm="1">
        <f t="array" ref="BJ163">INDEX($DG$24:$EF$31,COLUMN(F158),$AP163)</f>
        <v>#N/A</v>
      </c>
      <c r="BK163" s="39" t="e" cm="1">
        <f t="array" ref="BK163">INDEX($DG$24:$EF$31,COLUMN(G158),$AP163)</f>
        <v>#N/A</v>
      </c>
      <c r="BL163" s="39" t="e" cm="1">
        <f t="array" ref="BL163">INDEX($DG$24:$EF$31,COLUMN(H158),$AP163)</f>
        <v>#N/A</v>
      </c>
      <c r="BM163" s="63" t="str" cm="1">
        <f t="array" aca="1" ref="BM163:BQ163" ca="1">IFERROR(ROUND(IF(IFERROR(AW163:BA163/AW163:BA163,0)=1,(IFERROR(AQ163:AU163*BG163,0)+IFERROR(AW163:BA163*BH163,0)+(SUM(BD163:BF163)-MIN(BD163:BF163))*BI163+BB163*BJ163+BC163*BK163)*BL163+BB163*(1-BJ163)+BC163*(1-BK163)+IF(AN163=1,BF163,0),""),2),"")</f>
        <v/>
      </c>
      <c r="BN163" s="52" t="str">
        <f ca="1"/>
        <v/>
      </c>
      <c r="BO163" s="52" t="str">
        <f ca="1"/>
        <v/>
      </c>
      <c r="BP163" s="52" t="str">
        <f ca="1"/>
        <v/>
      </c>
      <c r="BQ163" s="64" t="str">
        <f ca="1"/>
        <v/>
      </c>
      <c r="BR163" s="6"/>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6"/>
      <c r="DM163" s="6"/>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row>
    <row r="164" spans="1:153" x14ac:dyDescent="0.3">
      <c r="A164" s="5"/>
      <c r="B164" s="18" t="str">
        <f t="shared" si="41"/>
        <v/>
      </c>
      <c r="C164" s="24"/>
      <c r="D164" s="24"/>
      <c r="E164" s="24"/>
      <c r="F164" s="24"/>
      <c r="G164" s="24"/>
      <c r="H164" s="25"/>
      <c r="I164" s="25"/>
      <c r="J164" s="25"/>
      <c r="K164" s="25"/>
      <c r="L164" s="25"/>
      <c r="M164" s="25"/>
      <c r="N164" s="24"/>
      <c r="O164" s="25"/>
      <c r="P164" s="6"/>
      <c r="Q164" s="6"/>
      <c r="R164" s="6" t="e">
        <f t="shared" si="42"/>
        <v>#N/A</v>
      </c>
      <c r="S164" s="6" t="e">
        <f t="shared" si="43"/>
        <v>#N/A</v>
      </c>
      <c r="T164" s="6" t="e">
        <f t="shared" si="44"/>
        <v>#N/A</v>
      </c>
      <c r="U164" s="6" t="e">
        <f t="shared" si="45"/>
        <v>#N/A</v>
      </c>
      <c r="V164" s="8" cm="1">
        <f t="array" ref="V164">IF(M164=0,0,IF(OR($DM$4=3,$DM$4=4),0,IF($DM$4=1,INDEX($CZ$7:$CZ$15,SUM(IF(M164&lt;$CY$7:$CY$15=TRUE,1,0))+1),VLOOKUP(M164,$DB$7:$DC$107,2,FALSE))))</f>
        <v>0</v>
      </c>
      <c r="W164" s="6" t="e">
        <f t="shared" si="40"/>
        <v>#N/A</v>
      </c>
      <c r="X164" s="6" cm="1">
        <f t="array" aca="1" ref="X164" ca="1">SUM(IF((IF(E164=0,INDIRECT(_xlfn.CONCAT($CH$1,MATCH(F164,$CG$7:$CG$100,0)+6)):INDIRECT(_xlfn.CONCAT($CH$1,MATCH(F164,$CG$7:$CG$100,0)+6+SUM(IF((F164=$CG$7:$CG$59)=TRUE,1,0))-1)),INDIRECT(_xlfn.CONCAT($CD$1,MATCH(E164,$CC$7:$CC$100,0)+6)):INDIRECT(_xlfn.CONCAT($CD$1,MATCH(E164,$CC$7:$CC$100,0)+6+SUM(IF((E164=$CC$7:$CC$59)=TRUE,1,0))-1)))*$S$3)=0,0,1))</f>
        <v>2</v>
      </c>
      <c r="Y164" s="6" t="e" cm="1">
        <f t="array" aca="1" ref="Y164" ca="1">SUM(IF((TRANSPOSE(MMULT(MMULT(_xlfn.MUNIT(X164),IF(MMULT(IF(E164=0,INDIRECT(_xlfn.CONCAT($CH$1,MATCH(F164,$CG$7:$CG$100,0)+6)):INDIRECT(_xlfn.CONCAT($CH$1,MATCH(F164,$CG$7:$CG$100,0)+6+SUM(IF((F164=$CG$7:$CG$59)=TRUE,1,0))-1)),INDIRECT(_xlfn.CONCAT($CD$1,MATCH(E164,$CC$7:$CC$100,0)+6)):INDIRECT(_xlfn.CONCAT($CD$1,MATCH(E164,$CC$7:$CC$100,0)+6+SUM(IF((E164=$CC$7:$CC$59)=TRUE,1,0))-1)))*$S$3,1/TRANSPOSE(W164-INDIRECT(_xlfn.CONCAT($BZ$1,MATCH(D164,$BY$7:$BY$100,0)+6)):INDIRECT(_xlfn.CONCAT($BZ$1,MATCH(D164,$BY$7:$BY$100,0)+6+SUM(IF((D164=$BY$7:$BY$59)=TRUE,1,0))-1))*$R$3))=1,1,0)),W164-INDIRECT(_xlfn.CONCAT($BZ$1,MATCH(D164,$BY$7:$BY$100,0)+6)):INDIRECT(_xlfn.CONCAT($BZ$1,MATCH(D164,$BY$7:$BY$100,0)+6+SUM(IF((D164=$BY$7:$BY$59)=TRUE,1,0))-1))*$R$3)))=0,0,1))</f>
        <v>#N/A</v>
      </c>
      <c r="Z164" s="6"/>
      <c r="AA164" s="30" t="str">
        <f t="shared" ca="1" si="46"/>
        <v/>
      </c>
      <c r="AB164" s="31" t="str">
        <f t="shared" si="47"/>
        <v/>
      </c>
      <c r="AC164" s="31" t="str">
        <f t="shared" si="48"/>
        <v/>
      </c>
      <c r="AD164" s="31" t="str">
        <f t="shared" si="49"/>
        <v/>
      </c>
      <c r="AE164" s="32" t="str">
        <f t="shared" si="50"/>
        <v/>
      </c>
      <c r="AF164" s="33" t="str" cm="1">
        <f t="array" aca="1" ref="AF164" ca="1">IFERROR(IF(_xlfn._xlws.SORT(TRANSPOSE(MMULT(MMULT(_xlfn.MUNIT(X164),IF(ROUND(MMULT(IF(E164=0,IF(DN162=1,INDIRECT(_xlfn.CONCAT($CP$1,MATCH(F164,$CO$7:$CO$100,0)+6)):INDIRECT(_xlfn.CONCAT($CP$1,MATCH(F164,$CO$7:$CO$100,0)+6+SUM(IF((F164=$CO$7:$CO$59)=TRUE,1,0))-1)),INDIRECT(_xlfn.CONCAT($CH$1,MATCH(F164,$CG$7:$CG$100,0)+6)):INDIRECT(_xlfn.CONCAT($CH$1,MATCH(F164,$CG$7:$CG$100,0)+6+SUM(IF((F164=$CG$7:$CG$59)=TRUE,1,0))-1))),IF(OR(DN162=2,DN162=3),INDIRECT(_xlfn.CONCAT($CL$1,MATCH(E164,$CK$7:$CK$100,0)+6)):INDIRECT(_xlfn.CONCAT($CL$1,MATCH(E164,$CK$7:$CK$100,0)+6+SUM(IF((E164=$CK$7:$CK$59)=TRUE,1,0))-1)),INDIRECT(_xlfn.CONCAT($CD$1,MATCH(E164,$CC$7:$CC$100,0)+6)):INDIRECT(_xlfn.CONCAT($CD$1,MATCH(E164,$CC$7:$CC$100,0)+6+SUM(IF((E164=$CC$7:$CC$59)=TRUE,1,0))-1))))*$S$3*IF(AND(DM162=4,F164=0),1.1,1),1/TRANSPOSE(W164-INDIRECT(_xlfn.CONCAT($BZ$1,MATCH(D164,$BY$7:$BY$100,0)+6)):INDIRECT(_xlfn.CONCAT($BZ$1,MATCH(D164,$BY$7:$BY$100,0)+6+SUM(IF((D164=$BY$7:$BY$59)=TRUE,1,0))-1))*$R$3)),6)=1,1,0)),W164-INDIRECT(_xlfn.CONCAT($BZ$1,MATCH(D164,$BY$7:$BY$100,0)+6)):INDIRECT(_xlfn.CONCAT($BZ$1,MATCH(D164,$BY$7:$BY$100,0)+6+SUM(IF((D164=$BY$7:$BY$59)=TRUE,1,0))-1))*$R$3))/$S$3,1,-1,TRUE)=0,"",_xlfn._xlws.SORT(TRANSPOSE(MMULT(MMULT(_xlfn.MUNIT(X164),IF(ROUND(MMULT(IF(E164=0,IF(DN162=1,INDIRECT(_xlfn.CONCAT($CP$1,MATCH(F164,$CO$7:$CO$100,0)+6)):INDIRECT(_xlfn.CONCAT($CP$1,MATCH(F164,$CO$7:$CO$100,0)+6+SUM(IF((F164=$CO$7:$CO$59)=TRUE,1,0))-1)),INDIRECT(_xlfn.CONCAT($CH$1,MATCH(F164,$CG$7:$CG$100,0)+6)):INDIRECT(_xlfn.CONCAT($CH$1,MATCH(F164,$CG$7:$CG$100,0)+6+SUM(IF((F164=$CG$7:$CG$59)=TRUE,1,0))-1))),IF(OR(DN162=2,DN162=3),INDIRECT(_xlfn.CONCAT($CL$1,MATCH(E164,$CK$7:$CK$100,0)+6)):INDIRECT(_xlfn.CONCAT($CL$1,MATCH(E164,$CK$7:$CK$100,0)+6+SUM(IF((E164=$CK$7:$CK$59)=TRUE,1,0))-1)),INDIRECT(_xlfn.CONCAT($CD$1,MATCH(E164,$CC$7:$CC$100,0)+6)):INDIRECT(_xlfn.CONCAT($CD$1,MATCH(E164,$CC$7:$CC$100,0)+6+SUM(IF((E164=$CC$7:$CC$59)=TRUE,1,0))-1))))*$S$3*IF(AND(DM162=4,F164=0),1.1,1),1/TRANSPOSE(W164-INDIRECT(_xlfn.CONCAT($BZ$1,MATCH(D164,$BY$7:$BY$100,0)+6)):INDIRECT(_xlfn.CONCAT($BZ$1,MATCH(D164,$BY$7:$BY$100,0)+6+SUM(IF((D164=$BY$7:$BY$59)=TRUE,1,0))-1))*$R$3)),6)=1,1,0)),W164-INDIRECT(_xlfn.CONCAT($BZ$1,MATCH(D164,$BY$7:$BY$100,0)+6)):INDIRECT(_xlfn.CONCAT($BZ$1,MATCH(D164,$BY$7:$BY$100,0)+6+SUM(IF((D164=$BY$7:$BY$59)=TRUE,1,0))-1))*$R$3))/$S$3,1,-1,TRUE)),"")</f>
        <v/>
      </c>
      <c r="AG164" s="31"/>
      <c r="AH164" s="31"/>
      <c r="AI164" s="31"/>
      <c r="AJ164" s="32"/>
      <c r="AK164" s="6"/>
      <c r="AL164" s="21"/>
      <c r="AM164" s="21"/>
      <c r="AN164" s="48">
        <f t="shared" si="51"/>
        <v>12</v>
      </c>
      <c r="AO164" s="39" t="e">
        <f t="shared" si="52"/>
        <v>#N/A</v>
      </c>
      <c r="AP164" s="39" t="e" cm="1">
        <f t="array" ref="AP164">_xlfn.XMATCH(1,IF(IF((AL164=$DG$24:$EF$24)=TRUE,1,0)+IF((AM164=$DG$25:$EF$25)=TRUE,1,0)=2,1,0))</f>
        <v>#N/A</v>
      </c>
      <c r="AQ164" s="39" t="str" cm="1">
        <f t="array" aca="1" ref="AQ164:AU164" ca="1">AA164:AE164</f>
        <v/>
      </c>
      <c r="AR164" s="39" t="str">
        <f ca="1"/>
        <v/>
      </c>
      <c r="AS164" s="39" t="str">
        <f ca="1"/>
        <v/>
      </c>
      <c r="AT164" s="39" t="str">
        <f ca="1"/>
        <v/>
      </c>
      <c r="AU164" s="39" t="str">
        <f ca="1"/>
        <v/>
      </c>
      <c r="AV164" s="39">
        <f t="shared" si="53"/>
        <v>0</v>
      </c>
      <c r="AW164" s="39" t="e" cm="1">
        <f t="array" ref="AW164">IF(AND(AV164=1,AO164&lt;&gt;1),VLOOKUP(E164,변환표준점수!$H$8:$O$60,_xlfn.XMATCH('표점 계산기'!$AL164,변환표준점수!$I$6:$O$6)+1,FALSE),IF(AND($E164=0,$DN$4=1),INDEX($CH$7:$CH$73,SUM(IF(AF164=$CP$7:$CP$59,ROW($A$1:$A$50),0))),IF(AND($E164&lt;&gt;0,$DN$4&lt;&gt;1),INDEX($CD$7:$CD$73,SUM(IF(AF164=$CL$7:$CL$59,ROW($A$1:$A$50),0))),AF164:AJ164)))</f>
        <v>#N/A</v>
      </c>
      <c r="AX164" s="39"/>
      <c r="AY164" s="39"/>
      <c r="AZ164" s="39"/>
      <c r="BA164" s="39"/>
      <c r="BB164" s="39" t="e">
        <f>VLOOKUP(G164,변환표준점수!$X$8:$AM$16,_xlfn.XMATCH(AL164,변환표준점수!$Y$5:$AM$5)+IF(OR(AN164=6,AN164=7,AN164=10,AN164=11),IF(AO164=1,0,1),0)+1,FALSE)</f>
        <v>#N/A</v>
      </c>
      <c r="BC164" s="39" t="e">
        <f>VLOOKUP(H164,변환표준점수!$AO$8:$BE$16,_xlfn.XMATCH(AL164,변환표준점수!$AP$5:$BE$5)+IF(OR(AN164=3,AN164=6,AN164=8,AN164=9,AN164=10),IF(AO164=1,0,1),0)+1,FALSE)</f>
        <v>#N/A</v>
      </c>
      <c r="BD164" s="39" t="e">
        <f>IF(I164=0,VLOOKUP(K164,변환표준점수!$BU$8:$CF$62,'표점 계산기'!$AN164+1,FALSE),VLOOKUP(I164,변환표준점수!$BH$8:$BS$62,'표점 계산기'!$AN164+1,FALSE))</f>
        <v>#N/A</v>
      </c>
      <c r="BE164" s="39" t="e">
        <f>IF(J164=0,VLOOKUP(L164,변환표준점수!$BU$8:$CF$62,'표점 계산기'!$AN164+1,FALSE),VLOOKUP(J164,변환표준점수!$BH$8:$BS$62,'표점 계산기'!$AN164+1,FALSE))</f>
        <v>#N/A</v>
      </c>
      <c r="BF164" s="39" cm="1">
        <f t="array" ref="BF164">IF(M164=0,0,IF(OR(AN164=3,AN164=4),0,IF(AN164=1,INDEX($CZ$7:$CZ$15,SUM(IF(M164&lt;$CY$7:$CY$15=TRUE,1,0))+1),VLOOKUP(M164,변환표준점수!$BH$8:$BS$62,'표점 계산기'!AN164+1,FALSE))))</f>
        <v>0</v>
      </c>
      <c r="BG164" s="39" t="e" cm="1">
        <f t="array" ref="BG164">INDEX($DG$24:$EF$31,COLUMN(C159),$AP164)</f>
        <v>#N/A</v>
      </c>
      <c r="BH164" s="39" t="e" cm="1">
        <f t="array" ref="BH164">INDEX($DG$24:$EF$31,COLUMN(D159),$AP164)</f>
        <v>#N/A</v>
      </c>
      <c r="BI164" s="39" t="e" cm="1">
        <f t="array" ref="BI164">INDEX($DG$24:$EF$31,COLUMN(E159),$AP164)</f>
        <v>#N/A</v>
      </c>
      <c r="BJ164" s="39" t="e" cm="1">
        <f t="array" ref="BJ164">INDEX($DG$24:$EF$31,COLUMN(F159),$AP164)</f>
        <v>#N/A</v>
      </c>
      <c r="BK164" s="39" t="e" cm="1">
        <f t="array" ref="BK164">INDEX($DG$24:$EF$31,COLUMN(G159),$AP164)</f>
        <v>#N/A</v>
      </c>
      <c r="BL164" s="39" t="e" cm="1">
        <f t="array" ref="BL164">INDEX($DG$24:$EF$31,COLUMN(H159),$AP164)</f>
        <v>#N/A</v>
      </c>
      <c r="BM164" s="63" t="str" cm="1">
        <f t="array" aca="1" ref="BM164:BQ164" ca="1">IFERROR(ROUND(IF(IFERROR(AW164:BA164/AW164:BA164,0)=1,(IFERROR(AQ164:AU164*BG164,0)+IFERROR(AW164:BA164*BH164,0)+(SUM(BD164:BF164)-MIN(BD164:BF164))*BI164+BB164*BJ164+BC164*BK164)*BL164+BB164*(1-BJ164)+BC164*(1-BK164)+IF(AN164=1,BF164,0),""),2),"")</f>
        <v/>
      </c>
      <c r="BN164" s="52" t="str">
        <f ca="1"/>
        <v/>
      </c>
      <c r="BO164" s="52" t="str">
        <f ca="1"/>
        <v/>
      </c>
      <c r="BP164" s="52" t="str">
        <f ca="1"/>
        <v/>
      </c>
      <c r="BQ164" s="64" t="str">
        <f ca="1"/>
        <v/>
      </c>
      <c r="BR164" s="6"/>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6"/>
      <c r="DM164" s="6"/>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row>
    <row r="165" spans="1:153" x14ac:dyDescent="0.3">
      <c r="A165" s="5"/>
      <c r="B165" s="18" t="str">
        <f t="shared" si="41"/>
        <v/>
      </c>
      <c r="C165" s="24"/>
      <c r="D165" s="24"/>
      <c r="E165" s="24"/>
      <c r="F165" s="24"/>
      <c r="G165" s="24"/>
      <c r="H165" s="25"/>
      <c r="I165" s="25"/>
      <c r="J165" s="25"/>
      <c r="K165" s="25"/>
      <c r="L165" s="25"/>
      <c r="M165" s="25"/>
      <c r="N165" s="24"/>
      <c r="O165" s="25"/>
      <c r="P165" s="6"/>
      <c r="Q165" s="6"/>
      <c r="R165" s="6" t="e">
        <f t="shared" si="42"/>
        <v>#N/A</v>
      </c>
      <c r="S165" s="6" t="e">
        <f t="shared" si="43"/>
        <v>#N/A</v>
      </c>
      <c r="T165" s="6" t="e">
        <f t="shared" si="44"/>
        <v>#N/A</v>
      </c>
      <c r="U165" s="6" t="e">
        <f t="shared" si="45"/>
        <v>#N/A</v>
      </c>
      <c r="V165" s="8" cm="1">
        <f t="array" ref="V165">IF(M165=0,0,IF(OR($DM$4=3,$DM$4=4),0,IF($DM$4=1,INDEX($CZ$7:$CZ$15,SUM(IF(M165&lt;$CY$7:$CY$15=TRUE,1,0))+1),VLOOKUP(M165,$DB$7:$DC$107,2,FALSE))))</f>
        <v>0</v>
      </c>
      <c r="W165" s="6" t="e">
        <f t="shared" si="40"/>
        <v>#N/A</v>
      </c>
      <c r="X165" s="6" cm="1">
        <f t="array" aca="1" ref="X165" ca="1">SUM(IF((IF(E165=0,INDIRECT(_xlfn.CONCAT($CH$1,MATCH(F165,$CG$7:$CG$100,0)+6)):INDIRECT(_xlfn.CONCAT($CH$1,MATCH(F165,$CG$7:$CG$100,0)+6+SUM(IF((F165=$CG$7:$CG$59)=TRUE,1,0))-1)),INDIRECT(_xlfn.CONCAT($CD$1,MATCH(E165,$CC$7:$CC$100,0)+6)):INDIRECT(_xlfn.CONCAT($CD$1,MATCH(E165,$CC$7:$CC$100,0)+6+SUM(IF((E165=$CC$7:$CC$59)=TRUE,1,0))-1)))*$S$3)=0,0,1))</f>
        <v>2</v>
      </c>
      <c r="Y165" s="6" t="e" cm="1">
        <f t="array" aca="1" ref="Y165" ca="1">SUM(IF((TRANSPOSE(MMULT(MMULT(_xlfn.MUNIT(X165),IF(MMULT(IF(E165=0,INDIRECT(_xlfn.CONCAT($CH$1,MATCH(F165,$CG$7:$CG$100,0)+6)):INDIRECT(_xlfn.CONCAT($CH$1,MATCH(F165,$CG$7:$CG$100,0)+6+SUM(IF((F165=$CG$7:$CG$59)=TRUE,1,0))-1)),INDIRECT(_xlfn.CONCAT($CD$1,MATCH(E165,$CC$7:$CC$100,0)+6)):INDIRECT(_xlfn.CONCAT($CD$1,MATCH(E165,$CC$7:$CC$100,0)+6+SUM(IF((E165=$CC$7:$CC$59)=TRUE,1,0))-1)))*$S$3,1/TRANSPOSE(W165-INDIRECT(_xlfn.CONCAT($BZ$1,MATCH(D165,$BY$7:$BY$100,0)+6)):INDIRECT(_xlfn.CONCAT($BZ$1,MATCH(D165,$BY$7:$BY$100,0)+6+SUM(IF((D165=$BY$7:$BY$59)=TRUE,1,0))-1))*$R$3))=1,1,0)),W165-INDIRECT(_xlfn.CONCAT($BZ$1,MATCH(D165,$BY$7:$BY$100,0)+6)):INDIRECT(_xlfn.CONCAT($BZ$1,MATCH(D165,$BY$7:$BY$100,0)+6+SUM(IF((D165=$BY$7:$BY$59)=TRUE,1,0))-1))*$R$3)))=0,0,1))</f>
        <v>#N/A</v>
      </c>
      <c r="Z165" s="6"/>
      <c r="AA165" s="30" t="str">
        <f t="shared" ca="1" si="46"/>
        <v/>
      </c>
      <c r="AB165" s="31" t="str">
        <f t="shared" si="47"/>
        <v/>
      </c>
      <c r="AC165" s="31" t="str">
        <f t="shared" si="48"/>
        <v/>
      </c>
      <c r="AD165" s="31" t="str">
        <f t="shared" si="49"/>
        <v/>
      </c>
      <c r="AE165" s="32" t="str">
        <f t="shared" si="50"/>
        <v/>
      </c>
      <c r="AF165" s="33" t="str" cm="1">
        <f t="array" aca="1" ref="AF165" ca="1">IFERROR(IF(_xlfn._xlws.SORT(TRANSPOSE(MMULT(MMULT(_xlfn.MUNIT(X165),IF(ROUND(MMULT(IF(E165=0,IF(DN163=1,INDIRECT(_xlfn.CONCAT($CP$1,MATCH(F165,$CO$7:$CO$100,0)+6)):INDIRECT(_xlfn.CONCAT($CP$1,MATCH(F165,$CO$7:$CO$100,0)+6+SUM(IF((F165=$CO$7:$CO$59)=TRUE,1,0))-1)),INDIRECT(_xlfn.CONCAT($CH$1,MATCH(F165,$CG$7:$CG$100,0)+6)):INDIRECT(_xlfn.CONCAT($CH$1,MATCH(F165,$CG$7:$CG$100,0)+6+SUM(IF((F165=$CG$7:$CG$59)=TRUE,1,0))-1))),IF(OR(DN163=2,DN163=3),INDIRECT(_xlfn.CONCAT($CL$1,MATCH(E165,$CK$7:$CK$100,0)+6)):INDIRECT(_xlfn.CONCAT($CL$1,MATCH(E165,$CK$7:$CK$100,0)+6+SUM(IF((E165=$CK$7:$CK$59)=TRUE,1,0))-1)),INDIRECT(_xlfn.CONCAT($CD$1,MATCH(E165,$CC$7:$CC$100,0)+6)):INDIRECT(_xlfn.CONCAT($CD$1,MATCH(E165,$CC$7:$CC$100,0)+6+SUM(IF((E165=$CC$7:$CC$59)=TRUE,1,0))-1))))*$S$3*IF(AND(DM163=4,F165=0),1.1,1),1/TRANSPOSE(W165-INDIRECT(_xlfn.CONCAT($BZ$1,MATCH(D165,$BY$7:$BY$100,0)+6)):INDIRECT(_xlfn.CONCAT($BZ$1,MATCH(D165,$BY$7:$BY$100,0)+6+SUM(IF((D165=$BY$7:$BY$59)=TRUE,1,0))-1))*$R$3)),6)=1,1,0)),W165-INDIRECT(_xlfn.CONCAT($BZ$1,MATCH(D165,$BY$7:$BY$100,0)+6)):INDIRECT(_xlfn.CONCAT($BZ$1,MATCH(D165,$BY$7:$BY$100,0)+6+SUM(IF((D165=$BY$7:$BY$59)=TRUE,1,0))-1))*$R$3))/$S$3,1,-1,TRUE)=0,"",_xlfn._xlws.SORT(TRANSPOSE(MMULT(MMULT(_xlfn.MUNIT(X165),IF(ROUND(MMULT(IF(E165=0,IF(DN163=1,INDIRECT(_xlfn.CONCAT($CP$1,MATCH(F165,$CO$7:$CO$100,0)+6)):INDIRECT(_xlfn.CONCAT($CP$1,MATCH(F165,$CO$7:$CO$100,0)+6+SUM(IF((F165=$CO$7:$CO$59)=TRUE,1,0))-1)),INDIRECT(_xlfn.CONCAT($CH$1,MATCH(F165,$CG$7:$CG$100,0)+6)):INDIRECT(_xlfn.CONCAT($CH$1,MATCH(F165,$CG$7:$CG$100,0)+6+SUM(IF((F165=$CG$7:$CG$59)=TRUE,1,0))-1))),IF(OR(DN163=2,DN163=3),INDIRECT(_xlfn.CONCAT($CL$1,MATCH(E165,$CK$7:$CK$100,0)+6)):INDIRECT(_xlfn.CONCAT($CL$1,MATCH(E165,$CK$7:$CK$100,0)+6+SUM(IF((E165=$CK$7:$CK$59)=TRUE,1,0))-1)),INDIRECT(_xlfn.CONCAT($CD$1,MATCH(E165,$CC$7:$CC$100,0)+6)):INDIRECT(_xlfn.CONCAT($CD$1,MATCH(E165,$CC$7:$CC$100,0)+6+SUM(IF((E165=$CC$7:$CC$59)=TRUE,1,0))-1))))*$S$3*IF(AND(DM163=4,F165=0),1.1,1),1/TRANSPOSE(W165-INDIRECT(_xlfn.CONCAT($BZ$1,MATCH(D165,$BY$7:$BY$100,0)+6)):INDIRECT(_xlfn.CONCAT($BZ$1,MATCH(D165,$BY$7:$BY$100,0)+6+SUM(IF((D165=$BY$7:$BY$59)=TRUE,1,0))-1))*$R$3)),6)=1,1,0)),W165-INDIRECT(_xlfn.CONCAT($BZ$1,MATCH(D165,$BY$7:$BY$100,0)+6)):INDIRECT(_xlfn.CONCAT($BZ$1,MATCH(D165,$BY$7:$BY$100,0)+6+SUM(IF((D165=$BY$7:$BY$59)=TRUE,1,0))-1))*$R$3))/$S$3,1,-1,TRUE)),"")</f>
        <v/>
      </c>
      <c r="AG165" s="31"/>
      <c r="AH165" s="31"/>
      <c r="AI165" s="31"/>
      <c r="AJ165" s="32"/>
      <c r="AK165" s="6"/>
      <c r="AL165" s="21"/>
      <c r="AM165" s="21"/>
      <c r="AN165" s="48">
        <f t="shared" si="51"/>
        <v>12</v>
      </c>
      <c r="AO165" s="39" t="e">
        <f t="shared" si="52"/>
        <v>#N/A</v>
      </c>
      <c r="AP165" s="39" t="e" cm="1">
        <f t="array" ref="AP165">_xlfn.XMATCH(1,IF(IF((AL165=$DG$24:$EF$24)=TRUE,1,0)+IF((AM165=$DG$25:$EF$25)=TRUE,1,0)=2,1,0))</f>
        <v>#N/A</v>
      </c>
      <c r="AQ165" s="39" t="str" cm="1">
        <f t="array" aca="1" ref="AQ165:AU165" ca="1">AA165:AE165</f>
        <v/>
      </c>
      <c r="AR165" s="39" t="str">
        <f ca="1"/>
        <v/>
      </c>
      <c r="AS165" s="39" t="str">
        <f ca="1"/>
        <v/>
      </c>
      <c r="AT165" s="39" t="str">
        <f ca="1"/>
        <v/>
      </c>
      <c r="AU165" s="39" t="str">
        <f ca="1"/>
        <v/>
      </c>
      <c r="AV165" s="39">
        <f t="shared" si="53"/>
        <v>0</v>
      </c>
      <c r="AW165" s="39" t="e" cm="1">
        <f t="array" ref="AW165">IF(AND(AV165=1,AO165&lt;&gt;1),VLOOKUP(E165,변환표준점수!$H$8:$O$60,_xlfn.XMATCH('표점 계산기'!$AL165,변환표준점수!$I$6:$O$6)+1,FALSE),IF(AND($E165=0,$DN$4=1),INDEX($CH$7:$CH$73,SUM(IF(AF165=$CP$7:$CP$59,ROW($A$1:$A$50),0))),IF(AND($E165&lt;&gt;0,$DN$4&lt;&gt;1),INDEX($CD$7:$CD$73,SUM(IF(AF165=$CL$7:$CL$59,ROW($A$1:$A$50),0))),AF165:AJ165)))</f>
        <v>#N/A</v>
      </c>
      <c r="AX165" s="39"/>
      <c r="AY165" s="39"/>
      <c r="AZ165" s="39"/>
      <c r="BA165" s="39"/>
      <c r="BB165" s="39" t="e">
        <f>VLOOKUP(G165,변환표준점수!$X$8:$AM$16,_xlfn.XMATCH(AL165,변환표준점수!$Y$5:$AM$5)+IF(OR(AN165=6,AN165=7,AN165=10,AN165=11),IF(AO165=1,0,1),0)+1,FALSE)</f>
        <v>#N/A</v>
      </c>
      <c r="BC165" s="39" t="e">
        <f>VLOOKUP(H165,변환표준점수!$AO$8:$BE$16,_xlfn.XMATCH(AL165,변환표준점수!$AP$5:$BE$5)+IF(OR(AN165=3,AN165=6,AN165=8,AN165=9,AN165=10),IF(AO165=1,0,1),0)+1,FALSE)</f>
        <v>#N/A</v>
      </c>
      <c r="BD165" s="39" t="e">
        <f>IF(I165=0,VLOOKUP(K165,변환표준점수!$BU$8:$CF$62,'표점 계산기'!$AN165+1,FALSE),VLOOKUP(I165,변환표준점수!$BH$8:$BS$62,'표점 계산기'!$AN165+1,FALSE))</f>
        <v>#N/A</v>
      </c>
      <c r="BE165" s="39" t="e">
        <f>IF(J165=0,VLOOKUP(L165,변환표준점수!$BU$8:$CF$62,'표점 계산기'!$AN165+1,FALSE),VLOOKUP(J165,변환표준점수!$BH$8:$BS$62,'표점 계산기'!$AN165+1,FALSE))</f>
        <v>#N/A</v>
      </c>
      <c r="BF165" s="39" cm="1">
        <f t="array" ref="BF165">IF(M165=0,0,IF(OR(AN165=3,AN165=4),0,IF(AN165=1,INDEX($CZ$7:$CZ$15,SUM(IF(M165&lt;$CY$7:$CY$15=TRUE,1,0))+1),VLOOKUP(M165,변환표준점수!$BH$8:$BS$62,'표점 계산기'!AN165+1,FALSE))))</f>
        <v>0</v>
      </c>
      <c r="BG165" s="39" t="e" cm="1">
        <f t="array" ref="BG165">INDEX($DG$24:$EF$31,COLUMN(C160),$AP165)</f>
        <v>#N/A</v>
      </c>
      <c r="BH165" s="39" t="e" cm="1">
        <f t="array" ref="BH165">INDEX($DG$24:$EF$31,COLUMN(D160),$AP165)</f>
        <v>#N/A</v>
      </c>
      <c r="BI165" s="39" t="e" cm="1">
        <f t="array" ref="BI165">INDEX($DG$24:$EF$31,COLUMN(E160),$AP165)</f>
        <v>#N/A</v>
      </c>
      <c r="BJ165" s="39" t="e" cm="1">
        <f t="array" ref="BJ165">INDEX($DG$24:$EF$31,COLUMN(F160),$AP165)</f>
        <v>#N/A</v>
      </c>
      <c r="BK165" s="39" t="e" cm="1">
        <f t="array" ref="BK165">INDEX($DG$24:$EF$31,COLUMN(G160),$AP165)</f>
        <v>#N/A</v>
      </c>
      <c r="BL165" s="39" t="e" cm="1">
        <f t="array" ref="BL165">INDEX($DG$24:$EF$31,COLUMN(H160),$AP165)</f>
        <v>#N/A</v>
      </c>
      <c r="BM165" s="63" t="str" cm="1">
        <f t="array" aca="1" ref="BM165:BQ165" ca="1">IFERROR(ROUND(IF(IFERROR(AW165:BA165/AW165:BA165,0)=1,(IFERROR(AQ165:AU165*BG165,0)+IFERROR(AW165:BA165*BH165,0)+(SUM(BD165:BF165)-MIN(BD165:BF165))*BI165+BB165*BJ165+BC165*BK165)*BL165+BB165*(1-BJ165)+BC165*(1-BK165)+IF(AN165=1,BF165,0),""),2),"")</f>
        <v/>
      </c>
      <c r="BN165" s="52" t="str">
        <f ca="1"/>
        <v/>
      </c>
      <c r="BO165" s="52" t="str">
        <f ca="1"/>
        <v/>
      </c>
      <c r="BP165" s="52" t="str">
        <f ca="1"/>
        <v/>
      </c>
      <c r="BQ165" s="64" t="str">
        <f ca="1"/>
        <v/>
      </c>
      <c r="BR165" s="6"/>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6"/>
      <c r="DM165" s="6"/>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row>
    <row r="166" spans="1:153" x14ac:dyDescent="0.3">
      <c r="A166" s="5"/>
      <c r="B166" s="18" t="str">
        <f t="shared" si="41"/>
        <v/>
      </c>
      <c r="C166" s="24"/>
      <c r="D166" s="24"/>
      <c r="E166" s="24"/>
      <c r="F166" s="24"/>
      <c r="G166" s="24"/>
      <c r="H166" s="25"/>
      <c r="I166" s="25"/>
      <c r="J166" s="25"/>
      <c r="K166" s="25"/>
      <c r="L166" s="25"/>
      <c r="M166" s="25"/>
      <c r="N166" s="24"/>
      <c r="O166" s="25"/>
      <c r="P166" s="6"/>
      <c r="Q166" s="6"/>
      <c r="R166" s="6" t="e">
        <f t="shared" si="42"/>
        <v>#N/A</v>
      </c>
      <c r="S166" s="6" t="e">
        <f t="shared" si="43"/>
        <v>#N/A</v>
      </c>
      <c r="T166" s="6" t="e">
        <f t="shared" si="44"/>
        <v>#N/A</v>
      </c>
      <c r="U166" s="6" t="e">
        <f t="shared" si="45"/>
        <v>#N/A</v>
      </c>
      <c r="V166" s="8" cm="1">
        <f t="array" ref="V166">IF(M166=0,0,IF(OR($DM$4=3,$DM$4=4),0,IF($DM$4=1,INDEX($CZ$7:$CZ$15,SUM(IF(M166&lt;$CY$7:$CY$15=TRUE,1,0))+1),VLOOKUP(M166,$DB$7:$DC$107,2,FALSE))))</f>
        <v>0</v>
      </c>
      <c r="W166" s="6" t="e">
        <f t="shared" si="40"/>
        <v>#N/A</v>
      </c>
      <c r="X166" s="6" cm="1">
        <f t="array" aca="1" ref="X166" ca="1">SUM(IF((IF(E166=0,INDIRECT(_xlfn.CONCAT($CH$1,MATCH(F166,$CG$7:$CG$100,0)+6)):INDIRECT(_xlfn.CONCAT($CH$1,MATCH(F166,$CG$7:$CG$100,0)+6+SUM(IF((F166=$CG$7:$CG$59)=TRUE,1,0))-1)),INDIRECT(_xlfn.CONCAT($CD$1,MATCH(E166,$CC$7:$CC$100,0)+6)):INDIRECT(_xlfn.CONCAT($CD$1,MATCH(E166,$CC$7:$CC$100,0)+6+SUM(IF((E166=$CC$7:$CC$59)=TRUE,1,0))-1)))*$S$3)=0,0,1))</f>
        <v>2</v>
      </c>
      <c r="Y166" s="6" t="e" cm="1">
        <f t="array" aca="1" ref="Y166" ca="1">SUM(IF((TRANSPOSE(MMULT(MMULT(_xlfn.MUNIT(X166),IF(MMULT(IF(E166=0,INDIRECT(_xlfn.CONCAT($CH$1,MATCH(F166,$CG$7:$CG$100,0)+6)):INDIRECT(_xlfn.CONCAT($CH$1,MATCH(F166,$CG$7:$CG$100,0)+6+SUM(IF((F166=$CG$7:$CG$59)=TRUE,1,0))-1)),INDIRECT(_xlfn.CONCAT($CD$1,MATCH(E166,$CC$7:$CC$100,0)+6)):INDIRECT(_xlfn.CONCAT($CD$1,MATCH(E166,$CC$7:$CC$100,0)+6+SUM(IF((E166=$CC$7:$CC$59)=TRUE,1,0))-1)))*$S$3,1/TRANSPOSE(W166-INDIRECT(_xlfn.CONCAT($BZ$1,MATCH(D166,$BY$7:$BY$100,0)+6)):INDIRECT(_xlfn.CONCAT($BZ$1,MATCH(D166,$BY$7:$BY$100,0)+6+SUM(IF((D166=$BY$7:$BY$59)=TRUE,1,0))-1))*$R$3))=1,1,0)),W166-INDIRECT(_xlfn.CONCAT($BZ$1,MATCH(D166,$BY$7:$BY$100,0)+6)):INDIRECT(_xlfn.CONCAT($BZ$1,MATCH(D166,$BY$7:$BY$100,0)+6+SUM(IF((D166=$BY$7:$BY$59)=TRUE,1,0))-1))*$R$3)))=0,0,1))</f>
        <v>#N/A</v>
      </c>
      <c r="Z166" s="6"/>
      <c r="AA166" s="30" t="str">
        <f t="shared" ca="1" si="46"/>
        <v/>
      </c>
      <c r="AB166" s="31" t="str">
        <f t="shared" si="47"/>
        <v/>
      </c>
      <c r="AC166" s="31" t="str">
        <f t="shared" si="48"/>
        <v/>
      </c>
      <c r="AD166" s="31" t="str">
        <f t="shared" si="49"/>
        <v/>
      </c>
      <c r="AE166" s="32" t="str">
        <f t="shared" si="50"/>
        <v/>
      </c>
      <c r="AF166" s="33" t="str" cm="1">
        <f t="array" aca="1" ref="AF166" ca="1">IFERROR(IF(_xlfn._xlws.SORT(TRANSPOSE(MMULT(MMULT(_xlfn.MUNIT(X166),IF(ROUND(MMULT(IF(E166=0,IF(DN164=1,INDIRECT(_xlfn.CONCAT($CP$1,MATCH(F166,$CO$7:$CO$100,0)+6)):INDIRECT(_xlfn.CONCAT($CP$1,MATCH(F166,$CO$7:$CO$100,0)+6+SUM(IF((F166=$CO$7:$CO$59)=TRUE,1,0))-1)),INDIRECT(_xlfn.CONCAT($CH$1,MATCH(F166,$CG$7:$CG$100,0)+6)):INDIRECT(_xlfn.CONCAT($CH$1,MATCH(F166,$CG$7:$CG$100,0)+6+SUM(IF((F166=$CG$7:$CG$59)=TRUE,1,0))-1))),IF(OR(DN164=2,DN164=3),INDIRECT(_xlfn.CONCAT($CL$1,MATCH(E166,$CK$7:$CK$100,0)+6)):INDIRECT(_xlfn.CONCAT($CL$1,MATCH(E166,$CK$7:$CK$100,0)+6+SUM(IF((E166=$CK$7:$CK$59)=TRUE,1,0))-1)),INDIRECT(_xlfn.CONCAT($CD$1,MATCH(E166,$CC$7:$CC$100,0)+6)):INDIRECT(_xlfn.CONCAT($CD$1,MATCH(E166,$CC$7:$CC$100,0)+6+SUM(IF((E166=$CC$7:$CC$59)=TRUE,1,0))-1))))*$S$3*IF(AND(DM164=4,F166=0),1.1,1),1/TRANSPOSE(W166-INDIRECT(_xlfn.CONCAT($BZ$1,MATCH(D166,$BY$7:$BY$100,0)+6)):INDIRECT(_xlfn.CONCAT($BZ$1,MATCH(D166,$BY$7:$BY$100,0)+6+SUM(IF((D166=$BY$7:$BY$59)=TRUE,1,0))-1))*$R$3)),6)=1,1,0)),W166-INDIRECT(_xlfn.CONCAT($BZ$1,MATCH(D166,$BY$7:$BY$100,0)+6)):INDIRECT(_xlfn.CONCAT($BZ$1,MATCH(D166,$BY$7:$BY$100,0)+6+SUM(IF((D166=$BY$7:$BY$59)=TRUE,1,0))-1))*$R$3))/$S$3,1,-1,TRUE)=0,"",_xlfn._xlws.SORT(TRANSPOSE(MMULT(MMULT(_xlfn.MUNIT(X166),IF(ROUND(MMULT(IF(E166=0,IF(DN164=1,INDIRECT(_xlfn.CONCAT($CP$1,MATCH(F166,$CO$7:$CO$100,0)+6)):INDIRECT(_xlfn.CONCAT($CP$1,MATCH(F166,$CO$7:$CO$100,0)+6+SUM(IF((F166=$CO$7:$CO$59)=TRUE,1,0))-1)),INDIRECT(_xlfn.CONCAT($CH$1,MATCH(F166,$CG$7:$CG$100,0)+6)):INDIRECT(_xlfn.CONCAT($CH$1,MATCH(F166,$CG$7:$CG$100,0)+6+SUM(IF((F166=$CG$7:$CG$59)=TRUE,1,0))-1))),IF(OR(DN164=2,DN164=3),INDIRECT(_xlfn.CONCAT($CL$1,MATCH(E166,$CK$7:$CK$100,0)+6)):INDIRECT(_xlfn.CONCAT($CL$1,MATCH(E166,$CK$7:$CK$100,0)+6+SUM(IF((E166=$CK$7:$CK$59)=TRUE,1,0))-1)),INDIRECT(_xlfn.CONCAT($CD$1,MATCH(E166,$CC$7:$CC$100,0)+6)):INDIRECT(_xlfn.CONCAT($CD$1,MATCH(E166,$CC$7:$CC$100,0)+6+SUM(IF((E166=$CC$7:$CC$59)=TRUE,1,0))-1))))*$S$3*IF(AND(DM164=4,F166=0),1.1,1),1/TRANSPOSE(W166-INDIRECT(_xlfn.CONCAT($BZ$1,MATCH(D166,$BY$7:$BY$100,0)+6)):INDIRECT(_xlfn.CONCAT($BZ$1,MATCH(D166,$BY$7:$BY$100,0)+6+SUM(IF((D166=$BY$7:$BY$59)=TRUE,1,0))-1))*$R$3)),6)=1,1,0)),W166-INDIRECT(_xlfn.CONCAT($BZ$1,MATCH(D166,$BY$7:$BY$100,0)+6)):INDIRECT(_xlfn.CONCAT($BZ$1,MATCH(D166,$BY$7:$BY$100,0)+6+SUM(IF((D166=$BY$7:$BY$59)=TRUE,1,0))-1))*$R$3))/$S$3,1,-1,TRUE)),"")</f>
        <v/>
      </c>
      <c r="AG166" s="31"/>
      <c r="AH166" s="31"/>
      <c r="AI166" s="31"/>
      <c r="AJ166" s="32"/>
      <c r="AK166" s="6"/>
      <c r="AL166" s="21"/>
      <c r="AM166" s="21"/>
      <c r="AN166" s="48">
        <f t="shared" si="51"/>
        <v>12</v>
      </c>
      <c r="AO166" s="39" t="e">
        <f t="shared" si="52"/>
        <v>#N/A</v>
      </c>
      <c r="AP166" s="39" t="e" cm="1">
        <f t="array" ref="AP166">_xlfn.XMATCH(1,IF(IF((AL166=$DG$24:$EF$24)=TRUE,1,0)+IF((AM166=$DG$25:$EF$25)=TRUE,1,0)=2,1,0))</f>
        <v>#N/A</v>
      </c>
      <c r="AQ166" s="39" t="str" cm="1">
        <f t="array" aca="1" ref="AQ166:AU166" ca="1">AA166:AE166</f>
        <v/>
      </c>
      <c r="AR166" s="39" t="str">
        <f ca="1"/>
        <v/>
      </c>
      <c r="AS166" s="39" t="str">
        <f ca="1"/>
        <v/>
      </c>
      <c r="AT166" s="39" t="str">
        <f ca="1"/>
        <v/>
      </c>
      <c r="AU166" s="39" t="str">
        <f ca="1"/>
        <v/>
      </c>
      <c r="AV166" s="39">
        <f t="shared" si="53"/>
        <v>0</v>
      </c>
      <c r="AW166" s="39" t="e" cm="1">
        <f t="array" ref="AW166">IF(AND(AV166=1,AO166&lt;&gt;1),VLOOKUP(E166,변환표준점수!$H$8:$O$60,_xlfn.XMATCH('표점 계산기'!$AL166,변환표준점수!$I$6:$O$6)+1,FALSE),IF(AND($E166=0,$DN$4=1),INDEX($CH$7:$CH$73,SUM(IF(AF166=$CP$7:$CP$59,ROW($A$1:$A$50),0))),IF(AND($E166&lt;&gt;0,$DN$4&lt;&gt;1),INDEX($CD$7:$CD$73,SUM(IF(AF166=$CL$7:$CL$59,ROW($A$1:$A$50),0))),AF166:AJ166)))</f>
        <v>#N/A</v>
      </c>
      <c r="AX166" s="39"/>
      <c r="AY166" s="39"/>
      <c r="AZ166" s="39"/>
      <c r="BA166" s="39"/>
      <c r="BB166" s="39" t="e">
        <f>VLOOKUP(G166,변환표준점수!$X$8:$AM$16,_xlfn.XMATCH(AL166,변환표준점수!$Y$5:$AM$5)+IF(OR(AN166=6,AN166=7,AN166=10,AN166=11),IF(AO166=1,0,1),0)+1,FALSE)</f>
        <v>#N/A</v>
      </c>
      <c r="BC166" s="39" t="e">
        <f>VLOOKUP(H166,변환표준점수!$AO$8:$BE$16,_xlfn.XMATCH(AL166,변환표준점수!$AP$5:$BE$5)+IF(OR(AN166=3,AN166=6,AN166=8,AN166=9,AN166=10),IF(AO166=1,0,1),0)+1,FALSE)</f>
        <v>#N/A</v>
      </c>
      <c r="BD166" s="39" t="e">
        <f>IF(I166=0,VLOOKUP(K166,변환표준점수!$BU$8:$CF$62,'표점 계산기'!$AN166+1,FALSE),VLOOKUP(I166,변환표준점수!$BH$8:$BS$62,'표점 계산기'!$AN166+1,FALSE))</f>
        <v>#N/A</v>
      </c>
      <c r="BE166" s="39" t="e">
        <f>IF(J166=0,VLOOKUP(L166,변환표준점수!$BU$8:$CF$62,'표점 계산기'!$AN166+1,FALSE),VLOOKUP(J166,변환표준점수!$BH$8:$BS$62,'표점 계산기'!$AN166+1,FALSE))</f>
        <v>#N/A</v>
      </c>
      <c r="BF166" s="39" cm="1">
        <f t="array" ref="BF166">IF(M166=0,0,IF(OR(AN166=3,AN166=4),0,IF(AN166=1,INDEX($CZ$7:$CZ$15,SUM(IF(M166&lt;$CY$7:$CY$15=TRUE,1,0))+1),VLOOKUP(M166,변환표준점수!$BH$8:$BS$62,'표점 계산기'!AN166+1,FALSE))))</f>
        <v>0</v>
      </c>
      <c r="BG166" s="39" t="e" cm="1">
        <f t="array" ref="BG166">INDEX($DG$24:$EF$31,COLUMN(C161),$AP166)</f>
        <v>#N/A</v>
      </c>
      <c r="BH166" s="39" t="e" cm="1">
        <f t="array" ref="BH166">INDEX($DG$24:$EF$31,COLUMN(D161),$AP166)</f>
        <v>#N/A</v>
      </c>
      <c r="BI166" s="39" t="e" cm="1">
        <f t="array" ref="BI166">INDEX($DG$24:$EF$31,COLUMN(E161),$AP166)</f>
        <v>#N/A</v>
      </c>
      <c r="BJ166" s="39" t="e" cm="1">
        <f t="array" ref="BJ166">INDEX($DG$24:$EF$31,COLUMN(F161),$AP166)</f>
        <v>#N/A</v>
      </c>
      <c r="BK166" s="39" t="e" cm="1">
        <f t="array" ref="BK166">INDEX($DG$24:$EF$31,COLUMN(G161),$AP166)</f>
        <v>#N/A</v>
      </c>
      <c r="BL166" s="39" t="e" cm="1">
        <f t="array" ref="BL166">INDEX($DG$24:$EF$31,COLUMN(H161),$AP166)</f>
        <v>#N/A</v>
      </c>
      <c r="BM166" s="63" t="str" cm="1">
        <f t="array" aca="1" ref="BM166:BQ166" ca="1">IFERROR(ROUND(IF(IFERROR(AW166:BA166/AW166:BA166,0)=1,(IFERROR(AQ166:AU166*BG166,0)+IFERROR(AW166:BA166*BH166,0)+(SUM(BD166:BF166)-MIN(BD166:BF166))*BI166+BB166*BJ166+BC166*BK166)*BL166+BB166*(1-BJ166)+BC166*(1-BK166)+IF(AN166=1,BF166,0),""),2),"")</f>
        <v/>
      </c>
      <c r="BN166" s="52" t="str">
        <f ca="1"/>
        <v/>
      </c>
      <c r="BO166" s="52" t="str">
        <f ca="1"/>
        <v/>
      </c>
      <c r="BP166" s="52" t="str">
        <f ca="1"/>
        <v/>
      </c>
      <c r="BQ166" s="64" t="str">
        <f ca="1"/>
        <v/>
      </c>
      <c r="BR166" s="6"/>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6"/>
      <c r="DM166" s="6"/>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row>
    <row r="167" spans="1:153" x14ac:dyDescent="0.3">
      <c r="A167" s="5"/>
      <c r="B167" s="18" t="str">
        <f t="shared" si="41"/>
        <v/>
      </c>
      <c r="C167" s="24"/>
      <c r="D167" s="24"/>
      <c r="E167" s="24"/>
      <c r="F167" s="24"/>
      <c r="G167" s="24"/>
      <c r="H167" s="25"/>
      <c r="I167" s="25"/>
      <c r="J167" s="25"/>
      <c r="K167" s="25"/>
      <c r="L167" s="25"/>
      <c r="M167" s="25"/>
      <c r="N167" s="24"/>
      <c r="O167" s="25"/>
      <c r="P167" s="6"/>
      <c r="Q167" s="6"/>
      <c r="R167" s="6" t="e">
        <f t="shared" si="42"/>
        <v>#N/A</v>
      </c>
      <c r="S167" s="6" t="e">
        <f t="shared" si="43"/>
        <v>#N/A</v>
      </c>
      <c r="T167" s="6" t="e">
        <f t="shared" si="44"/>
        <v>#N/A</v>
      </c>
      <c r="U167" s="6" t="e">
        <f t="shared" si="45"/>
        <v>#N/A</v>
      </c>
      <c r="V167" s="8" cm="1">
        <f t="array" ref="V167">IF(M167=0,0,IF(OR($DM$4=3,$DM$4=4),0,IF($DM$4=1,INDEX($CZ$7:$CZ$15,SUM(IF(M167&lt;$CY$7:$CY$15=TRUE,1,0))+1),VLOOKUP(M167,$DB$7:$DC$107,2,FALSE))))</f>
        <v>0</v>
      </c>
      <c r="W167" s="6" t="e">
        <f t="shared" si="40"/>
        <v>#N/A</v>
      </c>
      <c r="X167" s="6" cm="1">
        <f t="array" aca="1" ref="X167" ca="1">SUM(IF((IF(E167=0,INDIRECT(_xlfn.CONCAT($CH$1,MATCH(F167,$CG$7:$CG$100,0)+6)):INDIRECT(_xlfn.CONCAT($CH$1,MATCH(F167,$CG$7:$CG$100,0)+6+SUM(IF((F167=$CG$7:$CG$59)=TRUE,1,0))-1)),INDIRECT(_xlfn.CONCAT($CD$1,MATCH(E167,$CC$7:$CC$100,0)+6)):INDIRECT(_xlfn.CONCAT($CD$1,MATCH(E167,$CC$7:$CC$100,0)+6+SUM(IF((E167=$CC$7:$CC$59)=TRUE,1,0))-1)))*$S$3)=0,0,1))</f>
        <v>2</v>
      </c>
      <c r="Y167" s="6" t="e" cm="1">
        <f t="array" aca="1" ref="Y167" ca="1">SUM(IF((TRANSPOSE(MMULT(MMULT(_xlfn.MUNIT(X167),IF(MMULT(IF(E167=0,INDIRECT(_xlfn.CONCAT($CH$1,MATCH(F167,$CG$7:$CG$100,0)+6)):INDIRECT(_xlfn.CONCAT($CH$1,MATCH(F167,$CG$7:$CG$100,0)+6+SUM(IF((F167=$CG$7:$CG$59)=TRUE,1,0))-1)),INDIRECT(_xlfn.CONCAT($CD$1,MATCH(E167,$CC$7:$CC$100,0)+6)):INDIRECT(_xlfn.CONCAT($CD$1,MATCH(E167,$CC$7:$CC$100,0)+6+SUM(IF((E167=$CC$7:$CC$59)=TRUE,1,0))-1)))*$S$3,1/TRANSPOSE(W167-INDIRECT(_xlfn.CONCAT($BZ$1,MATCH(D167,$BY$7:$BY$100,0)+6)):INDIRECT(_xlfn.CONCAT($BZ$1,MATCH(D167,$BY$7:$BY$100,0)+6+SUM(IF((D167=$BY$7:$BY$59)=TRUE,1,0))-1))*$R$3))=1,1,0)),W167-INDIRECT(_xlfn.CONCAT($BZ$1,MATCH(D167,$BY$7:$BY$100,0)+6)):INDIRECT(_xlfn.CONCAT($BZ$1,MATCH(D167,$BY$7:$BY$100,0)+6+SUM(IF((D167=$BY$7:$BY$59)=TRUE,1,0))-1))*$R$3)))=0,0,1))</f>
        <v>#N/A</v>
      </c>
      <c r="Z167" s="6"/>
      <c r="AA167" s="30" t="str">
        <f t="shared" ca="1" si="46"/>
        <v/>
      </c>
      <c r="AB167" s="31" t="str">
        <f t="shared" si="47"/>
        <v/>
      </c>
      <c r="AC167" s="31" t="str">
        <f t="shared" si="48"/>
        <v/>
      </c>
      <c r="AD167" s="31" t="str">
        <f t="shared" si="49"/>
        <v/>
      </c>
      <c r="AE167" s="32" t="str">
        <f t="shared" si="50"/>
        <v/>
      </c>
      <c r="AF167" s="33" t="str" cm="1">
        <f t="array" aca="1" ref="AF167" ca="1">IFERROR(IF(_xlfn._xlws.SORT(TRANSPOSE(MMULT(MMULT(_xlfn.MUNIT(X167),IF(ROUND(MMULT(IF(E167=0,IF(DN165=1,INDIRECT(_xlfn.CONCAT($CP$1,MATCH(F167,$CO$7:$CO$100,0)+6)):INDIRECT(_xlfn.CONCAT($CP$1,MATCH(F167,$CO$7:$CO$100,0)+6+SUM(IF((F167=$CO$7:$CO$59)=TRUE,1,0))-1)),INDIRECT(_xlfn.CONCAT($CH$1,MATCH(F167,$CG$7:$CG$100,0)+6)):INDIRECT(_xlfn.CONCAT($CH$1,MATCH(F167,$CG$7:$CG$100,0)+6+SUM(IF((F167=$CG$7:$CG$59)=TRUE,1,0))-1))),IF(OR(DN165=2,DN165=3),INDIRECT(_xlfn.CONCAT($CL$1,MATCH(E167,$CK$7:$CK$100,0)+6)):INDIRECT(_xlfn.CONCAT($CL$1,MATCH(E167,$CK$7:$CK$100,0)+6+SUM(IF((E167=$CK$7:$CK$59)=TRUE,1,0))-1)),INDIRECT(_xlfn.CONCAT($CD$1,MATCH(E167,$CC$7:$CC$100,0)+6)):INDIRECT(_xlfn.CONCAT($CD$1,MATCH(E167,$CC$7:$CC$100,0)+6+SUM(IF((E167=$CC$7:$CC$59)=TRUE,1,0))-1))))*$S$3*IF(AND(DM165=4,F167=0),1.1,1),1/TRANSPOSE(W167-INDIRECT(_xlfn.CONCAT($BZ$1,MATCH(D167,$BY$7:$BY$100,0)+6)):INDIRECT(_xlfn.CONCAT($BZ$1,MATCH(D167,$BY$7:$BY$100,0)+6+SUM(IF((D167=$BY$7:$BY$59)=TRUE,1,0))-1))*$R$3)),6)=1,1,0)),W167-INDIRECT(_xlfn.CONCAT($BZ$1,MATCH(D167,$BY$7:$BY$100,0)+6)):INDIRECT(_xlfn.CONCAT($BZ$1,MATCH(D167,$BY$7:$BY$100,0)+6+SUM(IF((D167=$BY$7:$BY$59)=TRUE,1,0))-1))*$R$3))/$S$3,1,-1,TRUE)=0,"",_xlfn._xlws.SORT(TRANSPOSE(MMULT(MMULT(_xlfn.MUNIT(X167),IF(ROUND(MMULT(IF(E167=0,IF(DN165=1,INDIRECT(_xlfn.CONCAT($CP$1,MATCH(F167,$CO$7:$CO$100,0)+6)):INDIRECT(_xlfn.CONCAT($CP$1,MATCH(F167,$CO$7:$CO$100,0)+6+SUM(IF((F167=$CO$7:$CO$59)=TRUE,1,0))-1)),INDIRECT(_xlfn.CONCAT($CH$1,MATCH(F167,$CG$7:$CG$100,0)+6)):INDIRECT(_xlfn.CONCAT($CH$1,MATCH(F167,$CG$7:$CG$100,0)+6+SUM(IF((F167=$CG$7:$CG$59)=TRUE,1,0))-1))),IF(OR(DN165=2,DN165=3),INDIRECT(_xlfn.CONCAT($CL$1,MATCH(E167,$CK$7:$CK$100,0)+6)):INDIRECT(_xlfn.CONCAT($CL$1,MATCH(E167,$CK$7:$CK$100,0)+6+SUM(IF((E167=$CK$7:$CK$59)=TRUE,1,0))-1)),INDIRECT(_xlfn.CONCAT($CD$1,MATCH(E167,$CC$7:$CC$100,0)+6)):INDIRECT(_xlfn.CONCAT($CD$1,MATCH(E167,$CC$7:$CC$100,0)+6+SUM(IF((E167=$CC$7:$CC$59)=TRUE,1,0))-1))))*$S$3*IF(AND(DM165=4,F167=0),1.1,1),1/TRANSPOSE(W167-INDIRECT(_xlfn.CONCAT($BZ$1,MATCH(D167,$BY$7:$BY$100,0)+6)):INDIRECT(_xlfn.CONCAT($BZ$1,MATCH(D167,$BY$7:$BY$100,0)+6+SUM(IF((D167=$BY$7:$BY$59)=TRUE,1,0))-1))*$R$3)),6)=1,1,0)),W167-INDIRECT(_xlfn.CONCAT($BZ$1,MATCH(D167,$BY$7:$BY$100,0)+6)):INDIRECT(_xlfn.CONCAT($BZ$1,MATCH(D167,$BY$7:$BY$100,0)+6+SUM(IF((D167=$BY$7:$BY$59)=TRUE,1,0))-1))*$R$3))/$S$3,1,-1,TRUE)),"")</f>
        <v/>
      </c>
      <c r="AG167" s="31"/>
      <c r="AH167" s="31"/>
      <c r="AI167" s="31"/>
      <c r="AJ167" s="32"/>
      <c r="AK167" s="6"/>
      <c r="AL167" s="21"/>
      <c r="AM167" s="21"/>
      <c r="AN167" s="48">
        <f t="shared" si="51"/>
        <v>12</v>
      </c>
      <c r="AO167" s="39" t="e">
        <f t="shared" si="52"/>
        <v>#N/A</v>
      </c>
      <c r="AP167" s="39" t="e" cm="1">
        <f t="array" ref="AP167">_xlfn.XMATCH(1,IF(IF((AL167=$DG$24:$EF$24)=TRUE,1,0)+IF((AM167=$DG$25:$EF$25)=TRUE,1,0)=2,1,0))</f>
        <v>#N/A</v>
      </c>
      <c r="AQ167" s="39" t="str" cm="1">
        <f t="array" aca="1" ref="AQ167:AU167" ca="1">AA167:AE167</f>
        <v/>
      </c>
      <c r="AR167" s="39" t="str">
        <f ca="1"/>
        <v/>
      </c>
      <c r="AS167" s="39" t="str">
        <f ca="1"/>
        <v/>
      </c>
      <c r="AT167" s="39" t="str">
        <f ca="1"/>
        <v/>
      </c>
      <c r="AU167" s="39" t="str">
        <f ca="1"/>
        <v/>
      </c>
      <c r="AV167" s="39">
        <f t="shared" si="53"/>
        <v>0</v>
      </c>
      <c r="AW167" s="39" t="e" cm="1">
        <f t="array" ref="AW167">IF(AND(AV167=1,AO167&lt;&gt;1),VLOOKUP(E167,변환표준점수!$H$8:$O$60,_xlfn.XMATCH('표점 계산기'!$AL167,변환표준점수!$I$6:$O$6)+1,FALSE),IF(AND($E167=0,$DN$4=1),INDEX($CH$7:$CH$73,SUM(IF(AF167=$CP$7:$CP$59,ROW($A$1:$A$50),0))),IF(AND($E167&lt;&gt;0,$DN$4&lt;&gt;1),INDEX($CD$7:$CD$73,SUM(IF(AF167=$CL$7:$CL$59,ROW($A$1:$A$50),0))),AF167:AJ167)))</f>
        <v>#N/A</v>
      </c>
      <c r="AX167" s="39"/>
      <c r="AY167" s="39"/>
      <c r="AZ167" s="39"/>
      <c r="BA167" s="39"/>
      <c r="BB167" s="39" t="e">
        <f>VLOOKUP(G167,변환표준점수!$X$8:$AM$16,_xlfn.XMATCH(AL167,변환표준점수!$Y$5:$AM$5)+IF(OR(AN167=6,AN167=7,AN167=10,AN167=11),IF(AO167=1,0,1),0)+1,FALSE)</f>
        <v>#N/A</v>
      </c>
      <c r="BC167" s="39" t="e">
        <f>VLOOKUP(H167,변환표준점수!$AO$8:$BE$16,_xlfn.XMATCH(AL167,변환표준점수!$AP$5:$BE$5)+IF(OR(AN167=3,AN167=6,AN167=8,AN167=9,AN167=10),IF(AO167=1,0,1),0)+1,FALSE)</f>
        <v>#N/A</v>
      </c>
      <c r="BD167" s="39" t="e">
        <f>IF(I167=0,VLOOKUP(K167,변환표준점수!$BU$8:$CF$62,'표점 계산기'!$AN167+1,FALSE),VLOOKUP(I167,변환표준점수!$BH$8:$BS$62,'표점 계산기'!$AN167+1,FALSE))</f>
        <v>#N/A</v>
      </c>
      <c r="BE167" s="39" t="e">
        <f>IF(J167=0,VLOOKUP(L167,변환표준점수!$BU$8:$CF$62,'표점 계산기'!$AN167+1,FALSE),VLOOKUP(J167,변환표준점수!$BH$8:$BS$62,'표점 계산기'!$AN167+1,FALSE))</f>
        <v>#N/A</v>
      </c>
      <c r="BF167" s="39" cm="1">
        <f t="array" ref="BF167">IF(M167=0,0,IF(OR(AN167=3,AN167=4),0,IF(AN167=1,INDEX($CZ$7:$CZ$15,SUM(IF(M167&lt;$CY$7:$CY$15=TRUE,1,0))+1),VLOOKUP(M167,변환표준점수!$BH$8:$BS$62,'표점 계산기'!AN167+1,FALSE))))</f>
        <v>0</v>
      </c>
      <c r="BG167" s="39" t="e" cm="1">
        <f t="array" ref="BG167">INDEX($DG$24:$EF$31,COLUMN(C162),$AP167)</f>
        <v>#N/A</v>
      </c>
      <c r="BH167" s="39" t="e" cm="1">
        <f t="array" ref="BH167">INDEX($DG$24:$EF$31,COLUMN(D162),$AP167)</f>
        <v>#N/A</v>
      </c>
      <c r="BI167" s="39" t="e" cm="1">
        <f t="array" ref="BI167">INDEX($DG$24:$EF$31,COLUMN(E162),$AP167)</f>
        <v>#N/A</v>
      </c>
      <c r="BJ167" s="39" t="e" cm="1">
        <f t="array" ref="BJ167">INDEX($DG$24:$EF$31,COLUMN(F162),$AP167)</f>
        <v>#N/A</v>
      </c>
      <c r="BK167" s="39" t="e" cm="1">
        <f t="array" ref="BK167">INDEX($DG$24:$EF$31,COLUMN(G162),$AP167)</f>
        <v>#N/A</v>
      </c>
      <c r="BL167" s="39" t="e" cm="1">
        <f t="array" ref="BL167">INDEX($DG$24:$EF$31,COLUMN(H162),$AP167)</f>
        <v>#N/A</v>
      </c>
      <c r="BM167" s="63" t="str" cm="1">
        <f t="array" aca="1" ref="BM167:BQ167" ca="1">IFERROR(ROUND(IF(IFERROR(AW167:BA167/AW167:BA167,0)=1,(IFERROR(AQ167:AU167*BG167,0)+IFERROR(AW167:BA167*BH167,0)+(SUM(BD167:BF167)-MIN(BD167:BF167))*BI167+BB167*BJ167+BC167*BK167)*BL167+BB167*(1-BJ167)+BC167*(1-BK167)+IF(AN167=1,BF167,0),""),2),"")</f>
        <v/>
      </c>
      <c r="BN167" s="52" t="str">
        <f ca="1"/>
        <v/>
      </c>
      <c r="BO167" s="52" t="str">
        <f ca="1"/>
        <v/>
      </c>
      <c r="BP167" s="52" t="str">
        <f ca="1"/>
        <v/>
      </c>
      <c r="BQ167" s="64" t="str">
        <f ca="1"/>
        <v/>
      </c>
      <c r="BR167" s="6"/>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6"/>
      <c r="DM167" s="6"/>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row>
    <row r="168" spans="1:153" x14ac:dyDescent="0.3">
      <c r="A168" s="5"/>
      <c r="B168" s="18" t="str">
        <f t="shared" si="41"/>
        <v/>
      </c>
      <c r="C168" s="24"/>
      <c r="D168" s="24"/>
      <c r="E168" s="24"/>
      <c r="F168" s="24"/>
      <c r="G168" s="24"/>
      <c r="H168" s="25"/>
      <c r="I168" s="25"/>
      <c r="J168" s="25"/>
      <c r="K168" s="25"/>
      <c r="L168" s="25"/>
      <c r="M168" s="25"/>
      <c r="N168" s="24"/>
      <c r="O168" s="25"/>
      <c r="P168" s="6"/>
      <c r="Q168" s="6"/>
      <c r="R168" s="6" t="e">
        <f t="shared" si="42"/>
        <v>#N/A</v>
      </c>
      <c r="S168" s="6" t="e">
        <f t="shared" si="43"/>
        <v>#N/A</v>
      </c>
      <c r="T168" s="6" t="e">
        <f t="shared" si="44"/>
        <v>#N/A</v>
      </c>
      <c r="U168" s="6" t="e">
        <f t="shared" si="45"/>
        <v>#N/A</v>
      </c>
      <c r="V168" s="8" cm="1">
        <f t="array" ref="V168">IF(M168=0,0,IF(OR($DM$4=3,$DM$4=4),0,IF($DM$4=1,INDEX($CZ$7:$CZ$15,SUM(IF(M168&lt;$CY$7:$CY$15=TRUE,1,0))+1),VLOOKUP(M168,$DB$7:$DC$107,2,FALSE))))</f>
        <v>0</v>
      </c>
      <c r="W168" s="6" t="e">
        <f t="shared" si="40"/>
        <v>#N/A</v>
      </c>
      <c r="X168" s="6" cm="1">
        <f t="array" aca="1" ref="X168" ca="1">SUM(IF((IF(E168=0,INDIRECT(_xlfn.CONCAT($CH$1,MATCH(F168,$CG$7:$CG$100,0)+6)):INDIRECT(_xlfn.CONCAT($CH$1,MATCH(F168,$CG$7:$CG$100,0)+6+SUM(IF((F168=$CG$7:$CG$59)=TRUE,1,0))-1)),INDIRECT(_xlfn.CONCAT($CD$1,MATCH(E168,$CC$7:$CC$100,0)+6)):INDIRECT(_xlfn.CONCAT($CD$1,MATCH(E168,$CC$7:$CC$100,0)+6+SUM(IF((E168=$CC$7:$CC$59)=TRUE,1,0))-1)))*$S$3)=0,0,1))</f>
        <v>2</v>
      </c>
      <c r="Y168" s="6" t="e" cm="1">
        <f t="array" aca="1" ref="Y168" ca="1">SUM(IF((TRANSPOSE(MMULT(MMULT(_xlfn.MUNIT(X168),IF(MMULT(IF(E168=0,INDIRECT(_xlfn.CONCAT($CH$1,MATCH(F168,$CG$7:$CG$100,0)+6)):INDIRECT(_xlfn.CONCAT($CH$1,MATCH(F168,$CG$7:$CG$100,0)+6+SUM(IF((F168=$CG$7:$CG$59)=TRUE,1,0))-1)),INDIRECT(_xlfn.CONCAT($CD$1,MATCH(E168,$CC$7:$CC$100,0)+6)):INDIRECT(_xlfn.CONCAT($CD$1,MATCH(E168,$CC$7:$CC$100,0)+6+SUM(IF((E168=$CC$7:$CC$59)=TRUE,1,0))-1)))*$S$3,1/TRANSPOSE(W168-INDIRECT(_xlfn.CONCAT($BZ$1,MATCH(D168,$BY$7:$BY$100,0)+6)):INDIRECT(_xlfn.CONCAT($BZ$1,MATCH(D168,$BY$7:$BY$100,0)+6+SUM(IF((D168=$BY$7:$BY$59)=TRUE,1,0))-1))*$R$3))=1,1,0)),W168-INDIRECT(_xlfn.CONCAT($BZ$1,MATCH(D168,$BY$7:$BY$100,0)+6)):INDIRECT(_xlfn.CONCAT($BZ$1,MATCH(D168,$BY$7:$BY$100,0)+6+SUM(IF((D168=$BY$7:$BY$59)=TRUE,1,0))-1))*$R$3)))=0,0,1))</f>
        <v>#N/A</v>
      </c>
      <c r="Z168" s="6"/>
      <c r="AA168" s="30" t="str">
        <f t="shared" ca="1" si="46"/>
        <v/>
      </c>
      <c r="AB168" s="31" t="str">
        <f t="shared" si="47"/>
        <v/>
      </c>
      <c r="AC168" s="31" t="str">
        <f t="shared" si="48"/>
        <v/>
      </c>
      <c r="AD168" s="31" t="str">
        <f t="shared" si="49"/>
        <v/>
      </c>
      <c r="AE168" s="32" t="str">
        <f t="shared" si="50"/>
        <v/>
      </c>
      <c r="AF168" s="33" t="str" cm="1">
        <f t="array" aca="1" ref="AF168" ca="1">IFERROR(IF(_xlfn._xlws.SORT(TRANSPOSE(MMULT(MMULT(_xlfn.MUNIT(X168),IF(ROUND(MMULT(IF(E168=0,IF(DN166=1,INDIRECT(_xlfn.CONCAT($CP$1,MATCH(F168,$CO$7:$CO$100,0)+6)):INDIRECT(_xlfn.CONCAT($CP$1,MATCH(F168,$CO$7:$CO$100,0)+6+SUM(IF((F168=$CO$7:$CO$59)=TRUE,1,0))-1)),INDIRECT(_xlfn.CONCAT($CH$1,MATCH(F168,$CG$7:$CG$100,0)+6)):INDIRECT(_xlfn.CONCAT($CH$1,MATCH(F168,$CG$7:$CG$100,0)+6+SUM(IF((F168=$CG$7:$CG$59)=TRUE,1,0))-1))),IF(OR(DN166=2,DN166=3),INDIRECT(_xlfn.CONCAT($CL$1,MATCH(E168,$CK$7:$CK$100,0)+6)):INDIRECT(_xlfn.CONCAT($CL$1,MATCH(E168,$CK$7:$CK$100,0)+6+SUM(IF((E168=$CK$7:$CK$59)=TRUE,1,0))-1)),INDIRECT(_xlfn.CONCAT($CD$1,MATCH(E168,$CC$7:$CC$100,0)+6)):INDIRECT(_xlfn.CONCAT($CD$1,MATCH(E168,$CC$7:$CC$100,0)+6+SUM(IF((E168=$CC$7:$CC$59)=TRUE,1,0))-1))))*$S$3*IF(AND(DM166=4,F168=0),1.1,1),1/TRANSPOSE(W168-INDIRECT(_xlfn.CONCAT($BZ$1,MATCH(D168,$BY$7:$BY$100,0)+6)):INDIRECT(_xlfn.CONCAT($BZ$1,MATCH(D168,$BY$7:$BY$100,0)+6+SUM(IF((D168=$BY$7:$BY$59)=TRUE,1,0))-1))*$R$3)),6)=1,1,0)),W168-INDIRECT(_xlfn.CONCAT($BZ$1,MATCH(D168,$BY$7:$BY$100,0)+6)):INDIRECT(_xlfn.CONCAT($BZ$1,MATCH(D168,$BY$7:$BY$100,0)+6+SUM(IF((D168=$BY$7:$BY$59)=TRUE,1,0))-1))*$R$3))/$S$3,1,-1,TRUE)=0,"",_xlfn._xlws.SORT(TRANSPOSE(MMULT(MMULT(_xlfn.MUNIT(X168),IF(ROUND(MMULT(IF(E168=0,IF(DN166=1,INDIRECT(_xlfn.CONCAT($CP$1,MATCH(F168,$CO$7:$CO$100,0)+6)):INDIRECT(_xlfn.CONCAT($CP$1,MATCH(F168,$CO$7:$CO$100,0)+6+SUM(IF((F168=$CO$7:$CO$59)=TRUE,1,0))-1)),INDIRECT(_xlfn.CONCAT($CH$1,MATCH(F168,$CG$7:$CG$100,0)+6)):INDIRECT(_xlfn.CONCAT($CH$1,MATCH(F168,$CG$7:$CG$100,0)+6+SUM(IF((F168=$CG$7:$CG$59)=TRUE,1,0))-1))),IF(OR(DN166=2,DN166=3),INDIRECT(_xlfn.CONCAT($CL$1,MATCH(E168,$CK$7:$CK$100,0)+6)):INDIRECT(_xlfn.CONCAT($CL$1,MATCH(E168,$CK$7:$CK$100,0)+6+SUM(IF((E168=$CK$7:$CK$59)=TRUE,1,0))-1)),INDIRECT(_xlfn.CONCAT($CD$1,MATCH(E168,$CC$7:$CC$100,0)+6)):INDIRECT(_xlfn.CONCAT($CD$1,MATCH(E168,$CC$7:$CC$100,0)+6+SUM(IF((E168=$CC$7:$CC$59)=TRUE,1,0))-1))))*$S$3*IF(AND(DM166=4,F168=0),1.1,1),1/TRANSPOSE(W168-INDIRECT(_xlfn.CONCAT($BZ$1,MATCH(D168,$BY$7:$BY$100,0)+6)):INDIRECT(_xlfn.CONCAT($BZ$1,MATCH(D168,$BY$7:$BY$100,0)+6+SUM(IF((D168=$BY$7:$BY$59)=TRUE,1,0))-1))*$R$3)),6)=1,1,0)),W168-INDIRECT(_xlfn.CONCAT($BZ$1,MATCH(D168,$BY$7:$BY$100,0)+6)):INDIRECT(_xlfn.CONCAT($BZ$1,MATCH(D168,$BY$7:$BY$100,0)+6+SUM(IF((D168=$BY$7:$BY$59)=TRUE,1,0))-1))*$R$3))/$S$3,1,-1,TRUE)),"")</f>
        <v/>
      </c>
      <c r="AG168" s="31"/>
      <c r="AH168" s="31"/>
      <c r="AI168" s="31"/>
      <c r="AJ168" s="32"/>
      <c r="AK168" s="6"/>
      <c r="AL168" s="21"/>
      <c r="AM168" s="21"/>
      <c r="AN168" s="48">
        <f t="shared" si="51"/>
        <v>12</v>
      </c>
      <c r="AO168" s="39" t="e">
        <f t="shared" si="52"/>
        <v>#N/A</v>
      </c>
      <c r="AP168" s="39" t="e" cm="1">
        <f t="array" ref="AP168">_xlfn.XMATCH(1,IF(IF((AL168=$DG$24:$EF$24)=TRUE,1,0)+IF((AM168=$DG$25:$EF$25)=TRUE,1,0)=2,1,0))</f>
        <v>#N/A</v>
      </c>
      <c r="AQ168" s="39" t="str" cm="1">
        <f t="array" aca="1" ref="AQ168:AU168" ca="1">AA168:AE168</f>
        <v/>
      </c>
      <c r="AR168" s="39" t="str">
        <f ca="1"/>
        <v/>
      </c>
      <c r="AS168" s="39" t="str">
        <f ca="1"/>
        <v/>
      </c>
      <c r="AT168" s="39" t="str">
        <f ca="1"/>
        <v/>
      </c>
      <c r="AU168" s="39" t="str">
        <f ca="1"/>
        <v/>
      </c>
      <c r="AV168" s="39">
        <f t="shared" si="53"/>
        <v>0</v>
      </c>
      <c r="AW168" s="39" t="e" cm="1">
        <f t="array" ref="AW168">IF(AND(AV168=1,AO168&lt;&gt;1),VLOOKUP(E168,변환표준점수!$H$8:$O$60,_xlfn.XMATCH('표점 계산기'!$AL168,변환표준점수!$I$6:$O$6)+1,FALSE),IF(AND($E168=0,$DN$4=1),INDEX($CH$7:$CH$73,SUM(IF(AF168=$CP$7:$CP$59,ROW($A$1:$A$50),0))),IF(AND($E168&lt;&gt;0,$DN$4&lt;&gt;1),INDEX($CD$7:$CD$73,SUM(IF(AF168=$CL$7:$CL$59,ROW($A$1:$A$50),0))),AF168:AJ168)))</f>
        <v>#N/A</v>
      </c>
      <c r="AX168" s="39"/>
      <c r="AY168" s="39"/>
      <c r="AZ168" s="39"/>
      <c r="BA168" s="39"/>
      <c r="BB168" s="39" t="e">
        <f>VLOOKUP(G168,변환표준점수!$X$8:$AM$16,_xlfn.XMATCH(AL168,변환표준점수!$Y$5:$AM$5)+IF(OR(AN168=6,AN168=7,AN168=10,AN168=11),IF(AO168=1,0,1),0)+1,FALSE)</f>
        <v>#N/A</v>
      </c>
      <c r="BC168" s="39" t="e">
        <f>VLOOKUP(H168,변환표준점수!$AO$8:$BE$16,_xlfn.XMATCH(AL168,변환표준점수!$AP$5:$BE$5)+IF(OR(AN168=3,AN168=6,AN168=8,AN168=9,AN168=10),IF(AO168=1,0,1),0)+1,FALSE)</f>
        <v>#N/A</v>
      </c>
      <c r="BD168" s="39" t="e">
        <f>IF(I168=0,VLOOKUP(K168,변환표준점수!$BU$8:$CF$62,'표점 계산기'!$AN168+1,FALSE),VLOOKUP(I168,변환표준점수!$BH$8:$BS$62,'표점 계산기'!$AN168+1,FALSE))</f>
        <v>#N/A</v>
      </c>
      <c r="BE168" s="39" t="e">
        <f>IF(J168=0,VLOOKUP(L168,변환표준점수!$BU$8:$CF$62,'표점 계산기'!$AN168+1,FALSE),VLOOKUP(J168,변환표준점수!$BH$8:$BS$62,'표점 계산기'!$AN168+1,FALSE))</f>
        <v>#N/A</v>
      </c>
      <c r="BF168" s="39" cm="1">
        <f t="array" ref="BF168">IF(M168=0,0,IF(OR(AN168=3,AN168=4),0,IF(AN168=1,INDEX($CZ$7:$CZ$15,SUM(IF(M168&lt;$CY$7:$CY$15=TRUE,1,0))+1),VLOOKUP(M168,변환표준점수!$BH$8:$BS$62,'표점 계산기'!AN168+1,FALSE))))</f>
        <v>0</v>
      </c>
      <c r="BG168" s="39" t="e" cm="1">
        <f t="array" ref="BG168">INDEX($DG$24:$EF$31,COLUMN(C163),$AP168)</f>
        <v>#N/A</v>
      </c>
      <c r="BH168" s="39" t="e" cm="1">
        <f t="array" ref="BH168">INDEX($DG$24:$EF$31,COLUMN(D163),$AP168)</f>
        <v>#N/A</v>
      </c>
      <c r="BI168" s="39" t="e" cm="1">
        <f t="array" ref="BI168">INDEX($DG$24:$EF$31,COLUMN(E163),$AP168)</f>
        <v>#N/A</v>
      </c>
      <c r="BJ168" s="39" t="e" cm="1">
        <f t="array" ref="BJ168">INDEX($DG$24:$EF$31,COLUMN(F163),$AP168)</f>
        <v>#N/A</v>
      </c>
      <c r="BK168" s="39" t="e" cm="1">
        <f t="array" ref="BK168">INDEX($DG$24:$EF$31,COLUMN(G163),$AP168)</f>
        <v>#N/A</v>
      </c>
      <c r="BL168" s="39" t="e" cm="1">
        <f t="array" ref="BL168">INDEX($DG$24:$EF$31,COLUMN(H163),$AP168)</f>
        <v>#N/A</v>
      </c>
      <c r="BM168" s="63" t="str" cm="1">
        <f t="array" aca="1" ref="BM168:BQ168" ca="1">IFERROR(ROUND(IF(IFERROR(AW168:BA168/AW168:BA168,0)=1,(IFERROR(AQ168:AU168*BG168,0)+IFERROR(AW168:BA168*BH168,0)+(SUM(BD168:BF168)-MIN(BD168:BF168))*BI168+BB168*BJ168+BC168*BK168)*BL168+BB168*(1-BJ168)+BC168*(1-BK168)+IF(AN168=1,BF168,0),""),2),"")</f>
        <v/>
      </c>
      <c r="BN168" s="52" t="str">
        <f ca="1"/>
        <v/>
      </c>
      <c r="BO168" s="52" t="str">
        <f ca="1"/>
        <v/>
      </c>
      <c r="BP168" s="52" t="str">
        <f ca="1"/>
        <v/>
      </c>
      <c r="BQ168" s="64" t="str">
        <f ca="1"/>
        <v/>
      </c>
      <c r="BR168" s="6"/>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6"/>
      <c r="DM168" s="6"/>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row>
    <row r="169" spans="1:153" x14ac:dyDescent="0.3">
      <c r="A169" s="5"/>
      <c r="B169" s="18" t="str">
        <f t="shared" si="41"/>
        <v/>
      </c>
      <c r="C169" s="24"/>
      <c r="D169" s="24"/>
      <c r="E169" s="24"/>
      <c r="F169" s="24"/>
      <c r="G169" s="24"/>
      <c r="H169" s="25"/>
      <c r="I169" s="25"/>
      <c r="J169" s="25"/>
      <c r="K169" s="25"/>
      <c r="L169" s="25"/>
      <c r="M169" s="25"/>
      <c r="N169" s="24"/>
      <c r="O169" s="25"/>
      <c r="P169" s="6"/>
      <c r="Q169" s="6"/>
      <c r="R169" s="6" t="e">
        <f t="shared" si="42"/>
        <v>#N/A</v>
      </c>
      <c r="S169" s="6" t="e">
        <f t="shared" si="43"/>
        <v>#N/A</v>
      </c>
      <c r="T169" s="6" t="e">
        <f t="shared" si="44"/>
        <v>#N/A</v>
      </c>
      <c r="U169" s="6" t="e">
        <f t="shared" si="45"/>
        <v>#N/A</v>
      </c>
      <c r="V169" s="8" cm="1">
        <f t="array" ref="V169">IF(M169=0,0,IF(OR($DM$4=3,$DM$4=4),0,IF($DM$4=1,INDEX($CZ$7:$CZ$15,SUM(IF(M169&lt;$CY$7:$CY$15=TRUE,1,0))+1),VLOOKUP(M169,$DB$7:$DC$107,2,FALSE))))</f>
        <v>0</v>
      </c>
      <c r="W169" s="6" t="e">
        <f t="shared" si="40"/>
        <v>#N/A</v>
      </c>
      <c r="X169" s="6" cm="1">
        <f t="array" aca="1" ref="X169" ca="1">SUM(IF((IF(E169=0,INDIRECT(_xlfn.CONCAT($CH$1,MATCH(F169,$CG$7:$CG$100,0)+6)):INDIRECT(_xlfn.CONCAT($CH$1,MATCH(F169,$CG$7:$CG$100,0)+6+SUM(IF((F169=$CG$7:$CG$59)=TRUE,1,0))-1)),INDIRECT(_xlfn.CONCAT($CD$1,MATCH(E169,$CC$7:$CC$100,0)+6)):INDIRECT(_xlfn.CONCAT($CD$1,MATCH(E169,$CC$7:$CC$100,0)+6+SUM(IF((E169=$CC$7:$CC$59)=TRUE,1,0))-1)))*$S$3)=0,0,1))</f>
        <v>2</v>
      </c>
      <c r="Y169" s="6" t="e" cm="1">
        <f t="array" aca="1" ref="Y169" ca="1">SUM(IF((TRANSPOSE(MMULT(MMULT(_xlfn.MUNIT(X169),IF(MMULT(IF(E169=0,INDIRECT(_xlfn.CONCAT($CH$1,MATCH(F169,$CG$7:$CG$100,0)+6)):INDIRECT(_xlfn.CONCAT($CH$1,MATCH(F169,$CG$7:$CG$100,0)+6+SUM(IF((F169=$CG$7:$CG$59)=TRUE,1,0))-1)),INDIRECT(_xlfn.CONCAT($CD$1,MATCH(E169,$CC$7:$CC$100,0)+6)):INDIRECT(_xlfn.CONCAT($CD$1,MATCH(E169,$CC$7:$CC$100,0)+6+SUM(IF((E169=$CC$7:$CC$59)=TRUE,1,0))-1)))*$S$3,1/TRANSPOSE(W169-INDIRECT(_xlfn.CONCAT($BZ$1,MATCH(D169,$BY$7:$BY$100,0)+6)):INDIRECT(_xlfn.CONCAT($BZ$1,MATCH(D169,$BY$7:$BY$100,0)+6+SUM(IF((D169=$BY$7:$BY$59)=TRUE,1,0))-1))*$R$3))=1,1,0)),W169-INDIRECT(_xlfn.CONCAT($BZ$1,MATCH(D169,$BY$7:$BY$100,0)+6)):INDIRECT(_xlfn.CONCAT($BZ$1,MATCH(D169,$BY$7:$BY$100,0)+6+SUM(IF((D169=$BY$7:$BY$59)=TRUE,1,0))-1))*$R$3)))=0,0,1))</f>
        <v>#N/A</v>
      </c>
      <c r="Z169" s="6"/>
      <c r="AA169" s="30" t="str">
        <f t="shared" ca="1" si="46"/>
        <v/>
      </c>
      <c r="AB169" s="31" t="str">
        <f t="shared" si="47"/>
        <v/>
      </c>
      <c r="AC169" s="31" t="str">
        <f t="shared" si="48"/>
        <v/>
      </c>
      <c r="AD169" s="31" t="str">
        <f t="shared" si="49"/>
        <v/>
      </c>
      <c r="AE169" s="32" t="str">
        <f t="shared" si="50"/>
        <v/>
      </c>
      <c r="AF169" s="33" t="str" cm="1">
        <f t="array" aca="1" ref="AF169" ca="1">IFERROR(IF(_xlfn._xlws.SORT(TRANSPOSE(MMULT(MMULT(_xlfn.MUNIT(X169),IF(ROUND(MMULT(IF(E169=0,IF(DN167=1,INDIRECT(_xlfn.CONCAT($CP$1,MATCH(F169,$CO$7:$CO$100,0)+6)):INDIRECT(_xlfn.CONCAT($CP$1,MATCH(F169,$CO$7:$CO$100,0)+6+SUM(IF((F169=$CO$7:$CO$59)=TRUE,1,0))-1)),INDIRECT(_xlfn.CONCAT($CH$1,MATCH(F169,$CG$7:$CG$100,0)+6)):INDIRECT(_xlfn.CONCAT($CH$1,MATCH(F169,$CG$7:$CG$100,0)+6+SUM(IF((F169=$CG$7:$CG$59)=TRUE,1,0))-1))),IF(OR(DN167=2,DN167=3),INDIRECT(_xlfn.CONCAT($CL$1,MATCH(E169,$CK$7:$CK$100,0)+6)):INDIRECT(_xlfn.CONCAT($CL$1,MATCH(E169,$CK$7:$CK$100,0)+6+SUM(IF((E169=$CK$7:$CK$59)=TRUE,1,0))-1)),INDIRECT(_xlfn.CONCAT($CD$1,MATCH(E169,$CC$7:$CC$100,0)+6)):INDIRECT(_xlfn.CONCAT($CD$1,MATCH(E169,$CC$7:$CC$100,0)+6+SUM(IF((E169=$CC$7:$CC$59)=TRUE,1,0))-1))))*$S$3*IF(AND(DM167=4,F169=0),1.1,1),1/TRANSPOSE(W169-INDIRECT(_xlfn.CONCAT($BZ$1,MATCH(D169,$BY$7:$BY$100,0)+6)):INDIRECT(_xlfn.CONCAT($BZ$1,MATCH(D169,$BY$7:$BY$100,0)+6+SUM(IF((D169=$BY$7:$BY$59)=TRUE,1,0))-1))*$R$3)),6)=1,1,0)),W169-INDIRECT(_xlfn.CONCAT($BZ$1,MATCH(D169,$BY$7:$BY$100,0)+6)):INDIRECT(_xlfn.CONCAT($BZ$1,MATCH(D169,$BY$7:$BY$100,0)+6+SUM(IF((D169=$BY$7:$BY$59)=TRUE,1,0))-1))*$R$3))/$S$3,1,-1,TRUE)=0,"",_xlfn._xlws.SORT(TRANSPOSE(MMULT(MMULT(_xlfn.MUNIT(X169),IF(ROUND(MMULT(IF(E169=0,IF(DN167=1,INDIRECT(_xlfn.CONCAT($CP$1,MATCH(F169,$CO$7:$CO$100,0)+6)):INDIRECT(_xlfn.CONCAT($CP$1,MATCH(F169,$CO$7:$CO$100,0)+6+SUM(IF((F169=$CO$7:$CO$59)=TRUE,1,0))-1)),INDIRECT(_xlfn.CONCAT($CH$1,MATCH(F169,$CG$7:$CG$100,0)+6)):INDIRECT(_xlfn.CONCAT($CH$1,MATCH(F169,$CG$7:$CG$100,0)+6+SUM(IF((F169=$CG$7:$CG$59)=TRUE,1,0))-1))),IF(OR(DN167=2,DN167=3),INDIRECT(_xlfn.CONCAT($CL$1,MATCH(E169,$CK$7:$CK$100,0)+6)):INDIRECT(_xlfn.CONCAT($CL$1,MATCH(E169,$CK$7:$CK$100,0)+6+SUM(IF((E169=$CK$7:$CK$59)=TRUE,1,0))-1)),INDIRECT(_xlfn.CONCAT($CD$1,MATCH(E169,$CC$7:$CC$100,0)+6)):INDIRECT(_xlfn.CONCAT($CD$1,MATCH(E169,$CC$7:$CC$100,0)+6+SUM(IF((E169=$CC$7:$CC$59)=TRUE,1,0))-1))))*$S$3*IF(AND(DM167=4,F169=0),1.1,1),1/TRANSPOSE(W169-INDIRECT(_xlfn.CONCAT($BZ$1,MATCH(D169,$BY$7:$BY$100,0)+6)):INDIRECT(_xlfn.CONCAT($BZ$1,MATCH(D169,$BY$7:$BY$100,0)+6+SUM(IF((D169=$BY$7:$BY$59)=TRUE,1,0))-1))*$R$3)),6)=1,1,0)),W169-INDIRECT(_xlfn.CONCAT($BZ$1,MATCH(D169,$BY$7:$BY$100,0)+6)):INDIRECT(_xlfn.CONCAT($BZ$1,MATCH(D169,$BY$7:$BY$100,0)+6+SUM(IF((D169=$BY$7:$BY$59)=TRUE,1,0))-1))*$R$3))/$S$3,1,-1,TRUE)),"")</f>
        <v/>
      </c>
      <c r="AG169" s="31"/>
      <c r="AH169" s="31"/>
      <c r="AI169" s="31"/>
      <c r="AJ169" s="32"/>
      <c r="AK169" s="6"/>
      <c r="AL169" s="21"/>
      <c r="AM169" s="21"/>
      <c r="AN169" s="48">
        <f t="shared" si="51"/>
        <v>12</v>
      </c>
      <c r="AO169" s="39" t="e">
        <f t="shared" si="52"/>
        <v>#N/A</v>
      </c>
      <c r="AP169" s="39" t="e" cm="1">
        <f t="array" ref="AP169">_xlfn.XMATCH(1,IF(IF((AL169=$DG$24:$EF$24)=TRUE,1,0)+IF((AM169=$DG$25:$EF$25)=TRUE,1,0)=2,1,0))</f>
        <v>#N/A</v>
      </c>
      <c r="AQ169" s="39" t="str" cm="1">
        <f t="array" aca="1" ref="AQ169:AU169" ca="1">AA169:AE169</f>
        <v/>
      </c>
      <c r="AR169" s="39" t="str">
        <f ca="1"/>
        <v/>
      </c>
      <c r="AS169" s="39" t="str">
        <f ca="1"/>
        <v/>
      </c>
      <c r="AT169" s="39" t="str">
        <f ca="1"/>
        <v/>
      </c>
      <c r="AU169" s="39" t="str">
        <f ca="1"/>
        <v/>
      </c>
      <c r="AV169" s="39">
        <f t="shared" si="53"/>
        <v>0</v>
      </c>
      <c r="AW169" s="39" t="e" cm="1">
        <f t="array" ref="AW169">IF(AND(AV169=1,AO169&lt;&gt;1),VLOOKUP(E169,변환표준점수!$H$8:$O$60,_xlfn.XMATCH('표점 계산기'!$AL169,변환표준점수!$I$6:$O$6)+1,FALSE),IF(AND($E169=0,$DN$4=1),INDEX($CH$7:$CH$73,SUM(IF(AF169=$CP$7:$CP$59,ROW($A$1:$A$50),0))),IF(AND($E169&lt;&gt;0,$DN$4&lt;&gt;1),INDEX($CD$7:$CD$73,SUM(IF(AF169=$CL$7:$CL$59,ROW($A$1:$A$50),0))),AF169:AJ169)))</f>
        <v>#N/A</v>
      </c>
      <c r="AX169" s="39"/>
      <c r="AY169" s="39"/>
      <c r="AZ169" s="39"/>
      <c r="BA169" s="39"/>
      <c r="BB169" s="39" t="e">
        <f>VLOOKUP(G169,변환표준점수!$X$8:$AM$16,_xlfn.XMATCH(AL169,변환표준점수!$Y$5:$AM$5)+IF(OR(AN169=6,AN169=7,AN169=10,AN169=11),IF(AO169=1,0,1),0)+1,FALSE)</f>
        <v>#N/A</v>
      </c>
      <c r="BC169" s="39" t="e">
        <f>VLOOKUP(H169,변환표준점수!$AO$8:$BE$16,_xlfn.XMATCH(AL169,변환표준점수!$AP$5:$BE$5)+IF(OR(AN169=3,AN169=6,AN169=8,AN169=9,AN169=10),IF(AO169=1,0,1),0)+1,FALSE)</f>
        <v>#N/A</v>
      </c>
      <c r="BD169" s="39" t="e">
        <f>IF(I169=0,VLOOKUP(K169,변환표준점수!$BU$8:$CF$62,'표점 계산기'!$AN169+1,FALSE),VLOOKUP(I169,변환표준점수!$BH$8:$BS$62,'표점 계산기'!$AN169+1,FALSE))</f>
        <v>#N/A</v>
      </c>
      <c r="BE169" s="39" t="e">
        <f>IF(J169=0,VLOOKUP(L169,변환표준점수!$BU$8:$CF$62,'표점 계산기'!$AN169+1,FALSE),VLOOKUP(J169,변환표준점수!$BH$8:$BS$62,'표점 계산기'!$AN169+1,FALSE))</f>
        <v>#N/A</v>
      </c>
      <c r="BF169" s="39" cm="1">
        <f t="array" ref="BF169">IF(M169=0,0,IF(OR(AN169=3,AN169=4),0,IF(AN169=1,INDEX($CZ$7:$CZ$15,SUM(IF(M169&lt;$CY$7:$CY$15=TRUE,1,0))+1),VLOOKUP(M169,변환표준점수!$BH$8:$BS$62,'표점 계산기'!AN169+1,FALSE))))</f>
        <v>0</v>
      </c>
      <c r="BG169" s="39" t="e" cm="1">
        <f t="array" ref="BG169">INDEX($DG$24:$EF$31,COLUMN(C164),$AP169)</f>
        <v>#N/A</v>
      </c>
      <c r="BH169" s="39" t="e" cm="1">
        <f t="array" ref="BH169">INDEX($DG$24:$EF$31,COLUMN(D164),$AP169)</f>
        <v>#N/A</v>
      </c>
      <c r="BI169" s="39" t="e" cm="1">
        <f t="array" ref="BI169">INDEX($DG$24:$EF$31,COLUMN(E164),$AP169)</f>
        <v>#N/A</v>
      </c>
      <c r="BJ169" s="39" t="e" cm="1">
        <f t="array" ref="BJ169">INDEX($DG$24:$EF$31,COLUMN(F164),$AP169)</f>
        <v>#N/A</v>
      </c>
      <c r="BK169" s="39" t="e" cm="1">
        <f t="array" ref="BK169">INDEX($DG$24:$EF$31,COLUMN(G164),$AP169)</f>
        <v>#N/A</v>
      </c>
      <c r="BL169" s="39" t="e" cm="1">
        <f t="array" ref="BL169">INDEX($DG$24:$EF$31,COLUMN(H164),$AP169)</f>
        <v>#N/A</v>
      </c>
      <c r="BM169" s="63" t="str" cm="1">
        <f t="array" aca="1" ref="BM169:BQ169" ca="1">IFERROR(ROUND(IF(IFERROR(AW169:BA169/AW169:BA169,0)=1,(IFERROR(AQ169:AU169*BG169,0)+IFERROR(AW169:BA169*BH169,0)+(SUM(BD169:BF169)-MIN(BD169:BF169))*BI169+BB169*BJ169+BC169*BK169)*BL169+BB169*(1-BJ169)+BC169*(1-BK169)+IF(AN169=1,BF169,0),""),2),"")</f>
        <v/>
      </c>
      <c r="BN169" s="52" t="str">
        <f ca="1"/>
        <v/>
      </c>
      <c r="BO169" s="52" t="str">
        <f ca="1"/>
        <v/>
      </c>
      <c r="BP169" s="52" t="str">
        <f ca="1"/>
        <v/>
      </c>
      <c r="BQ169" s="64" t="str">
        <f ca="1"/>
        <v/>
      </c>
      <c r="BR169" s="6"/>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6"/>
      <c r="DM169" s="6"/>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row>
    <row r="170" spans="1:153" x14ac:dyDescent="0.3">
      <c r="A170" s="5"/>
      <c r="B170" s="18" t="str">
        <f t="shared" si="41"/>
        <v/>
      </c>
      <c r="C170" s="24"/>
      <c r="D170" s="24"/>
      <c r="E170" s="24"/>
      <c r="F170" s="24"/>
      <c r="G170" s="24"/>
      <c r="H170" s="25"/>
      <c r="I170" s="25"/>
      <c r="J170" s="25"/>
      <c r="K170" s="25"/>
      <c r="L170" s="25"/>
      <c r="M170" s="25"/>
      <c r="N170" s="24"/>
      <c r="O170" s="25"/>
      <c r="P170" s="6"/>
      <c r="Q170" s="6"/>
      <c r="R170" s="6" t="e">
        <f t="shared" si="42"/>
        <v>#N/A</v>
      </c>
      <c r="S170" s="6" t="e">
        <f t="shared" si="43"/>
        <v>#N/A</v>
      </c>
      <c r="T170" s="6" t="e">
        <f t="shared" si="44"/>
        <v>#N/A</v>
      </c>
      <c r="U170" s="6" t="e">
        <f t="shared" si="45"/>
        <v>#N/A</v>
      </c>
      <c r="V170" s="8" cm="1">
        <f t="array" ref="V170">IF(M170=0,0,IF(OR($DM$4=3,$DM$4=4),0,IF($DM$4=1,INDEX($CZ$7:$CZ$15,SUM(IF(M170&lt;$CY$7:$CY$15=TRUE,1,0))+1),VLOOKUP(M170,$DB$7:$DC$107,2,FALSE))))</f>
        <v>0</v>
      </c>
      <c r="W170" s="6" t="e">
        <f t="shared" si="40"/>
        <v>#N/A</v>
      </c>
      <c r="X170" s="6" cm="1">
        <f t="array" aca="1" ref="X170" ca="1">SUM(IF((IF(E170=0,INDIRECT(_xlfn.CONCAT($CH$1,MATCH(F170,$CG$7:$CG$100,0)+6)):INDIRECT(_xlfn.CONCAT($CH$1,MATCH(F170,$CG$7:$CG$100,0)+6+SUM(IF((F170=$CG$7:$CG$59)=TRUE,1,0))-1)),INDIRECT(_xlfn.CONCAT($CD$1,MATCH(E170,$CC$7:$CC$100,0)+6)):INDIRECT(_xlfn.CONCAT($CD$1,MATCH(E170,$CC$7:$CC$100,0)+6+SUM(IF((E170=$CC$7:$CC$59)=TRUE,1,0))-1)))*$S$3)=0,0,1))</f>
        <v>2</v>
      </c>
      <c r="Y170" s="6" t="e" cm="1">
        <f t="array" aca="1" ref="Y170" ca="1">SUM(IF((TRANSPOSE(MMULT(MMULT(_xlfn.MUNIT(X170),IF(MMULT(IF(E170=0,INDIRECT(_xlfn.CONCAT($CH$1,MATCH(F170,$CG$7:$CG$100,0)+6)):INDIRECT(_xlfn.CONCAT($CH$1,MATCH(F170,$CG$7:$CG$100,0)+6+SUM(IF((F170=$CG$7:$CG$59)=TRUE,1,0))-1)),INDIRECT(_xlfn.CONCAT($CD$1,MATCH(E170,$CC$7:$CC$100,0)+6)):INDIRECT(_xlfn.CONCAT($CD$1,MATCH(E170,$CC$7:$CC$100,0)+6+SUM(IF((E170=$CC$7:$CC$59)=TRUE,1,0))-1)))*$S$3,1/TRANSPOSE(W170-INDIRECT(_xlfn.CONCAT($BZ$1,MATCH(D170,$BY$7:$BY$100,0)+6)):INDIRECT(_xlfn.CONCAT($BZ$1,MATCH(D170,$BY$7:$BY$100,0)+6+SUM(IF((D170=$BY$7:$BY$59)=TRUE,1,0))-1))*$R$3))=1,1,0)),W170-INDIRECT(_xlfn.CONCAT($BZ$1,MATCH(D170,$BY$7:$BY$100,0)+6)):INDIRECT(_xlfn.CONCAT($BZ$1,MATCH(D170,$BY$7:$BY$100,0)+6+SUM(IF((D170=$BY$7:$BY$59)=TRUE,1,0))-1))*$R$3)))=0,0,1))</f>
        <v>#N/A</v>
      </c>
      <c r="Z170" s="6"/>
      <c r="AA170" s="30" t="str">
        <f t="shared" ca="1" si="46"/>
        <v/>
      </c>
      <c r="AB170" s="31" t="str">
        <f t="shared" si="47"/>
        <v/>
      </c>
      <c r="AC170" s="31" t="str">
        <f t="shared" si="48"/>
        <v/>
      </c>
      <c r="AD170" s="31" t="str">
        <f t="shared" si="49"/>
        <v/>
      </c>
      <c r="AE170" s="32" t="str">
        <f t="shared" si="50"/>
        <v/>
      </c>
      <c r="AF170" s="33" t="str" cm="1">
        <f t="array" aca="1" ref="AF170" ca="1">IFERROR(IF(_xlfn._xlws.SORT(TRANSPOSE(MMULT(MMULT(_xlfn.MUNIT(X170),IF(ROUND(MMULT(IF(E170=0,IF(DN168=1,INDIRECT(_xlfn.CONCAT($CP$1,MATCH(F170,$CO$7:$CO$100,0)+6)):INDIRECT(_xlfn.CONCAT($CP$1,MATCH(F170,$CO$7:$CO$100,0)+6+SUM(IF((F170=$CO$7:$CO$59)=TRUE,1,0))-1)),INDIRECT(_xlfn.CONCAT($CH$1,MATCH(F170,$CG$7:$CG$100,0)+6)):INDIRECT(_xlfn.CONCAT($CH$1,MATCH(F170,$CG$7:$CG$100,0)+6+SUM(IF((F170=$CG$7:$CG$59)=TRUE,1,0))-1))),IF(OR(DN168=2,DN168=3),INDIRECT(_xlfn.CONCAT($CL$1,MATCH(E170,$CK$7:$CK$100,0)+6)):INDIRECT(_xlfn.CONCAT($CL$1,MATCH(E170,$CK$7:$CK$100,0)+6+SUM(IF((E170=$CK$7:$CK$59)=TRUE,1,0))-1)),INDIRECT(_xlfn.CONCAT($CD$1,MATCH(E170,$CC$7:$CC$100,0)+6)):INDIRECT(_xlfn.CONCAT($CD$1,MATCH(E170,$CC$7:$CC$100,0)+6+SUM(IF((E170=$CC$7:$CC$59)=TRUE,1,0))-1))))*$S$3*IF(AND(DM168=4,F170=0),1.1,1),1/TRANSPOSE(W170-INDIRECT(_xlfn.CONCAT($BZ$1,MATCH(D170,$BY$7:$BY$100,0)+6)):INDIRECT(_xlfn.CONCAT($BZ$1,MATCH(D170,$BY$7:$BY$100,0)+6+SUM(IF((D170=$BY$7:$BY$59)=TRUE,1,0))-1))*$R$3)),6)=1,1,0)),W170-INDIRECT(_xlfn.CONCAT($BZ$1,MATCH(D170,$BY$7:$BY$100,0)+6)):INDIRECT(_xlfn.CONCAT($BZ$1,MATCH(D170,$BY$7:$BY$100,0)+6+SUM(IF((D170=$BY$7:$BY$59)=TRUE,1,0))-1))*$R$3))/$S$3,1,-1,TRUE)=0,"",_xlfn._xlws.SORT(TRANSPOSE(MMULT(MMULT(_xlfn.MUNIT(X170),IF(ROUND(MMULT(IF(E170=0,IF(DN168=1,INDIRECT(_xlfn.CONCAT($CP$1,MATCH(F170,$CO$7:$CO$100,0)+6)):INDIRECT(_xlfn.CONCAT($CP$1,MATCH(F170,$CO$7:$CO$100,0)+6+SUM(IF((F170=$CO$7:$CO$59)=TRUE,1,0))-1)),INDIRECT(_xlfn.CONCAT($CH$1,MATCH(F170,$CG$7:$CG$100,0)+6)):INDIRECT(_xlfn.CONCAT($CH$1,MATCH(F170,$CG$7:$CG$100,0)+6+SUM(IF((F170=$CG$7:$CG$59)=TRUE,1,0))-1))),IF(OR(DN168=2,DN168=3),INDIRECT(_xlfn.CONCAT($CL$1,MATCH(E170,$CK$7:$CK$100,0)+6)):INDIRECT(_xlfn.CONCAT($CL$1,MATCH(E170,$CK$7:$CK$100,0)+6+SUM(IF((E170=$CK$7:$CK$59)=TRUE,1,0))-1)),INDIRECT(_xlfn.CONCAT($CD$1,MATCH(E170,$CC$7:$CC$100,0)+6)):INDIRECT(_xlfn.CONCAT($CD$1,MATCH(E170,$CC$7:$CC$100,0)+6+SUM(IF((E170=$CC$7:$CC$59)=TRUE,1,0))-1))))*$S$3*IF(AND(DM168=4,F170=0),1.1,1),1/TRANSPOSE(W170-INDIRECT(_xlfn.CONCAT($BZ$1,MATCH(D170,$BY$7:$BY$100,0)+6)):INDIRECT(_xlfn.CONCAT($BZ$1,MATCH(D170,$BY$7:$BY$100,0)+6+SUM(IF((D170=$BY$7:$BY$59)=TRUE,1,0))-1))*$R$3)),6)=1,1,0)),W170-INDIRECT(_xlfn.CONCAT($BZ$1,MATCH(D170,$BY$7:$BY$100,0)+6)):INDIRECT(_xlfn.CONCAT($BZ$1,MATCH(D170,$BY$7:$BY$100,0)+6+SUM(IF((D170=$BY$7:$BY$59)=TRUE,1,0))-1))*$R$3))/$S$3,1,-1,TRUE)),"")</f>
        <v/>
      </c>
      <c r="AG170" s="31"/>
      <c r="AH170" s="31"/>
      <c r="AI170" s="31"/>
      <c r="AJ170" s="32"/>
      <c r="AK170" s="6"/>
      <c r="AL170" s="21"/>
      <c r="AM170" s="21"/>
      <c r="AN170" s="48">
        <f t="shared" si="51"/>
        <v>12</v>
      </c>
      <c r="AO170" s="39" t="e">
        <f t="shared" si="52"/>
        <v>#N/A</v>
      </c>
      <c r="AP170" s="39" t="e" cm="1">
        <f t="array" ref="AP170">_xlfn.XMATCH(1,IF(IF((AL170=$DG$24:$EF$24)=TRUE,1,0)+IF((AM170=$DG$25:$EF$25)=TRUE,1,0)=2,1,0))</f>
        <v>#N/A</v>
      </c>
      <c r="AQ170" s="39" t="str" cm="1">
        <f t="array" aca="1" ref="AQ170:AU170" ca="1">AA170:AE170</f>
        <v/>
      </c>
      <c r="AR170" s="39" t="str">
        <f ca="1"/>
        <v/>
      </c>
      <c r="AS170" s="39" t="str">
        <f ca="1"/>
        <v/>
      </c>
      <c r="AT170" s="39" t="str">
        <f ca="1"/>
        <v/>
      </c>
      <c r="AU170" s="39" t="str">
        <f ca="1"/>
        <v/>
      </c>
      <c r="AV170" s="39">
        <f t="shared" si="53"/>
        <v>0</v>
      </c>
      <c r="AW170" s="39" t="e" cm="1">
        <f t="array" ref="AW170">IF(AND(AV170=1,AO170&lt;&gt;1),VLOOKUP(E170,변환표준점수!$H$8:$O$60,_xlfn.XMATCH('표점 계산기'!$AL170,변환표준점수!$I$6:$O$6)+1,FALSE),IF(AND($E170=0,$DN$4=1),INDEX($CH$7:$CH$73,SUM(IF(AF170=$CP$7:$CP$59,ROW($A$1:$A$50),0))),IF(AND($E170&lt;&gt;0,$DN$4&lt;&gt;1),INDEX($CD$7:$CD$73,SUM(IF(AF170=$CL$7:$CL$59,ROW($A$1:$A$50),0))),AF170:AJ170)))</f>
        <v>#N/A</v>
      </c>
      <c r="AX170" s="39"/>
      <c r="AY170" s="39"/>
      <c r="AZ170" s="39"/>
      <c r="BA170" s="39"/>
      <c r="BB170" s="39" t="e">
        <f>VLOOKUP(G170,변환표준점수!$X$8:$AM$16,_xlfn.XMATCH(AL170,변환표준점수!$Y$5:$AM$5)+IF(OR(AN170=6,AN170=7,AN170=10,AN170=11),IF(AO170=1,0,1),0)+1,FALSE)</f>
        <v>#N/A</v>
      </c>
      <c r="BC170" s="39" t="e">
        <f>VLOOKUP(H170,변환표준점수!$AO$8:$BE$16,_xlfn.XMATCH(AL170,변환표준점수!$AP$5:$BE$5)+IF(OR(AN170=3,AN170=6,AN170=8,AN170=9,AN170=10),IF(AO170=1,0,1),0)+1,FALSE)</f>
        <v>#N/A</v>
      </c>
      <c r="BD170" s="39" t="e">
        <f>IF(I170=0,VLOOKUP(K170,변환표준점수!$BU$8:$CF$62,'표점 계산기'!$AN170+1,FALSE),VLOOKUP(I170,변환표준점수!$BH$8:$BS$62,'표점 계산기'!$AN170+1,FALSE))</f>
        <v>#N/A</v>
      </c>
      <c r="BE170" s="39" t="e">
        <f>IF(J170=0,VLOOKUP(L170,변환표준점수!$BU$8:$CF$62,'표점 계산기'!$AN170+1,FALSE),VLOOKUP(J170,변환표준점수!$BH$8:$BS$62,'표점 계산기'!$AN170+1,FALSE))</f>
        <v>#N/A</v>
      </c>
      <c r="BF170" s="39" cm="1">
        <f t="array" ref="BF170">IF(M170=0,0,IF(OR(AN170=3,AN170=4),0,IF(AN170=1,INDEX($CZ$7:$CZ$15,SUM(IF(M170&lt;$CY$7:$CY$15=TRUE,1,0))+1),VLOOKUP(M170,변환표준점수!$BH$8:$BS$62,'표점 계산기'!AN170+1,FALSE))))</f>
        <v>0</v>
      </c>
      <c r="BG170" s="39" t="e" cm="1">
        <f t="array" ref="BG170">INDEX($DG$24:$EF$31,COLUMN(C165),$AP170)</f>
        <v>#N/A</v>
      </c>
      <c r="BH170" s="39" t="e" cm="1">
        <f t="array" ref="BH170">INDEX($DG$24:$EF$31,COLUMN(D165),$AP170)</f>
        <v>#N/A</v>
      </c>
      <c r="BI170" s="39" t="e" cm="1">
        <f t="array" ref="BI170">INDEX($DG$24:$EF$31,COLUMN(E165),$AP170)</f>
        <v>#N/A</v>
      </c>
      <c r="BJ170" s="39" t="e" cm="1">
        <f t="array" ref="BJ170">INDEX($DG$24:$EF$31,COLUMN(F165),$AP170)</f>
        <v>#N/A</v>
      </c>
      <c r="BK170" s="39" t="e" cm="1">
        <f t="array" ref="BK170">INDEX($DG$24:$EF$31,COLUMN(G165),$AP170)</f>
        <v>#N/A</v>
      </c>
      <c r="BL170" s="39" t="e" cm="1">
        <f t="array" ref="BL170">INDEX($DG$24:$EF$31,COLUMN(H165),$AP170)</f>
        <v>#N/A</v>
      </c>
      <c r="BM170" s="63" t="str" cm="1">
        <f t="array" aca="1" ref="BM170:BQ170" ca="1">IFERROR(ROUND(IF(IFERROR(AW170:BA170/AW170:BA170,0)=1,(IFERROR(AQ170:AU170*BG170,0)+IFERROR(AW170:BA170*BH170,0)+(SUM(BD170:BF170)-MIN(BD170:BF170))*BI170+BB170*BJ170+BC170*BK170)*BL170+BB170*(1-BJ170)+BC170*(1-BK170)+IF(AN170=1,BF170,0),""),2),"")</f>
        <v/>
      </c>
      <c r="BN170" s="52" t="str">
        <f ca="1"/>
        <v/>
      </c>
      <c r="BO170" s="52" t="str">
        <f ca="1"/>
        <v/>
      </c>
      <c r="BP170" s="52" t="str">
        <f ca="1"/>
        <v/>
      </c>
      <c r="BQ170" s="64" t="str">
        <f ca="1"/>
        <v/>
      </c>
      <c r="BR170" s="6"/>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6"/>
      <c r="DM170" s="6"/>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row>
    <row r="171" spans="1:153" x14ac:dyDescent="0.3">
      <c r="A171" s="5"/>
      <c r="B171" s="18" t="str">
        <f t="shared" si="41"/>
        <v/>
      </c>
      <c r="C171" s="24"/>
      <c r="D171" s="24"/>
      <c r="E171" s="24"/>
      <c r="F171" s="24"/>
      <c r="G171" s="24"/>
      <c r="H171" s="25"/>
      <c r="I171" s="25"/>
      <c r="J171" s="25"/>
      <c r="K171" s="25"/>
      <c r="L171" s="25"/>
      <c r="M171" s="25"/>
      <c r="N171" s="24"/>
      <c r="O171" s="25"/>
      <c r="P171" s="6"/>
      <c r="Q171" s="6"/>
      <c r="R171" s="6" t="e">
        <f t="shared" si="42"/>
        <v>#N/A</v>
      </c>
      <c r="S171" s="6" t="e">
        <f t="shared" si="43"/>
        <v>#N/A</v>
      </c>
      <c r="T171" s="6" t="e">
        <f t="shared" si="44"/>
        <v>#N/A</v>
      </c>
      <c r="U171" s="6" t="e">
        <f t="shared" si="45"/>
        <v>#N/A</v>
      </c>
      <c r="V171" s="8" cm="1">
        <f t="array" ref="V171">IF(M171=0,0,IF(OR($DM$4=3,$DM$4=4),0,IF($DM$4=1,INDEX($CZ$7:$CZ$15,SUM(IF(M171&lt;$CY$7:$CY$15=TRUE,1,0))+1),VLOOKUP(M171,$DB$7:$DC$107,2,FALSE))))</f>
        <v>0</v>
      </c>
      <c r="W171" s="6" t="e">
        <f t="shared" si="40"/>
        <v>#N/A</v>
      </c>
      <c r="X171" s="6" cm="1">
        <f t="array" aca="1" ref="X171" ca="1">SUM(IF((IF(E171=0,INDIRECT(_xlfn.CONCAT($CH$1,MATCH(F171,$CG$7:$CG$100,0)+6)):INDIRECT(_xlfn.CONCAT($CH$1,MATCH(F171,$CG$7:$CG$100,0)+6+SUM(IF((F171=$CG$7:$CG$59)=TRUE,1,0))-1)),INDIRECT(_xlfn.CONCAT($CD$1,MATCH(E171,$CC$7:$CC$100,0)+6)):INDIRECT(_xlfn.CONCAT($CD$1,MATCH(E171,$CC$7:$CC$100,0)+6+SUM(IF((E171=$CC$7:$CC$59)=TRUE,1,0))-1)))*$S$3)=0,0,1))</f>
        <v>2</v>
      </c>
      <c r="Y171" s="6" t="e" cm="1">
        <f t="array" aca="1" ref="Y171" ca="1">SUM(IF((TRANSPOSE(MMULT(MMULT(_xlfn.MUNIT(X171),IF(MMULT(IF(E171=0,INDIRECT(_xlfn.CONCAT($CH$1,MATCH(F171,$CG$7:$CG$100,0)+6)):INDIRECT(_xlfn.CONCAT($CH$1,MATCH(F171,$CG$7:$CG$100,0)+6+SUM(IF((F171=$CG$7:$CG$59)=TRUE,1,0))-1)),INDIRECT(_xlfn.CONCAT($CD$1,MATCH(E171,$CC$7:$CC$100,0)+6)):INDIRECT(_xlfn.CONCAT($CD$1,MATCH(E171,$CC$7:$CC$100,0)+6+SUM(IF((E171=$CC$7:$CC$59)=TRUE,1,0))-1)))*$S$3,1/TRANSPOSE(W171-INDIRECT(_xlfn.CONCAT($BZ$1,MATCH(D171,$BY$7:$BY$100,0)+6)):INDIRECT(_xlfn.CONCAT($BZ$1,MATCH(D171,$BY$7:$BY$100,0)+6+SUM(IF((D171=$BY$7:$BY$59)=TRUE,1,0))-1))*$R$3))=1,1,0)),W171-INDIRECT(_xlfn.CONCAT($BZ$1,MATCH(D171,$BY$7:$BY$100,0)+6)):INDIRECT(_xlfn.CONCAT($BZ$1,MATCH(D171,$BY$7:$BY$100,0)+6+SUM(IF((D171=$BY$7:$BY$59)=TRUE,1,0))-1))*$R$3)))=0,0,1))</f>
        <v>#N/A</v>
      </c>
      <c r="Z171" s="6"/>
      <c r="AA171" s="30" t="str">
        <f t="shared" ca="1" si="46"/>
        <v/>
      </c>
      <c r="AB171" s="31" t="str">
        <f t="shared" si="47"/>
        <v/>
      </c>
      <c r="AC171" s="31" t="str">
        <f t="shared" si="48"/>
        <v/>
      </c>
      <c r="AD171" s="31" t="str">
        <f t="shared" si="49"/>
        <v/>
      </c>
      <c r="AE171" s="32" t="str">
        <f t="shared" si="50"/>
        <v/>
      </c>
      <c r="AF171" s="33" t="str" cm="1">
        <f t="array" aca="1" ref="AF171" ca="1">IFERROR(IF(_xlfn._xlws.SORT(TRANSPOSE(MMULT(MMULT(_xlfn.MUNIT(X171),IF(ROUND(MMULT(IF(E171=0,IF(DN169=1,INDIRECT(_xlfn.CONCAT($CP$1,MATCH(F171,$CO$7:$CO$100,0)+6)):INDIRECT(_xlfn.CONCAT($CP$1,MATCH(F171,$CO$7:$CO$100,0)+6+SUM(IF((F171=$CO$7:$CO$59)=TRUE,1,0))-1)),INDIRECT(_xlfn.CONCAT($CH$1,MATCH(F171,$CG$7:$CG$100,0)+6)):INDIRECT(_xlfn.CONCAT($CH$1,MATCH(F171,$CG$7:$CG$100,0)+6+SUM(IF((F171=$CG$7:$CG$59)=TRUE,1,0))-1))),IF(OR(DN169=2,DN169=3),INDIRECT(_xlfn.CONCAT($CL$1,MATCH(E171,$CK$7:$CK$100,0)+6)):INDIRECT(_xlfn.CONCAT($CL$1,MATCH(E171,$CK$7:$CK$100,0)+6+SUM(IF((E171=$CK$7:$CK$59)=TRUE,1,0))-1)),INDIRECT(_xlfn.CONCAT($CD$1,MATCH(E171,$CC$7:$CC$100,0)+6)):INDIRECT(_xlfn.CONCAT($CD$1,MATCH(E171,$CC$7:$CC$100,0)+6+SUM(IF((E171=$CC$7:$CC$59)=TRUE,1,0))-1))))*$S$3*IF(AND(DM169=4,F171=0),1.1,1),1/TRANSPOSE(W171-INDIRECT(_xlfn.CONCAT($BZ$1,MATCH(D171,$BY$7:$BY$100,0)+6)):INDIRECT(_xlfn.CONCAT($BZ$1,MATCH(D171,$BY$7:$BY$100,0)+6+SUM(IF((D171=$BY$7:$BY$59)=TRUE,1,0))-1))*$R$3)),6)=1,1,0)),W171-INDIRECT(_xlfn.CONCAT($BZ$1,MATCH(D171,$BY$7:$BY$100,0)+6)):INDIRECT(_xlfn.CONCAT($BZ$1,MATCH(D171,$BY$7:$BY$100,0)+6+SUM(IF((D171=$BY$7:$BY$59)=TRUE,1,0))-1))*$R$3))/$S$3,1,-1,TRUE)=0,"",_xlfn._xlws.SORT(TRANSPOSE(MMULT(MMULT(_xlfn.MUNIT(X171),IF(ROUND(MMULT(IF(E171=0,IF(DN169=1,INDIRECT(_xlfn.CONCAT($CP$1,MATCH(F171,$CO$7:$CO$100,0)+6)):INDIRECT(_xlfn.CONCAT($CP$1,MATCH(F171,$CO$7:$CO$100,0)+6+SUM(IF((F171=$CO$7:$CO$59)=TRUE,1,0))-1)),INDIRECT(_xlfn.CONCAT($CH$1,MATCH(F171,$CG$7:$CG$100,0)+6)):INDIRECT(_xlfn.CONCAT($CH$1,MATCH(F171,$CG$7:$CG$100,0)+6+SUM(IF((F171=$CG$7:$CG$59)=TRUE,1,0))-1))),IF(OR(DN169=2,DN169=3),INDIRECT(_xlfn.CONCAT($CL$1,MATCH(E171,$CK$7:$CK$100,0)+6)):INDIRECT(_xlfn.CONCAT($CL$1,MATCH(E171,$CK$7:$CK$100,0)+6+SUM(IF((E171=$CK$7:$CK$59)=TRUE,1,0))-1)),INDIRECT(_xlfn.CONCAT($CD$1,MATCH(E171,$CC$7:$CC$100,0)+6)):INDIRECT(_xlfn.CONCAT($CD$1,MATCH(E171,$CC$7:$CC$100,0)+6+SUM(IF((E171=$CC$7:$CC$59)=TRUE,1,0))-1))))*$S$3*IF(AND(DM169=4,F171=0),1.1,1),1/TRANSPOSE(W171-INDIRECT(_xlfn.CONCAT($BZ$1,MATCH(D171,$BY$7:$BY$100,0)+6)):INDIRECT(_xlfn.CONCAT($BZ$1,MATCH(D171,$BY$7:$BY$100,0)+6+SUM(IF((D171=$BY$7:$BY$59)=TRUE,1,0))-1))*$R$3)),6)=1,1,0)),W171-INDIRECT(_xlfn.CONCAT($BZ$1,MATCH(D171,$BY$7:$BY$100,0)+6)):INDIRECT(_xlfn.CONCAT($BZ$1,MATCH(D171,$BY$7:$BY$100,0)+6+SUM(IF((D171=$BY$7:$BY$59)=TRUE,1,0))-1))*$R$3))/$S$3,1,-1,TRUE)),"")</f>
        <v/>
      </c>
      <c r="AG171" s="31"/>
      <c r="AH171" s="31"/>
      <c r="AI171" s="31"/>
      <c r="AJ171" s="32"/>
      <c r="AK171" s="6"/>
      <c r="AL171" s="21"/>
      <c r="AM171" s="21"/>
      <c r="AN171" s="48">
        <f t="shared" si="51"/>
        <v>12</v>
      </c>
      <c r="AO171" s="39" t="e">
        <f t="shared" si="52"/>
        <v>#N/A</v>
      </c>
      <c r="AP171" s="39" t="e" cm="1">
        <f t="array" ref="AP171">_xlfn.XMATCH(1,IF(IF((AL171=$DG$24:$EF$24)=TRUE,1,0)+IF((AM171=$DG$25:$EF$25)=TRUE,1,0)=2,1,0))</f>
        <v>#N/A</v>
      </c>
      <c r="AQ171" s="39" t="str" cm="1">
        <f t="array" aca="1" ref="AQ171:AU171" ca="1">AA171:AE171</f>
        <v/>
      </c>
      <c r="AR171" s="39" t="str">
        <f ca="1"/>
        <v/>
      </c>
      <c r="AS171" s="39" t="str">
        <f ca="1"/>
        <v/>
      </c>
      <c r="AT171" s="39" t="str">
        <f ca="1"/>
        <v/>
      </c>
      <c r="AU171" s="39" t="str">
        <f ca="1"/>
        <v/>
      </c>
      <c r="AV171" s="39">
        <f t="shared" si="53"/>
        <v>0</v>
      </c>
      <c r="AW171" s="39" t="e" cm="1">
        <f t="array" ref="AW171">IF(AND(AV171=1,AO171&lt;&gt;1),VLOOKUP(E171,변환표준점수!$H$8:$O$60,_xlfn.XMATCH('표점 계산기'!$AL171,변환표준점수!$I$6:$O$6)+1,FALSE),IF(AND($E171=0,$DN$4=1),INDEX($CH$7:$CH$73,SUM(IF(AF171=$CP$7:$CP$59,ROW($A$1:$A$50),0))),IF(AND($E171&lt;&gt;0,$DN$4&lt;&gt;1),INDEX($CD$7:$CD$73,SUM(IF(AF171=$CL$7:$CL$59,ROW($A$1:$A$50),0))),AF171:AJ171)))</f>
        <v>#N/A</v>
      </c>
      <c r="AX171" s="39"/>
      <c r="AY171" s="39"/>
      <c r="AZ171" s="39"/>
      <c r="BA171" s="39"/>
      <c r="BB171" s="39" t="e">
        <f>VLOOKUP(G171,변환표준점수!$X$8:$AM$16,_xlfn.XMATCH(AL171,변환표준점수!$Y$5:$AM$5)+IF(OR(AN171=6,AN171=7,AN171=10,AN171=11),IF(AO171=1,0,1),0)+1,FALSE)</f>
        <v>#N/A</v>
      </c>
      <c r="BC171" s="39" t="e">
        <f>VLOOKUP(H171,변환표준점수!$AO$8:$BE$16,_xlfn.XMATCH(AL171,변환표준점수!$AP$5:$BE$5)+IF(OR(AN171=3,AN171=6,AN171=8,AN171=9,AN171=10),IF(AO171=1,0,1),0)+1,FALSE)</f>
        <v>#N/A</v>
      </c>
      <c r="BD171" s="39" t="e">
        <f>IF(I171=0,VLOOKUP(K171,변환표준점수!$BU$8:$CF$62,'표점 계산기'!$AN171+1,FALSE),VLOOKUP(I171,변환표준점수!$BH$8:$BS$62,'표점 계산기'!$AN171+1,FALSE))</f>
        <v>#N/A</v>
      </c>
      <c r="BE171" s="39" t="e">
        <f>IF(J171=0,VLOOKUP(L171,변환표준점수!$BU$8:$CF$62,'표점 계산기'!$AN171+1,FALSE),VLOOKUP(J171,변환표준점수!$BH$8:$BS$62,'표점 계산기'!$AN171+1,FALSE))</f>
        <v>#N/A</v>
      </c>
      <c r="BF171" s="39" cm="1">
        <f t="array" ref="BF171">IF(M171=0,0,IF(OR(AN171=3,AN171=4),0,IF(AN171=1,INDEX($CZ$7:$CZ$15,SUM(IF(M171&lt;$CY$7:$CY$15=TRUE,1,0))+1),VLOOKUP(M171,변환표준점수!$BH$8:$BS$62,'표점 계산기'!AN171+1,FALSE))))</f>
        <v>0</v>
      </c>
      <c r="BG171" s="39" t="e" cm="1">
        <f t="array" ref="BG171">INDEX($DG$24:$EF$31,COLUMN(C166),$AP171)</f>
        <v>#N/A</v>
      </c>
      <c r="BH171" s="39" t="e" cm="1">
        <f t="array" ref="BH171">INDEX($DG$24:$EF$31,COLUMN(D166),$AP171)</f>
        <v>#N/A</v>
      </c>
      <c r="BI171" s="39" t="e" cm="1">
        <f t="array" ref="BI171">INDEX($DG$24:$EF$31,COLUMN(E166),$AP171)</f>
        <v>#N/A</v>
      </c>
      <c r="BJ171" s="39" t="e" cm="1">
        <f t="array" ref="BJ171">INDEX($DG$24:$EF$31,COLUMN(F166),$AP171)</f>
        <v>#N/A</v>
      </c>
      <c r="BK171" s="39" t="e" cm="1">
        <f t="array" ref="BK171">INDEX($DG$24:$EF$31,COLUMN(G166),$AP171)</f>
        <v>#N/A</v>
      </c>
      <c r="BL171" s="39" t="e" cm="1">
        <f t="array" ref="BL171">INDEX($DG$24:$EF$31,COLUMN(H166),$AP171)</f>
        <v>#N/A</v>
      </c>
      <c r="BM171" s="63" t="str" cm="1">
        <f t="array" aca="1" ref="BM171:BQ171" ca="1">IFERROR(ROUND(IF(IFERROR(AW171:BA171/AW171:BA171,0)=1,(IFERROR(AQ171:AU171*BG171,0)+IFERROR(AW171:BA171*BH171,0)+(SUM(BD171:BF171)-MIN(BD171:BF171))*BI171+BB171*BJ171+BC171*BK171)*BL171+BB171*(1-BJ171)+BC171*(1-BK171)+IF(AN171=1,BF171,0),""),2),"")</f>
        <v/>
      </c>
      <c r="BN171" s="52" t="str">
        <f ca="1"/>
        <v/>
      </c>
      <c r="BO171" s="52" t="str">
        <f ca="1"/>
        <v/>
      </c>
      <c r="BP171" s="52" t="str">
        <f ca="1"/>
        <v/>
      </c>
      <c r="BQ171" s="64" t="str">
        <f ca="1"/>
        <v/>
      </c>
      <c r="BR171" s="6"/>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6"/>
      <c r="DM171" s="6"/>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row>
    <row r="172" spans="1:153" x14ac:dyDescent="0.3">
      <c r="A172" s="5"/>
      <c r="B172" s="18" t="str">
        <f t="shared" si="41"/>
        <v/>
      </c>
      <c r="C172" s="24"/>
      <c r="D172" s="24"/>
      <c r="E172" s="24"/>
      <c r="F172" s="24"/>
      <c r="G172" s="24"/>
      <c r="H172" s="25"/>
      <c r="I172" s="25"/>
      <c r="J172" s="25"/>
      <c r="K172" s="25"/>
      <c r="L172" s="25"/>
      <c r="M172" s="25"/>
      <c r="N172" s="24"/>
      <c r="O172" s="25"/>
      <c r="P172" s="6"/>
      <c r="Q172" s="6"/>
      <c r="R172" s="6" t="e">
        <f t="shared" si="42"/>
        <v>#N/A</v>
      </c>
      <c r="S172" s="6" t="e">
        <f t="shared" si="43"/>
        <v>#N/A</v>
      </c>
      <c r="T172" s="6" t="e">
        <f t="shared" si="44"/>
        <v>#N/A</v>
      </c>
      <c r="U172" s="6" t="e">
        <f t="shared" si="45"/>
        <v>#N/A</v>
      </c>
      <c r="V172" s="8" cm="1">
        <f t="array" ref="V172">IF(M172=0,0,IF(OR($DM$4=3,$DM$4=4),0,IF($DM$4=1,INDEX($CZ$7:$CZ$15,SUM(IF(M172&lt;$CY$7:$CY$15=TRUE,1,0))+1),VLOOKUP(M172,$DB$7:$DC$107,2,FALSE))))</f>
        <v>0</v>
      </c>
      <c r="W172" s="6" t="e">
        <f t="shared" si="40"/>
        <v>#N/A</v>
      </c>
      <c r="X172" s="6" cm="1">
        <f t="array" aca="1" ref="X172" ca="1">SUM(IF((IF(E172=0,INDIRECT(_xlfn.CONCAT($CH$1,MATCH(F172,$CG$7:$CG$100,0)+6)):INDIRECT(_xlfn.CONCAT($CH$1,MATCH(F172,$CG$7:$CG$100,0)+6+SUM(IF((F172=$CG$7:$CG$59)=TRUE,1,0))-1)),INDIRECT(_xlfn.CONCAT($CD$1,MATCH(E172,$CC$7:$CC$100,0)+6)):INDIRECT(_xlfn.CONCAT($CD$1,MATCH(E172,$CC$7:$CC$100,0)+6+SUM(IF((E172=$CC$7:$CC$59)=TRUE,1,0))-1)))*$S$3)=0,0,1))</f>
        <v>2</v>
      </c>
      <c r="Y172" s="6" t="e" cm="1">
        <f t="array" aca="1" ref="Y172" ca="1">SUM(IF((TRANSPOSE(MMULT(MMULT(_xlfn.MUNIT(X172),IF(MMULT(IF(E172=0,INDIRECT(_xlfn.CONCAT($CH$1,MATCH(F172,$CG$7:$CG$100,0)+6)):INDIRECT(_xlfn.CONCAT($CH$1,MATCH(F172,$CG$7:$CG$100,0)+6+SUM(IF((F172=$CG$7:$CG$59)=TRUE,1,0))-1)),INDIRECT(_xlfn.CONCAT($CD$1,MATCH(E172,$CC$7:$CC$100,0)+6)):INDIRECT(_xlfn.CONCAT($CD$1,MATCH(E172,$CC$7:$CC$100,0)+6+SUM(IF((E172=$CC$7:$CC$59)=TRUE,1,0))-1)))*$S$3,1/TRANSPOSE(W172-INDIRECT(_xlfn.CONCAT($BZ$1,MATCH(D172,$BY$7:$BY$100,0)+6)):INDIRECT(_xlfn.CONCAT($BZ$1,MATCH(D172,$BY$7:$BY$100,0)+6+SUM(IF((D172=$BY$7:$BY$59)=TRUE,1,0))-1))*$R$3))=1,1,0)),W172-INDIRECT(_xlfn.CONCAT($BZ$1,MATCH(D172,$BY$7:$BY$100,0)+6)):INDIRECT(_xlfn.CONCAT($BZ$1,MATCH(D172,$BY$7:$BY$100,0)+6+SUM(IF((D172=$BY$7:$BY$59)=TRUE,1,0))-1))*$R$3)))=0,0,1))</f>
        <v>#N/A</v>
      </c>
      <c r="Z172" s="6"/>
      <c r="AA172" s="30" t="str">
        <f t="shared" ca="1" si="46"/>
        <v/>
      </c>
      <c r="AB172" s="31" t="str">
        <f t="shared" si="47"/>
        <v/>
      </c>
      <c r="AC172" s="31" t="str">
        <f t="shared" si="48"/>
        <v/>
      </c>
      <c r="AD172" s="31" t="str">
        <f t="shared" si="49"/>
        <v/>
      </c>
      <c r="AE172" s="32" t="str">
        <f t="shared" si="50"/>
        <v/>
      </c>
      <c r="AF172" s="33" t="str" cm="1">
        <f t="array" aca="1" ref="AF172" ca="1">IFERROR(IF(_xlfn._xlws.SORT(TRANSPOSE(MMULT(MMULT(_xlfn.MUNIT(X172),IF(ROUND(MMULT(IF(E172=0,IF(DN170=1,INDIRECT(_xlfn.CONCAT($CP$1,MATCH(F172,$CO$7:$CO$100,0)+6)):INDIRECT(_xlfn.CONCAT($CP$1,MATCH(F172,$CO$7:$CO$100,0)+6+SUM(IF((F172=$CO$7:$CO$59)=TRUE,1,0))-1)),INDIRECT(_xlfn.CONCAT($CH$1,MATCH(F172,$CG$7:$CG$100,0)+6)):INDIRECT(_xlfn.CONCAT($CH$1,MATCH(F172,$CG$7:$CG$100,0)+6+SUM(IF((F172=$CG$7:$CG$59)=TRUE,1,0))-1))),IF(OR(DN170=2,DN170=3),INDIRECT(_xlfn.CONCAT($CL$1,MATCH(E172,$CK$7:$CK$100,0)+6)):INDIRECT(_xlfn.CONCAT($CL$1,MATCH(E172,$CK$7:$CK$100,0)+6+SUM(IF((E172=$CK$7:$CK$59)=TRUE,1,0))-1)),INDIRECT(_xlfn.CONCAT($CD$1,MATCH(E172,$CC$7:$CC$100,0)+6)):INDIRECT(_xlfn.CONCAT($CD$1,MATCH(E172,$CC$7:$CC$100,0)+6+SUM(IF((E172=$CC$7:$CC$59)=TRUE,1,0))-1))))*$S$3*IF(AND(DM170=4,F172=0),1.1,1),1/TRANSPOSE(W172-INDIRECT(_xlfn.CONCAT($BZ$1,MATCH(D172,$BY$7:$BY$100,0)+6)):INDIRECT(_xlfn.CONCAT($BZ$1,MATCH(D172,$BY$7:$BY$100,0)+6+SUM(IF((D172=$BY$7:$BY$59)=TRUE,1,0))-1))*$R$3)),6)=1,1,0)),W172-INDIRECT(_xlfn.CONCAT($BZ$1,MATCH(D172,$BY$7:$BY$100,0)+6)):INDIRECT(_xlfn.CONCAT($BZ$1,MATCH(D172,$BY$7:$BY$100,0)+6+SUM(IF((D172=$BY$7:$BY$59)=TRUE,1,0))-1))*$R$3))/$S$3,1,-1,TRUE)=0,"",_xlfn._xlws.SORT(TRANSPOSE(MMULT(MMULT(_xlfn.MUNIT(X172),IF(ROUND(MMULT(IF(E172=0,IF(DN170=1,INDIRECT(_xlfn.CONCAT($CP$1,MATCH(F172,$CO$7:$CO$100,0)+6)):INDIRECT(_xlfn.CONCAT($CP$1,MATCH(F172,$CO$7:$CO$100,0)+6+SUM(IF((F172=$CO$7:$CO$59)=TRUE,1,0))-1)),INDIRECT(_xlfn.CONCAT($CH$1,MATCH(F172,$CG$7:$CG$100,0)+6)):INDIRECT(_xlfn.CONCAT($CH$1,MATCH(F172,$CG$7:$CG$100,0)+6+SUM(IF((F172=$CG$7:$CG$59)=TRUE,1,0))-1))),IF(OR(DN170=2,DN170=3),INDIRECT(_xlfn.CONCAT($CL$1,MATCH(E172,$CK$7:$CK$100,0)+6)):INDIRECT(_xlfn.CONCAT($CL$1,MATCH(E172,$CK$7:$CK$100,0)+6+SUM(IF((E172=$CK$7:$CK$59)=TRUE,1,0))-1)),INDIRECT(_xlfn.CONCAT($CD$1,MATCH(E172,$CC$7:$CC$100,0)+6)):INDIRECT(_xlfn.CONCAT($CD$1,MATCH(E172,$CC$7:$CC$100,0)+6+SUM(IF((E172=$CC$7:$CC$59)=TRUE,1,0))-1))))*$S$3*IF(AND(DM170=4,F172=0),1.1,1),1/TRANSPOSE(W172-INDIRECT(_xlfn.CONCAT($BZ$1,MATCH(D172,$BY$7:$BY$100,0)+6)):INDIRECT(_xlfn.CONCAT($BZ$1,MATCH(D172,$BY$7:$BY$100,0)+6+SUM(IF((D172=$BY$7:$BY$59)=TRUE,1,0))-1))*$R$3)),6)=1,1,0)),W172-INDIRECT(_xlfn.CONCAT($BZ$1,MATCH(D172,$BY$7:$BY$100,0)+6)):INDIRECT(_xlfn.CONCAT($BZ$1,MATCH(D172,$BY$7:$BY$100,0)+6+SUM(IF((D172=$BY$7:$BY$59)=TRUE,1,0))-1))*$R$3))/$S$3,1,-1,TRUE)),"")</f>
        <v/>
      </c>
      <c r="AG172" s="31"/>
      <c r="AH172" s="31"/>
      <c r="AI172" s="31"/>
      <c r="AJ172" s="32"/>
      <c r="AK172" s="6"/>
      <c r="AL172" s="21"/>
      <c r="AM172" s="21"/>
      <c r="AN172" s="48">
        <f t="shared" si="51"/>
        <v>12</v>
      </c>
      <c r="AO172" s="39" t="e">
        <f t="shared" si="52"/>
        <v>#N/A</v>
      </c>
      <c r="AP172" s="39" t="e" cm="1">
        <f t="array" ref="AP172">_xlfn.XMATCH(1,IF(IF((AL172=$DG$24:$EF$24)=TRUE,1,0)+IF((AM172=$DG$25:$EF$25)=TRUE,1,0)=2,1,0))</f>
        <v>#N/A</v>
      </c>
      <c r="AQ172" s="39" t="str" cm="1">
        <f t="array" aca="1" ref="AQ172:AU172" ca="1">AA172:AE172</f>
        <v/>
      </c>
      <c r="AR172" s="39" t="str">
        <f ca="1"/>
        <v/>
      </c>
      <c r="AS172" s="39" t="str">
        <f ca="1"/>
        <v/>
      </c>
      <c r="AT172" s="39" t="str">
        <f ca="1"/>
        <v/>
      </c>
      <c r="AU172" s="39" t="str">
        <f ca="1"/>
        <v/>
      </c>
      <c r="AV172" s="39">
        <f t="shared" si="53"/>
        <v>0</v>
      </c>
      <c r="AW172" s="39" t="e" cm="1">
        <f t="array" ref="AW172">IF(AND(AV172=1,AO172&lt;&gt;1),VLOOKUP(E172,변환표준점수!$H$8:$O$60,_xlfn.XMATCH('표점 계산기'!$AL172,변환표준점수!$I$6:$O$6)+1,FALSE),IF(AND($E172=0,$DN$4=1),INDEX($CH$7:$CH$73,SUM(IF(AF172=$CP$7:$CP$59,ROW($A$1:$A$50),0))),IF(AND($E172&lt;&gt;0,$DN$4&lt;&gt;1),INDEX($CD$7:$CD$73,SUM(IF(AF172=$CL$7:$CL$59,ROW($A$1:$A$50),0))),AF172:AJ172)))</f>
        <v>#N/A</v>
      </c>
      <c r="AX172" s="39"/>
      <c r="AY172" s="39"/>
      <c r="AZ172" s="39"/>
      <c r="BA172" s="39"/>
      <c r="BB172" s="39" t="e">
        <f>VLOOKUP(G172,변환표준점수!$X$8:$AM$16,_xlfn.XMATCH(AL172,변환표준점수!$Y$5:$AM$5)+IF(OR(AN172=6,AN172=7,AN172=10,AN172=11),IF(AO172=1,0,1),0)+1,FALSE)</f>
        <v>#N/A</v>
      </c>
      <c r="BC172" s="39" t="e">
        <f>VLOOKUP(H172,변환표준점수!$AO$8:$BE$16,_xlfn.XMATCH(AL172,변환표준점수!$AP$5:$BE$5)+IF(OR(AN172=3,AN172=6,AN172=8,AN172=9,AN172=10),IF(AO172=1,0,1),0)+1,FALSE)</f>
        <v>#N/A</v>
      </c>
      <c r="BD172" s="39" t="e">
        <f>IF(I172=0,VLOOKUP(K172,변환표준점수!$BU$8:$CF$62,'표점 계산기'!$AN172+1,FALSE),VLOOKUP(I172,변환표준점수!$BH$8:$BS$62,'표점 계산기'!$AN172+1,FALSE))</f>
        <v>#N/A</v>
      </c>
      <c r="BE172" s="39" t="e">
        <f>IF(J172=0,VLOOKUP(L172,변환표준점수!$BU$8:$CF$62,'표점 계산기'!$AN172+1,FALSE),VLOOKUP(J172,변환표준점수!$BH$8:$BS$62,'표점 계산기'!$AN172+1,FALSE))</f>
        <v>#N/A</v>
      </c>
      <c r="BF172" s="39" cm="1">
        <f t="array" ref="BF172">IF(M172=0,0,IF(OR(AN172=3,AN172=4),0,IF(AN172=1,INDEX($CZ$7:$CZ$15,SUM(IF(M172&lt;$CY$7:$CY$15=TRUE,1,0))+1),VLOOKUP(M172,변환표준점수!$BH$8:$BS$62,'표점 계산기'!AN172+1,FALSE))))</f>
        <v>0</v>
      </c>
      <c r="BG172" s="39" t="e" cm="1">
        <f t="array" ref="BG172">INDEX($DG$24:$EF$31,COLUMN(C167),$AP172)</f>
        <v>#N/A</v>
      </c>
      <c r="BH172" s="39" t="e" cm="1">
        <f t="array" ref="BH172">INDEX($DG$24:$EF$31,COLUMN(D167),$AP172)</f>
        <v>#N/A</v>
      </c>
      <c r="BI172" s="39" t="e" cm="1">
        <f t="array" ref="BI172">INDEX($DG$24:$EF$31,COLUMN(E167),$AP172)</f>
        <v>#N/A</v>
      </c>
      <c r="BJ172" s="39" t="e" cm="1">
        <f t="array" ref="BJ172">INDEX($DG$24:$EF$31,COLUMN(F167),$AP172)</f>
        <v>#N/A</v>
      </c>
      <c r="BK172" s="39" t="e" cm="1">
        <f t="array" ref="BK172">INDEX($DG$24:$EF$31,COLUMN(G167),$AP172)</f>
        <v>#N/A</v>
      </c>
      <c r="BL172" s="39" t="e" cm="1">
        <f t="array" ref="BL172">INDEX($DG$24:$EF$31,COLUMN(H167),$AP172)</f>
        <v>#N/A</v>
      </c>
      <c r="BM172" s="63" t="str" cm="1">
        <f t="array" aca="1" ref="BM172:BQ172" ca="1">IFERROR(ROUND(IF(IFERROR(AW172:BA172/AW172:BA172,0)=1,(IFERROR(AQ172:AU172*BG172,0)+IFERROR(AW172:BA172*BH172,0)+(SUM(BD172:BF172)-MIN(BD172:BF172))*BI172+BB172*BJ172+BC172*BK172)*BL172+BB172*(1-BJ172)+BC172*(1-BK172)+IF(AN172=1,BF172,0),""),2),"")</f>
        <v/>
      </c>
      <c r="BN172" s="52" t="str">
        <f ca="1"/>
        <v/>
      </c>
      <c r="BO172" s="52" t="str">
        <f ca="1"/>
        <v/>
      </c>
      <c r="BP172" s="52" t="str">
        <f ca="1"/>
        <v/>
      </c>
      <c r="BQ172" s="64" t="str">
        <f ca="1"/>
        <v/>
      </c>
      <c r="BR172" s="6"/>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6"/>
      <c r="DM172" s="6"/>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row>
    <row r="173" spans="1:153" x14ac:dyDescent="0.3">
      <c r="A173" s="5"/>
      <c r="B173" s="18" t="str">
        <f t="shared" si="41"/>
        <v/>
      </c>
      <c r="C173" s="24"/>
      <c r="D173" s="24"/>
      <c r="E173" s="24"/>
      <c r="F173" s="24"/>
      <c r="G173" s="24"/>
      <c r="H173" s="25"/>
      <c r="I173" s="25"/>
      <c r="J173" s="25"/>
      <c r="K173" s="25"/>
      <c r="L173" s="25"/>
      <c r="M173" s="25"/>
      <c r="N173" s="24"/>
      <c r="O173" s="25"/>
      <c r="P173" s="6"/>
      <c r="Q173" s="6"/>
      <c r="R173" s="6" t="e">
        <f t="shared" si="42"/>
        <v>#N/A</v>
      </c>
      <c r="S173" s="6" t="e">
        <f t="shared" si="43"/>
        <v>#N/A</v>
      </c>
      <c r="T173" s="6" t="e">
        <f t="shared" si="44"/>
        <v>#N/A</v>
      </c>
      <c r="U173" s="6" t="e">
        <f t="shared" si="45"/>
        <v>#N/A</v>
      </c>
      <c r="V173" s="8" cm="1">
        <f t="array" ref="V173">IF(M173=0,0,IF(OR($DM$4=3,$DM$4=4),0,IF($DM$4=1,INDEX($CZ$7:$CZ$15,SUM(IF(M173&lt;$CY$7:$CY$15=TRUE,1,0))+1),VLOOKUP(M173,$DB$7:$DC$107,2,FALSE))))</f>
        <v>0</v>
      </c>
      <c r="W173" s="6" t="e">
        <f t="shared" si="40"/>
        <v>#N/A</v>
      </c>
      <c r="X173" s="6" cm="1">
        <f t="array" aca="1" ref="X173" ca="1">SUM(IF((IF(E173=0,INDIRECT(_xlfn.CONCAT($CH$1,MATCH(F173,$CG$7:$CG$100,0)+6)):INDIRECT(_xlfn.CONCAT($CH$1,MATCH(F173,$CG$7:$CG$100,0)+6+SUM(IF((F173=$CG$7:$CG$59)=TRUE,1,0))-1)),INDIRECT(_xlfn.CONCAT($CD$1,MATCH(E173,$CC$7:$CC$100,0)+6)):INDIRECT(_xlfn.CONCAT($CD$1,MATCH(E173,$CC$7:$CC$100,0)+6+SUM(IF((E173=$CC$7:$CC$59)=TRUE,1,0))-1)))*$S$3)=0,0,1))</f>
        <v>2</v>
      </c>
      <c r="Y173" s="6" t="e" cm="1">
        <f t="array" aca="1" ref="Y173" ca="1">SUM(IF((TRANSPOSE(MMULT(MMULT(_xlfn.MUNIT(X173),IF(MMULT(IF(E173=0,INDIRECT(_xlfn.CONCAT($CH$1,MATCH(F173,$CG$7:$CG$100,0)+6)):INDIRECT(_xlfn.CONCAT($CH$1,MATCH(F173,$CG$7:$CG$100,0)+6+SUM(IF((F173=$CG$7:$CG$59)=TRUE,1,0))-1)),INDIRECT(_xlfn.CONCAT($CD$1,MATCH(E173,$CC$7:$CC$100,0)+6)):INDIRECT(_xlfn.CONCAT($CD$1,MATCH(E173,$CC$7:$CC$100,0)+6+SUM(IF((E173=$CC$7:$CC$59)=TRUE,1,0))-1)))*$S$3,1/TRANSPOSE(W173-INDIRECT(_xlfn.CONCAT($BZ$1,MATCH(D173,$BY$7:$BY$100,0)+6)):INDIRECT(_xlfn.CONCAT($BZ$1,MATCH(D173,$BY$7:$BY$100,0)+6+SUM(IF((D173=$BY$7:$BY$59)=TRUE,1,0))-1))*$R$3))=1,1,0)),W173-INDIRECT(_xlfn.CONCAT($BZ$1,MATCH(D173,$BY$7:$BY$100,0)+6)):INDIRECT(_xlfn.CONCAT($BZ$1,MATCH(D173,$BY$7:$BY$100,0)+6+SUM(IF((D173=$BY$7:$BY$59)=TRUE,1,0))-1))*$R$3)))=0,0,1))</f>
        <v>#N/A</v>
      </c>
      <c r="Z173" s="6"/>
      <c r="AA173" s="30" t="str">
        <f t="shared" ca="1" si="46"/>
        <v/>
      </c>
      <c r="AB173" s="31" t="str">
        <f t="shared" si="47"/>
        <v/>
      </c>
      <c r="AC173" s="31" t="str">
        <f t="shared" si="48"/>
        <v/>
      </c>
      <c r="AD173" s="31" t="str">
        <f t="shared" si="49"/>
        <v/>
      </c>
      <c r="AE173" s="32" t="str">
        <f t="shared" si="50"/>
        <v/>
      </c>
      <c r="AF173" s="33" t="str" cm="1">
        <f t="array" aca="1" ref="AF173" ca="1">IFERROR(IF(_xlfn._xlws.SORT(TRANSPOSE(MMULT(MMULT(_xlfn.MUNIT(X173),IF(ROUND(MMULT(IF(E173=0,IF(DN171=1,INDIRECT(_xlfn.CONCAT($CP$1,MATCH(F173,$CO$7:$CO$100,0)+6)):INDIRECT(_xlfn.CONCAT($CP$1,MATCH(F173,$CO$7:$CO$100,0)+6+SUM(IF((F173=$CO$7:$CO$59)=TRUE,1,0))-1)),INDIRECT(_xlfn.CONCAT($CH$1,MATCH(F173,$CG$7:$CG$100,0)+6)):INDIRECT(_xlfn.CONCAT($CH$1,MATCH(F173,$CG$7:$CG$100,0)+6+SUM(IF((F173=$CG$7:$CG$59)=TRUE,1,0))-1))),IF(OR(DN171=2,DN171=3),INDIRECT(_xlfn.CONCAT($CL$1,MATCH(E173,$CK$7:$CK$100,0)+6)):INDIRECT(_xlfn.CONCAT($CL$1,MATCH(E173,$CK$7:$CK$100,0)+6+SUM(IF((E173=$CK$7:$CK$59)=TRUE,1,0))-1)),INDIRECT(_xlfn.CONCAT($CD$1,MATCH(E173,$CC$7:$CC$100,0)+6)):INDIRECT(_xlfn.CONCAT($CD$1,MATCH(E173,$CC$7:$CC$100,0)+6+SUM(IF((E173=$CC$7:$CC$59)=TRUE,1,0))-1))))*$S$3*IF(AND(DM171=4,F173=0),1.1,1),1/TRANSPOSE(W173-INDIRECT(_xlfn.CONCAT($BZ$1,MATCH(D173,$BY$7:$BY$100,0)+6)):INDIRECT(_xlfn.CONCAT($BZ$1,MATCH(D173,$BY$7:$BY$100,0)+6+SUM(IF((D173=$BY$7:$BY$59)=TRUE,1,0))-1))*$R$3)),6)=1,1,0)),W173-INDIRECT(_xlfn.CONCAT($BZ$1,MATCH(D173,$BY$7:$BY$100,0)+6)):INDIRECT(_xlfn.CONCAT($BZ$1,MATCH(D173,$BY$7:$BY$100,0)+6+SUM(IF((D173=$BY$7:$BY$59)=TRUE,1,0))-1))*$R$3))/$S$3,1,-1,TRUE)=0,"",_xlfn._xlws.SORT(TRANSPOSE(MMULT(MMULT(_xlfn.MUNIT(X173),IF(ROUND(MMULT(IF(E173=0,IF(DN171=1,INDIRECT(_xlfn.CONCAT($CP$1,MATCH(F173,$CO$7:$CO$100,0)+6)):INDIRECT(_xlfn.CONCAT($CP$1,MATCH(F173,$CO$7:$CO$100,0)+6+SUM(IF((F173=$CO$7:$CO$59)=TRUE,1,0))-1)),INDIRECT(_xlfn.CONCAT($CH$1,MATCH(F173,$CG$7:$CG$100,0)+6)):INDIRECT(_xlfn.CONCAT($CH$1,MATCH(F173,$CG$7:$CG$100,0)+6+SUM(IF((F173=$CG$7:$CG$59)=TRUE,1,0))-1))),IF(OR(DN171=2,DN171=3),INDIRECT(_xlfn.CONCAT($CL$1,MATCH(E173,$CK$7:$CK$100,0)+6)):INDIRECT(_xlfn.CONCAT($CL$1,MATCH(E173,$CK$7:$CK$100,0)+6+SUM(IF((E173=$CK$7:$CK$59)=TRUE,1,0))-1)),INDIRECT(_xlfn.CONCAT($CD$1,MATCH(E173,$CC$7:$CC$100,0)+6)):INDIRECT(_xlfn.CONCAT($CD$1,MATCH(E173,$CC$7:$CC$100,0)+6+SUM(IF((E173=$CC$7:$CC$59)=TRUE,1,0))-1))))*$S$3*IF(AND(DM171=4,F173=0),1.1,1),1/TRANSPOSE(W173-INDIRECT(_xlfn.CONCAT($BZ$1,MATCH(D173,$BY$7:$BY$100,0)+6)):INDIRECT(_xlfn.CONCAT($BZ$1,MATCH(D173,$BY$7:$BY$100,0)+6+SUM(IF((D173=$BY$7:$BY$59)=TRUE,1,0))-1))*$R$3)),6)=1,1,0)),W173-INDIRECT(_xlfn.CONCAT($BZ$1,MATCH(D173,$BY$7:$BY$100,0)+6)):INDIRECT(_xlfn.CONCAT($BZ$1,MATCH(D173,$BY$7:$BY$100,0)+6+SUM(IF((D173=$BY$7:$BY$59)=TRUE,1,0))-1))*$R$3))/$S$3,1,-1,TRUE)),"")</f>
        <v/>
      </c>
      <c r="AG173" s="31"/>
      <c r="AH173" s="31"/>
      <c r="AI173" s="31"/>
      <c r="AJ173" s="32"/>
      <c r="AK173" s="6"/>
      <c r="AL173" s="21"/>
      <c r="AM173" s="21"/>
      <c r="AN173" s="48">
        <f t="shared" si="51"/>
        <v>12</v>
      </c>
      <c r="AO173" s="39" t="e">
        <f t="shared" si="52"/>
        <v>#N/A</v>
      </c>
      <c r="AP173" s="39" t="e" cm="1">
        <f t="array" ref="AP173">_xlfn.XMATCH(1,IF(IF((AL173=$DG$24:$EF$24)=TRUE,1,0)+IF((AM173=$DG$25:$EF$25)=TRUE,1,0)=2,1,0))</f>
        <v>#N/A</v>
      </c>
      <c r="AQ173" s="39" t="str" cm="1">
        <f t="array" aca="1" ref="AQ173:AU173" ca="1">AA173:AE173</f>
        <v/>
      </c>
      <c r="AR173" s="39" t="str">
        <f ca="1"/>
        <v/>
      </c>
      <c r="AS173" s="39" t="str">
        <f ca="1"/>
        <v/>
      </c>
      <c r="AT173" s="39" t="str">
        <f ca="1"/>
        <v/>
      </c>
      <c r="AU173" s="39" t="str">
        <f ca="1"/>
        <v/>
      </c>
      <c r="AV173" s="39">
        <f t="shared" si="53"/>
        <v>0</v>
      </c>
      <c r="AW173" s="39" t="e" cm="1">
        <f t="array" ref="AW173">IF(AND(AV173=1,AO173&lt;&gt;1),VLOOKUP(E173,변환표준점수!$H$8:$O$60,_xlfn.XMATCH('표점 계산기'!$AL173,변환표준점수!$I$6:$O$6)+1,FALSE),IF(AND($E173=0,$DN$4=1),INDEX($CH$7:$CH$73,SUM(IF(AF173=$CP$7:$CP$59,ROW($A$1:$A$50),0))),IF(AND($E173&lt;&gt;0,$DN$4&lt;&gt;1),INDEX($CD$7:$CD$73,SUM(IF(AF173=$CL$7:$CL$59,ROW($A$1:$A$50),0))),AF173:AJ173)))</f>
        <v>#N/A</v>
      </c>
      <c r="AX173" s="39"/>
      <c r="AY173" s="39"/>
      <c r="AZ173" s="39"/>
      <c r="BA173" s="39"/>
      <c r="BB173" s="39" t="e">
        <f>VLOOKUP(G173,변환표준점수!$X$8:$AM$16,_xlfn.XMATCH(AL173,변환표준점수!$Y$5:$AM$5)+IF(OR(AN173=6,AN173=7,AN173=10,AN173=11),IF(AO173=1,0,1),0)+1,FALSE)</f>
        <v>#N/A</v>
      </c>
      <c r="BC173" s="39" t="e">
        <f>VLOOKUP(H173,변환표준점수!$AO$8:$BE$16,_xlfn.XMATCH(AL173,변환표준점수!$AP$5:$BE$5)+IF(OR(AN173=3,AN173=6,AN173=8,AN173=9,AN173=10),IF(AO173=1,0,1),0)+1,FALSE)</f>
        <v>#N/A</v>
      </c>
      <c r="BD173" s="39" t="e">
        <f>IF(I173=0,VLOOKUP(K173,변환표준점수!$BU$8:$CF$62,'표점 계산기'!$AN173+1,FALSE),VLOOKUP(I173,변환표준점수!$BH$8:$BS$62,'표점 계산기'!$AN173+1,FALSE))</f>
        <v>#N/A</v>
      </c>
      <c r="BE173" s="39" t="e">
        <f>IF(J173=0,VLOOKUP(L173,변환표준점수!$BU$8:$CF$62,'표점 계산기'!$AN173+1,FALSE),VLOOKUP(J173,변환표준점수!$BH$8:$BS$62,'표점 계산기'!$AN173+1,FALSE))</f>
        <v>#N/A</v>
      </c>
      <c r="BF173" s="39" cm="1">
        <f t="array" ref="BF173">IF(M173=0,0,IF(OR(AN173=3,AN173=4),0,IF(AN173=1,INDEX($CZ$7:$CZ$15,SUM(IF(M173&lt;$CY$7:$CY$15=TRUE,1,0))+1),VLOOKUP(M173,변환표준점수!$BH$8:$BS$62,'표점 계산기'!AN173+1,FALSE))))</f>
        <v>0</v>
      </c>
      <c r="BG173" s="39" t="e" cm="1">
        <f t="array" ref="BG173">INDEX($DG$24:$EF$31,COLUMN(C168),$AP173)</f>
        <v>#N/A</v>
      </c>
      <c r="BH173" s="39" t="e" cm="1">
        <f t="array" ref="BH173">INDEX($DG$24:$EF$31,COLUMN(D168),$AP173)</f>
        <v>#N/A</v>
      </c>
      <c r="BI173" s="39" t="e" cm="1">
        <f t="array" ref="BI173">INDEX($DG$24:$EF$31,COLUMN(E168),$AP173)</f>
        <v>#N/A</v>
      </c>
      <c r="BJ173" s="39" t="e" cm="1">
        <f t="array" ref="BJ173">INDEX($DG$24:$EF$31,COLUMN(F168),$AP173)</f>
        <v>#N/A</v>
      </c>
      <c r="BK173" s="39" t="e" cm="1">
        <f t="array" ref="BK173">INDEX($DG$24:$EF$31,COLUMN(G168),$AP173)</f>
        <v>#N/A</v>
      </c>
      <c r="BL173" s="39" t="e" cm="1">
        <f t="array" ref="BL173">INDEX($DG$24:$EF$31,COLUMN(H168),$AP173)</f>
        <v>#N/A</v>
      </c>
      <c r="BM173" s="63" t="str" cm="1">
        <f t="array" aca="1" ref="BM173:BQ173" ca="1">IFERROR(ROUND(IF(IFERROR(AW173:BA173/AW173:BA173,0)=1,(IFERROR(AQ173:AU173*BG173,0)+IFERROR(AW173:BA173*BH173,0)+(SUM(BD173:BF173)-MIN(BD173:BF173))*BI173+BB173*BJ173+BC173*BK173)*BL173+BB173*(1-BJ173)+BC173*(1-BK173)+IF(AN173=1,BF173,0),""),2),"")</f>
        <v/>
      </c>
      <c r="BN173" s="52" t="str">
        <f ca="1"/>
        <v/>
      </c>
      <c r="BO173" s="52" t="str">
        <f ca="1"/>
        <v/>
      </c>
      <c r="BP173" s="52" t="str">
        <f ca="1"/>
        <v/>
      </c>
      <c r="BQ173" s="64" t="str">
        <f ca="1"/>
        <v/>
      </c>
      <c r="BR173" s="6"/>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6"/>
      <c r="DM173" s="6"/>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row>
    <row r="174" spans="1:153" x14ac:dyDescent="0.3">
      <c r="A174" s="5"/>
      <c r="B174" s="18" t="str">
        <f t="shared" si="41"/>
        <v/>
      </c>
      <c r="C174" s="24"/>
      <c r="D174" s="24"/>
      <c r="E174" s="24"/>
      <c r="F174" s="24"/>
      <c r="G174" s="24"/>
      <c r="H174" s="25"/>
      <c r="I174" s="25"/>
      <c r="J174" s="25"/>
      <c r="K174" s="25"/>
      <c r="L174" s="25"/>
      <c r="M174" s="25"/>
      <c r="N174" s="24"/>
      <c r="O174" s="25"/>
      <c r="P174" s="6"/>
      <c r="Q174" s="6"/>
      <c r="R174" s="6" t="e">
        <f t="shared" si="42"/>
        <v>#N/A</v>
      </c>
      <c r="S174" s="6" t="e">
        <f t="shared" si="43"/>
        <v>#N/A</v>
      </c>
      <c r="T174" s="6" t="e">
        <f t="shared" si="44"/>
        <v>#N/A</v>
      </c>
      <c r="U174" s="6" t="e">
        <f t="shared" si="45"/>
        <v>#N/A</v>
      </c>
      <c r="V174" s="8" cm="1">
        <f t="array" ref="V174">IF(M174=0,0,IF(OR($DM$4=3,$DM$4=4),0,IF($DM$4=1,INDEX($CZ$7:$CZ$15,SUM(IF(M174&lt;$CY$7:$CY$15=TRUE,1,0))+1),VLOOKUP(M174,$DB$7:$DC$107,2,FALSE))))</f>
        <v>0</v>
      </c>
      <c r="W174" s="6" t="e">
        <f t="shared" si="40"/>
        <v>#N/A</v>
      </c>
      <c r="X174" s="6" cm="1">
        <f t="array" aca="1" ref="X174" ca="1">SUM(IF((IF(E174=0,INDIRECT(_xlfn.CONCAT($CH$1,MATCH(F174,$CG$7:$CG$100,0)+6)):INDIRECT(_xlfn.CONCAT($CH$1,MATCH(F174,$CG$7:$CG$100,0)+6+SUM(IF((F174=$CG$7:$CG$59)=TRUE,1,0))-1)),INDIRECT(_xlfn.CONCAT($CD$1,MATCH(E174,$CC$7:$CC$100,0)+6)):INDIRECT(_xlfn.CONCAT($CD$1,MATCH(E174,$CC$7:$CC$100,0)+6+SUM(IF((E174=$CC$7:$CC$59)=TRUE,1,0))-1)))*$S$3)=0,0,1))</f>
        <v>2</v>
      </c>
      <c r="Y174" s="6" t="e" cm="1">
        <f t="array" aca="1" ref="Y174" ca="1">SUM(IF((TRANSPOSE(MMULT(MMULT(_xlfn.MUNIT(X174),IF(MMULT(IF(E174=0,INDIRECT(_xlfn.CONCAT($CH$1,MATCH(F174,$CG$7:$CG$100,0)+6)):INDIRECT(_xlfn.CONCAT($CH$1,MATCH(F174,$CG$7:$CG$100,0)+6+SUM(IF((F174=$CG$7:$CG$59)=TRUE,1,0))-1)),INDIRECT(_xlfn.CONCAT($CD$1,MATCH(E174,$CC$7:$CC$100,0)+6)):INDIRECT(_xlfn.CONCAT($CD$1,MATCH(E174,$CC$7:$CC$100,0)+6+SUM(IF((E174=$CC$7:$CC$59)=TRUE,1,0))-1)))*$S$3,1/TRANSPOSE(W174-INDIRECT(_xlfn.CONCAT($BZ$1,MATCH(D174,$BY$7:$BY$100,0)+6)):INDIRECT(_xlfn.CONCAT($BZ$1,MATCH(D174,$BY$7:$BY$100,0)+6+SUM(IF((D174=$BY$7:$BY$59)=TRUE,1,0))-1))*$R$3))=1,1,0)),W174-INDIRECT(_xlfn.CONCAT($BZ$1,MATCH(D174,$BY$7:$BY$100,0)+6)):INDIRECT(_xlfn.CONCAT($BZ$1,MATCH(D174,$BY$7:$BY$100,0)+6+SUM(IF((D174=$BY$7:$BY$59)=TRUE,1,0))-1))*$R$3)))=0,0,1))</f>
        <v>#N/A</v>
      </c>
      <c r="Z174" s="6"/>
      <c r="AA174" s="30" t="str">
        <f t="shared" ca="1" si="46"/>
        <v/>
      </c>
      <c r="AB174" s="31" t="str">
        <f t="shared" si="47"/>
        <v/>
      </c>
      <c r="AC174" s="31" t="str">
        <f t="shared" si="48"/>
        <v/>
      </c>
      <c r="AD174" s="31" t="str">
        <f t="shared" si="49"/>
        <v/>
      </c>
      <c r="AE174" s="32" t="str">
        <f t="shared" si="50"/>
        <v/>
      </c>
      <c r="AF174" s="33" t="str" cm="1">
        <f t="array" aca="1" ref="AF174" ca="1">IFERROR(IF(_xlfn._xlws.SORT(TRANSPOSE(MMULT(MMULT(_xlfn.MUNIT(X174),IF(ROUND(MMULT(IF(E174=0,IF(DN172=1,INDIRECT(_xlfn.CONCAT($CP$1,MATCH(F174,$CO$7:$CO$100,0)+6)):INDIRECT(_xlfn.CONCAT($CP$1,MATCH(F174,$CO$7:$CO$100,0)+6+SUM(IF((F174=$CO$7:$CO$59)=TRUE,1,0))-1)),INDIRECT(_xlfn.CONCAT($CH$1,MATCH(F174,$CG$7:$CG$100,0)+6)):INDIRECT(_xlfn.CONCAT($CH$1,MATCH(F174,$CG$7:$CG$100,0)+6+SUM(IF((F174=$CG$7:$CG$59)=TRUE,1,0))-1))),IF(OR(DN172=2,DN172=3),INDIRECT(_xlfn.CONCAT($CL$1,MATCH(E174,$CK$7:$CK$100,0)+6)):INDIRECT(_xlfn.CONCAT($CL$1,MATCH(E174,$CK$7:$CK$100,0)+6+SUM(IF((E174=$CK$7:$CK$59)=TRUE,1,0))-1)),INDIRECT(_xlfn.CONCAT($CD$1,MATCH(E174,$CC$7:$CC$100,0)+6)):INDIRECT(_xlfn.CONCAT($CD$1,MATCH(E174,$CC$7:$CC$100,0)+6+SUM(IF((E174=$CC$7:$CC$59)=TRUE,1,0))-1))))*$S$3*IF(AND(DM172=4,F174=0),1.1,1),1/TRANSPOSE(W174-INDIRECT(_xlfn.CONCAT($BZ$1,MATCH(D174,$BY$7:$BY$100,0)+6)):INDIRECT(_xlfn.CONCAT($BZ$1,MATCH(D174,$BY$7:$BY$100,0)+6+SUM(IF((D174=$BY$7:$BY$59)=TRUE,1,0))-1))*$R$3)),6)=1,1,0)),W174-INDIRECT(_xlfn.CONCAT($BZ$1,MATCH(D174,$BY$7:$BY$100,0)+6)):INDIRECT(_xlfn.CONCAT($BZ$1,MATCH(D174,$BY$7:$BY$100,0)+6+SUM(IF((D174=$BY$7:$BY$59)=TRUE,1,0))-1))*$R$3))/$S$3,1,-1,TRUE)=0,"",_xlfn._xlws.SORT(TRANSPOSE(MMULT(MMULT(_xlfn.MUNIT(X174),IF(ROUND(MMULT(IF(E174=0,IF(DN172=1,INDIRECT(_xlfn.CONCAT($CP$1,MATCH(F174,$CO$7:$CO$100,0)+6)):INDIRECT(_xlfn.CONCAT($CP$1,MATCH(F174,$CO$7:$CO$100,0)+6+SUM(IF((F174=$CO$7:$CO$59)=TRUE,1,0))-1)),INDIRECT(_xlfn.CONCAT($CH$1,MATCH(F174,$CG$7:$CG$100,0)+6)):INDIRECT(_xlfn.CONCAT($CH$1,MATCH(F174,$CG$7:$CG$100,0)+6+SUM(IF((F174=$CG$7:$CG$59)=TRUE,1,0))-1))),IF(OR(DN172=2,DN172=3),INDIRECT(_xlfn.CONCAT($CL$1,MATCH(E174,$CK$7:$CK$100,0)+6)):INDIRECT(_xlfn.CONCAT($CL$1,MATCH(E174,$CK$7:$CK$100,0)+6+SUM(IF((E174=$CK$7:$CK$59)=TRUE,1,0))-1)),INDIRECT(_xlfn.CONCAT($CD$1,MATCH(E174,$CC$7:$CC$100,0)+6)):INDIRECT(_xlfn.CONCAT($CD$1,MATCH(E174,$CC$7:$CC$100,0)+6+SUM(IF((E174=$CC$7:$CC$59)=TRUE,1,0))-1))))*$S$3*IF(AND(DM172=4,F174=0),1.1,1),1/TRANSPOSE(W174-INDIRECT(_xlfn.CONCAT($BZ$1,MATCH(D174,$BY$7:$BY$100,0)+6)):INDIRECT(_xlfn.CONCAT($BZ$1,MATCH(D174,$BY$7:$BY$100,0)+6+SUM(IF((D174=$BY$7:$BY$59)=TRUE,1,0))-1))*$R$3)),6)=1,1,0)),W174-INDIRECT(_xlfn.CONCAT($BZ$1,MATCH(D174,$BY$7:$BY$100,0)+6)):INDIRECT(_xlfn.CONCAT($BZ$1,MATCH(D174,$BY$7:$BY$100,0)+6+SUM(IF((D174=$BY$7:$BY$59)=TRUE,1,0))-1))*$R$3))/$S$3,1,-1,TRUE)),"")</f>
        <v/>
      </c>
      <c r="AG174" s="31"/>
      <c r="AH174" s="31"/>
      <c r="AI174" s="31"/>
      <c r="AJ174" s="32"/>
      <c r="AK174" s="6"/>
      <c r="AL174" s="21"/>
      <c r="AM174" s="21"/>
      <c r="AN174" s="48">
        <f t="shared" si="51"/>
        <v>12</v>
      </c>
      <c r="AO174" s="39" t="e">
        <f t="shared" si="52"/>
        <v>#N/A</v>
      </c>
      <c r="AP174" s="39" t="e" cm="1">
        <f t="array" ref="AP174">_xlfn.XMATCH(1,IF(IF((AL174=$DG$24:$EF$24)=TRUE,1,0)+IF((AM174=$DG$25:$EF$25)=TRUE,1,0)=2,1,0))</f>
        <v>#N/A</v>
      </c>
      <c r="AQ174" s="39" t="str" cm="1">
        <f t="array" aca="1" ref="AQ174:AU174" ca="1">AA174:AE174</f>
        <v/>
      </c>
      <c r="AR174" s="39" t="str">
        <f ca="1"/>
        <v/>
      </c>
      <c r="AS174" s="39" t="str">
        <f ca="1"/>
        <v/>
      </c>
      <c r="AT174" s="39" t="str">
        <f ca="1"/>
        <v/>
      </c>
      <c r="AU174" s="39" t="str">
        <f ca="1"/>
        <v/>
      </c>
      <c r="AV174" s="39">
        <f t="shared" si="53"/>
        <v>0</v>
      </c>
      <c r="AW174" s="39" t="e" cm="1">
        <f t="array" ref="AW174">IF(AND(AV174=1,AO174&lt;&gt;1),VLOOKUP(E174,변환표준점수!$H$8:$O$60,_xlfn.XMATCH('표점 계산기'!$AL174,변환표준점수!$I$6:$O$6)+1,FALSE),IF(AND($E174=0,$DN$4=1),INDEX($CH$7:$CH$73,SUM(IF(AF174=$CP$7:$CP$59,ROW($A$1:$A$50),0))),IF(AND($E174&lt;&gt;0,$DN$4&lt;&gt;1),INDEX($CD$7:$CD$73,SUM(IF(AF174=$CL$7:$CL$59,ROW($A$1:$A$50),0))),AF174:AJ174)))</f>
        <v>#N/A</v>
      </c>
      <c r="AX174" s="39"/>
      <c r="AY174" s="39"/>
      <c r="AZ174" s="39"/>
      <c r="BA174" s="39"/>
      <c r="BB174" s="39" t="e">
        <f>VLOOKUP(G174,변환표준점수!$X$8:$AM$16,_xlfn.XMATCH(AL174,변환표준점수!$Y$5:$AM$5)+IF(OR(AN174=6,AN174=7,AN174=10,AN174=11),IF(AO174=1,0,1),0)+1,FALSE)</f>
        <v>#N/A</v>
      </c>
      <c r="BC174" s="39" t="e">
        <f>VLOOKUP(H174,변환표준점수!$AO$8:$BE$16,_xlfn.XMATCH(AL174,변환표준점수!$AP$5:$BE$5)+IF(OR(AN174=3,AN174=6,AN174=8,AN174=9,AN174=10),IF(AO174=1,0,1),0)+1,FALSE)</f>
        <v>#N/A</v>
      </c>
      <c r="BD174" s="39" t="e">
        <f>IF(I174=0,VLOOKUP(K174,변환표준점수!$BU$8:$CF$62,'표점 계산기'!$AN174+1,FALSE),VLOOKUP(I174,변환표준점수!$BH$8:$BS$62,'표점 계산기'!$AN174+1,FALSE))</f>
        <v>#N/A</v>
      </c>
      <c r="BE174" s="39" t="e">
        <f>IF(J174=0,VLOOKUP(L174,변환표준점수!$BU$8:$CF$62,'표점 계산기'!$AN174+1,FALSE),VLOOKUP(J174,변환표준점수!$BH$8:$BS$62,'표점 계산기'!$AN174+1,FALSE))</f>
        <v>#N/A</v>
      </c>
      <c r="BF174" s="39" cm="1">
        <f t="array" ref="BF174">IF(M174=0,0,IF(OR(AN174=3,AN174=4),0,IF(AN174=1,INDEX($CZ$7:$CZ$15,SUM(IF(M174&lt;$CY$7:$CY$15=TRUE,1,0))+1),VLOOKUP(M174,변환표준점수!$BH$8:$BS$62,'표점 계산기'!AN174+1,FALSE))))</f>
        <v>0</v>
      </c>
      <c r="BG174" s="39" t="e" cm="1">
        <f t="array" ref="BG174">INDEX($DG$24:$EF$31,COLUMN(C169),$AP174)</f>
        <v>#N/A</v>
      </c>
      <c r="BH174" s="39" t="e" cm="1">
        <f t="array" ref="BH174">INDEX($DG$24:$EF$31,COLUMN(D169),$AP174)</f>
        <v>#N/A</v>
      </c>
      <c r="BI174" s="39" t="e" cm="1">
        <f t="array" ref="BI174">INDEX($DG$24:$EF$31,COLUMN(E169),$AP174)</f>
        <v>#N/A</v>
      </c>
      <c r="BJ174" s="39" t="e" cm="1">
        <f t="array" ref="BJ174">INDEX($DG$24:$EF$31,COLUMN(F169),$AP174)</f>
        <v>#N/A</v>
      </c>
      <c r="BK174" s="39" t="e" cm="1">
        <f t="array" ref="BK174">INDEX($DG$24:$EF$31,COLUMN(G169),$AP174)</f>
        <v>#N/A</v>
      </c>
      <c r="BL174" s="39" t="e" cm="1">
        <f t="array" ref="BL174">INDEX($DG$24:$EF$31,COLUMN(H169),$AP174)</f>
        <v>#N/A</v>
      </c>
      <c r="BM174" s="63" t="str" cm="1">
        <f t="array" aca="1" ref="BM174:BQ174" ca="1">IFERROR(ROUND(IF(IFERROR(AW174:BA174/AW174:BA174,0)=1,(IFERROR(AQ174:AU174*BG174,0)+IFERROR(AW174:BA174*BH174,0)+(SUM(BD174:BF174)-MIN(BD174:BF174))*BI174+BB174*BJ174+BC174*BK174)*BL174+BB174*(1-BJ174)+BC174*(1-BK174)+IF(AN174=1,BF174,0),""),2),"")</f>
        <v/>
      </c>
      <c r="BN174" s="52" t="str">
        <f ca="1"/>
        <v/>
      </c>
      <c r="BO174" s="52" t="str">
        <f ca="1"/>
        <v/>
      </c>
      <c r="BP174" s="52" t="str">
        <f ca="1"/>
        <v/>
      </c>
      <c r="BQ174" s="64" t="str">
        <f ca="1"/>
        <v/>
      </c>
      <c r="BR174" s="6"/>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6"/>
      <c r="DM174" s="6"/>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row>
    <row r="175" spans="1:153" x14ac:dyDescent="0.3">
      <c r="A175" s="5"/>
      <c r="B175" s="18" t="str">
        <f t="shared" si="41"/>
        <v/>
      </c>
      <c r="C175" s="24"/>
      <c r="D175" s="24"/>
      <c r="E175" s="24"/>
      <c r="F175" s="24"/>
      <c r="G175" s="24"/>
      <c r="H175" s="25"/>
      <c r="I175" s="25"/>
      <c r="J175" s="25"/>
      <c r="K175" s="25"/>
      <c r="L175" s="25"/>
      <c r="M175" s="25"/>
      <c r="N175" s="24"/>
      <c r="O175" s="25"/>
      <c r="P175" s="6"/>
      <c r="Q175" s="6"/>
      <c r="R175" s="6" t="e">
        <f t="shared" si="42"/>
        <v>#N/A</v>
      </c>
      <c r="S175" s="6" t="e">
        <f t="shared" si="43"/>
        <v>#N/A</v>
      </c>
      <c r="T175" s="6" t="e">
        <f t="shared" si="44"/>
        <v>#N/A</v>
      </c>
      <c r="U175" s="6" t="e">
        <f t="shared" si="45"/>
        <v>#N/A</v>
      </c>
      <c r="V175" s="8" cm="1">
        <f t="array" ref="V175">IF(M175=0,0,IF(OR($DM$4=3,$DM$4=4),0,IF($DM$4=1,INDEX($CZ$7:$CZ$15,SUM(IF(M175&lt;$CY$7:$CY$15=TRUE,1,0))+1),VLOOKUP(M175,$DB$7:$DC$107,2,FALSE))))</f>
        <v>0</v>
      </c>
      <c r="W175" s="6" t="e">
        <f t="shared" si="40"/>
        <v>#N/A</v>
      </c>
      <c r="X175" s="6" cm="1">
        <f t="array" aca="1" ref="X175" ca="1">SUM(IF((IF(E175=0,INDIRECT(_xlfn.CONCAT($CH$1,MATCH(F175,$CG$7:$CG$100,0)+6)):INDIRECT(_xlfn.CONCAT($CH$1,MATCH(F175,$CG$7:$CG$100,0)+6+SUM(IF((F175=$CG$7:$CG$59)=TRUE,1,0))-1)),INDIRECT(_xlfn.CONCAT($CD$1,MATCH(E175,$CC$7:$CC$100,0)+6)):INDIRECT(_xlfn.CONCAT($CD$1,MATCH(E175,$CC$7:$CC$100,0)+6+SUM(IF((E175=$CC$7:$CC$59)=TRUE,1,0))-1)))*$S$3)=0,0,1))</f>
        <v>2</v>
      </c>
      <c r="Y175" s="6" t="e" cm="1">
        <f t="array" aca="1" ref="Y175" ca="1">SUM(IF((TRANSPOSE(MMULT(MMULT(_xlfn.MUNIT(X175),IF(MMULT(IF(E175=0,INDIRECT(_xlfn.CONCAT($CH$1,MATCH(F175,$CG$7:$CG$100,0)+6)):INDIRECT(_xlfn.CONCAT($CH$1,MATCH(F175,$CG$7:$CG$100,0)+6+SUM(IF((F175=$CG$7:$CG$59)=TRUE,1,0))-1)),INDIRECT(_xlfn.CONCAT($CD$1,MATCH(E175,$CC$7:$CC$100,0)+6)):INDIRECT(_xlfn.CONCAT($CD$1,MATCH(E175,$CC$7:$CC$100,0)+6+SUM(IF((E175=$CC$7:$CC$59)=TRUE,1,0))-1)))*$S$3,1/TRANSPOSE(W175-INDIRECT(_xlfn.CONCAT($BZ$1,MATCH(D175,$BY$7:$BY$100,0)+6)):INDIRECT(_xlfn.CONCAT($BZ$1,MATCH(D175,$BY$7:$BY$100,0)+6+SUM(IF((D175=$BY$7:$BY$59)=TRUE,1,0))-1))*$R$3))=1,1,0)),W175-INDIRECT(_xlfn.CONCAT($BZ$1,MATCH(D175,$BY$7:$BY$100,0)+6)):INDIRECT(_xlfn.CONCAT($BZ$1,MATCH(D175,$BY$7:$BY$100,0)+6+SUM(IF((D175=$BY$7:$BY$59)=TRUE,1,0))-1))*$R$3)))=0,0,1))</f>
        <v>#N/A</v>
      </c>
      <c r="Z175" s="6"/>
      <c r="AA175" s="30" t="str">
        <f t="shared" ca="1" si="46"/>
        <v/>
      </c>
      <c r="AB175" s="31" t="str">
        <f t="shared" si="47"/>
        <v/>
      </c>
      <c r="AC175" s="31" t="str">
        <f t="shared" si="48"/>
        <v/>
      </c>
      <c r="AD175" s="31" t="str">
        <f t="shared" si="49"/>
        <v/>
      </c>
      <c r="AE175" s="32" t="str">
        <f t="shared" si="50"/>
        <v/>
      </c>
      <c r="AF175" s="33" t="str" cm="1">
        <f t="array" aca="1" ref="AF175" ca="1">IFERROR(IF(_xlfn._xlws.SORT(TRANSPOSE(MMULT(MMULT(_xlfn.MUNIT(X175),IF(ROUND(MMULT(IF(E175=0,IF(DN173=1,INDIRECT(_xlfn.CONCAT($CP$1,MATCH(F175,$CO$7:$CO$100,0)+6)):INDIRECT(_xlfn.CONCAT($CP$1,MATCH(F175,$CO$7:$CO$100,0)+6+SUM(IF((F175=$CO$7:$CO$59)=TRUE,1,0))-1)),INDIRECT(_xlfn.CONCAT($CH$1,MATCH(F175,$CG$7:$CG$100,0)+6)):INDIRECT(_xlfn.CONCAT($CH$1,MATCH(F175,$CG$7:$CG$100,0)+6+SUM(IF((F175=$CG$7:$CG$59)=TRUE,1,0))-1))),IF(OR(DN173=2,DN173=3),INDIRECT(_xlfn.CONCAT($CL$1,MATCH(E175,$CK$7:$CK$100,0)+6)):INDIRECT(_xlfn.CONCAT($CL$1,MATCH(E175,$CK$7:$CK$100,0)+6+SUM(IF((E175=$CK$7:$CK$59)=TRUE,1,0))-1)),INDIRECT(_xlfn.CONCAT($CD$1,MATCH(E175,$CC$7:$CC$100,0)+6)):INDIRECT(_xlfn.CONCAT($CD$1,MATCH(E175,$CC$7:$CC$100,0)+6+SUM(IF((E175=$CC$7:$CC$59)=TRUE,1,0))-1))))*$S$3*IF(AND(DM173=4,F175=0),1.1,1),1/TRANSPOSE(W175-INDIRECT(_xlfn.CONCAT($BZ$1,MATCH(D175,$BY$7:$BY$100,0)+6)):INDIRECT(_xlfn.CONCAT($BZ$1,MATCH(D175,$BY$7:$BY$100,0)+6+SUM(IF((D175=$BY$7:$BY$59)=TRUE,1,0))-1))*$R$3)),6)=1,1,0)),W175-INDIRECT(_xlfn.CONCAT($BZ$1,MATCH(D175,$BY$7:$BY$100,0)+6)):INDIRECT(_xlfn.CONCAT($BZ$1,MATCH(D175,$BY$7:$BY$100,0)+6+SUM(IF((D175=$BY$7:$BY$59)=TRUE,1,0))-1))*$R$3))/$S$3,1,-1,TRUE)=0,"",_xlfn._xlws.SORT(TRANSPOSE(MMULT(MMULT(_xlfn.MUNIT(X175),IF(ROUND(MMULT(IF(E175=0,IF(DN173=1,INDIRECT(_xlfn.CONCAT($CP$1,MATCH(F175,$CO$7:$CO$100,0)+6)):INDIRECT(_xlfn.CONCAT($CP$1,MATCH(F175,$CO$7:$CO$100,0)+6+SUM(IF((F175=$CO$7:$CO$59)=TRUE,1,0))-1)),INDIRECT(_xlfn.CONCAT($CH$1,MATCH(F175,$CG$7:$CG$100,0)+6)):INDIRECT(_xlfn.CONCAT($CH$1,MATCH(F175,$CG$7:$CG$100,0)+6+SUM(IF((F175=$CG$7:$CG$59)=TRUE,1,0))-1))),IF(OR(DN173=2,DN173=3),INDIRECT(_xlfn.CONCAT($CL$1,MATCH(E175,$CK$7:$CK$100,0)+6)):INDIRECT(_xlfn.CONCAT($CL$1,MATCH(E175,$CK$7:$CK$100,0)+6+SUM(IF((E175=$CK$7:$CK$59)=TRUE,1,0))-1)),INDIRECT(_xlfn.CONCAT($CD$1,MATCH(E175,$CC$7:$CC$100,0)+6)):INDIRECT(_xlfn.CONCAT($CD$1,MATCH(E175,$CC$7:$CC$100,0)+6+SUM(IF((E175=$CC$7:$CC$59)=TRUE,1,0))-1))))*$S$3*IF(AND(DM173=4,F175=0),1.1,1),1/TRANSPOSE(W175-INDIRECT(_xlfn.CONCAT($BZ$1,MATCH(D175,$BY$7:$BY$100,0)+6)):INDIRECT(_xlfn.CONCAT($BZ$1,MATCH(D175,$BY$7:$BY$100,0)+6+SUM(IF((D175=$BY$7:$BY$59)=TRUE,1,0))-1))*$R$3)),6)=1,1,0)),W175-INDIRECT(_xlfn.CONCAT($BZ$1,MATCH(D175,$BY$7:$BY$100,0)+6)):INDIRECT(_xlfn.CONCAT($BZ$1,MATCH(D175,$BY$7:$BY$100,0)+6+SUM(IF((D175=$BY$7:$BY$59)=TRUE,1,0))-1))*$R$3))/$S$3,1,-1,TRUE)),"")</f>
        <v/>
      </c>
      <c r="AG175" s="31"/>
      <c r="AH175" s="31"/>
      <c r="AI175" s="31"/>
      <c r="AJ175" s="32"/>
      <c r="AK175" s="6"/>
      <c r="AL175" s="21"/>
      <c r="AM175" s="21"/>
      <c r="AN175" s="48">
        <f t="shared" si="51"/>
        <v>12</v>
      </c>
      <c r="AO175" s="39" t="e">
        <f t="shared" si="52"/>
        <v>#N/A</v>
      </c>
      <c r="AP175" s="39" t="e" cm="1">
        <f t="array" ref="AP175">_xlfn.XMATCH(1,IF(IF((AL175=$DG$24:$EF$24)=TRUE,1,0)+IF((AM175=$DG$25:$EF$25)=TRUE,1,0)=2,1,0))</f>
        <v>#N/A</v>
      </c>
      <c r="AQ175" s="39" t="str" cm="1">
        <f t="array" aca="1" ref="AQ175:AU175" ca="1">AA175:AE175</f>
        <v/>
      </c>
      <c r="AR175" s="39" t="str">
        <f ca="1"/>
        <v/>
      </c>
      <c r="AS175" s="39" t="str">
        <f ca="1"/>
        <v/>
      </c>
      <c r="AT175" s="39" t="str">
        <f ca="1"/>
        <v/>
      </c>
      <c r="AU175" s="39" t="str">
        <f ca="1"/>
        <v/>
      </c>
      <c r="AV175" s="39">
        <f t="shared" si="53"/>
        <v>0</v>
      </c>
      <c r="AW175" s="39" t="e" cm="1">
        <f t="array" ref="AW175">IF(AND(AV175=1,AO175&lt;&gt;1),VLOOKUP(E175,변환표준점수!$H$8:$O$60,_xlfn.XMATCH('표점 계산기'!$AL175,변환표준점수!$I$6:$O$6)+1,FALSE),IF(AND($E175=0,$DN$4=1),INDEX($CH$7:$CH$73,SUM(IF(AF175=$CP$7:$CP$59,ROW($A$1:$A$50),0))),IF(AND($E175&lt;&gt;0,$DN$4&lt;&gt;1),INDEX($CD$7:$CD$73,SUM(IF(AF175=$CL$7:$CL$59,ROW($A$1:$A$50),0))),AF175:AJ175)))</f>
        <v>#N/A</v>
      </c>
      <c r="AX175" s="39"/>
      <c r="AY175" s="39"/>
      <c r="AZ175" s="39"/>
      <c r="BA175" s="39"/>
      <c r="BB175" s="39" t="e">
        <f>VLOOKUP(G175,변환표준점수!$X$8:$AM$16,_xlfn.XMATCH(AL175,변환표준점수!$Y$5:$AM$5)+IF(OR(AN175=6,AN175=7,AN175=10,AN175=11),IF(AO175=1,0,1),0)+1,FALSE)</f>
        <v>#N/A</v>
      </c>
      <c r="BC175" s="39" t="e">
        <f>VLOOKUP(H175,변환표준점수!$AO$8:$BE$16,_xlfn.XMATCH(AL175,변환표준점수!$AP$5:$BE$5)+IF(OR(AN175=3,AN175=6,AN175=8,AN175=9,AN175=10),IF(AO175=1,0,1),0)+1,FALSE)</f>
        <v>#N/A</v>
      </c>
      <c r="BD175" s="39" t="e">
        <f>IF(I175=0,VLOOKUP(K175,변환표준점수!$BU$8:$CF$62,'표점 계산기'!$AN175+1,FALSE),VLOOKUP(I175,변환표준점수!$BH$8:$BS$62,'표점 계산기'!$AN175+1,FALSE))</f>
        <v>#N/A</v>
      </c>
      <c r="BE175" s="39" t="e">
        <f>IF(J175=0,VLOOKUP(L175,변환표준점수!$BU$8:$CF$62,'표점 계산기'!$AN175+1,FALSE),VLOOKUP(J175,변환표준점수!$BH$8:$BS$62,'표점 계산기'!$AN175+1,FALSE))</f>
        <v>#N/A</v>
      </c>
      <c r="BF175" s="39" cm="1">
        <f t="array" ref="BF175">IF(M175=0,0,IF(OR(AN175=3,AN175=4),0,IF(AN175=1,INDEX($CZ$7:$CZ$15,SUM(IF(M175&lt;$CY$7:$CY$15=TRUE,1,0))+1),VLOOKUP(M175,변환표준점수!$BH$8:$BS$62,'표점 계산기'!AN175+1,FALSE))))</f>
        <v>0</v>
      </c>
      <c r="BG175" s="39" t="e" cm="1">
        <f t="array" ref="BG175">INDEX($DG$24:$EF$31,COLUMN(C170),$AP175)</f>
        <v>#N/A</v>
      </c>
      <c r="BH175" s="39" t="e" cm="1">
        <f t="array" ref="BH175">INDEX($DG$24:$EF$31,COLUMN(D170),$AP175)</f>
        <v>#N/A</v>
      </c>
      <c r="BI175" s="39" t="e" cm="1">
        <f t="array" ref="BI175">INDEX($DG$24:$EF$31,COLUMN(E170),$AP175)</f>
        <v>#N/A</v>
      </c>
      <c r="BJ175" s="39" t="e" cm="1">
        <f t="array" ref="BJ175">INDEX($DG$24:$EF$31,COLUMN(F170),$AP175)</f>
        <v>#N/A</v>
      </c>
      <c r="BK175" s="39" t="e" cm="1">
        <f t="array" ref="BK175">INDEX($DG$24:$EF$31,COLUMN(G170),$AP175)</f>
        <v>#N/A</v>
      </c>
      <c r="BL175" s="39" t="e" cm="1">
        <f t="array" ref="BL175">INDEX($DG$24:$EF$31,COLUMN(H170),$AP175)</f>
        <v>#N/A</v>
      </c>
      <c r="BM175" s="63" t="str" cm="1">
        <f t="array" aca="1" ref="BM175:BQ175" ca="1">IFERROR(ROUND(IF(IFERROR(AW175:BA175/AW175:BA175,0)=1,(IFERROR(AQ175:AU175*BG175,0)+IFERROR(AW175:BA175*BH175,0)+(SUM(BD175:BF175)-MIN(BD175:BF175))*BI175+BB175*BJ175+BC175*BK175)*BL175+BB175*(1-BJ175)+BC175*(1-BK175)+IF(AN175=1,BF175,0),""),2),"")</f>
        <v/>
      </c>
      <c r="BN175" s="52" t="str">
        <f ca="1"/>
        <v/>
      </c>
      <c r="BO175" s="52" t="str">
        <f ca="1"/>
        <v/>
      </c>
      <c r="BP175" s="52" t="str">
        <f ca="1"/>
        <v/>
      </c>
      <c r="BQ175" s="64" t="str">
        <f ca="1"/>
        <v/>
      </c>
      <c r="BR175" s="6"/>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6"/>
      <c r="DM175" s="6"/>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row>
    <row r="176" spans="1:153" x14ac:dyDescent="0.3">
      <c r="A176" s="5"/>
      <c r="B176" s="18" t="str">
        <f t="shared" si="41"/>
        <v/>
      </c>
      <c r="C176" s="24"/>
      <c r="D176" s="24"/>
      <c r="E176" s="24"/>
      <c r="F176" s="24"/>
      <c r="G176" s="24"/>
      <c r="H176" s="25"/>
      <c r="I176" s="25"/>
      <c r="J176" s="25"/>
      <c r="K176" s="25"/>
      <c r="L176" s="25"/>
      <c r="M176" s="25"/>
      <c r="N176" s="24"/>
      <c r="O176" s="25"/>
      <c r="P176" s="6"/>
      <c r="Q176" s="6"/>
      <c r="R176" s="6" t="e">
        <f t="shared" si="42"/>
        <v>#N/A</v>
      </c>
      <c r="S176" s="6" t="e">
        <f t="shared" si="43"/>
        <v>#N/A</v>
      </c>
      <c r="T176" s="6" t="e">
        <f t="shared" si="44"/>
        <v>#N/A</v>
      </c>
      <c r="U176" s="6" t="e">
        <f t="shared" si="45"/>
        <v>#N/A</v>
      </c>
      <c r="V176" s="8" cm="1">
        <f t="array" ref="V176">IF(M176=0,0,IF(OR($DM$4=3,$DM$4=4),0,IF($DM$4=1,INDEX($CZ$7:$CZ$15,SUM(IF(M176&lt;$CY$7:$CY$15=TRUE,1,0))+1),VLOOKUP(M176,$DB$7:$DC$107,2,FALSE))))</f>
        <v>0</v>
      </c>
      <c r="W176" s="6" t="e">
        <f t="shared" si="40"/>
        <v>#N/A</v>
      </c>
      <c r="X176" s="6" cm="1">
        <f t="array" aca="1" ref="X176" ca="1">SUM(IF((IF(E176=0,INDIRECT(_xlfn.CONCAT($CH$1,MATCH(F176,$CG$7:$CG$100,0)+6)):INDIRECT(_xlfn.CONCAT($CH$1,MATCH(F176,$CG$7:$CG$100,0)+6+SUM(IF((F176=$CG$7:$CG$59)=TRUE,1,0))-1)),INDIRECT(_xlfn.CONCAT($CD$1,MATCH(E176,$CC$7:$CC$100,0)+6)):INDIRECT(_xlfn.CONCAT($CD$1,MATCH(E176,$CC$7:$CC$100,0)+6+SUM(IF((E176=$CC$7:$CC$59)=TRUE,1,0))-1)))*$S$3)=0,0,1))</f>
        <v>2</v>
      </c>
      <c r="Y176" s="6" t="e" cm="1">
        <f t="array" aca="1" ref="Y176" ca="1">SUM(IF((TRANSPOSE(MMULT(MMULT(_xlfn.MUNIT(X176),IF(MMULT(IF(E176=0,INDIRECT(_xlfn.CONCAT($CH$1,MATCH(F176,$CG$7:$CG$100,0)+6)):INDIRECT(_xlfn.CONCAT($CH$1,MATCH(F176,$CG$7:$CG$100,0)+6+SUM(IF((F176=$CG$7:$CG$59)=TRUE,1,0))-1)),INDIRECT(_xlfn.CONCAT($CD$1,MATCH(E176,$CC$7:$CC$100,0)+6)):INDIRECT(_xlfn.CONCAT($CD$1,MATCH(E176,$CC$7:$CC$100,0)+6+SUM(IF((E176=$CC$7:$CC$59)=TRUE,1,0))-1)))*$S$3,1/TRANSPOSE(W176-INDIRECT(_xlfn.CONCAT($BZ$1,MATCH(D176,$BY$7:$BY$100,0)+6)):INDIRECT(_xlfn.CONCAT($BZ$1,MATCH(D176,$BY$7:$BY$100,0)+6+SUM(IF((D176=$BY$7:$BY$59)=TRUE,1,0))-1))*$R$3))=1,1,0)),W176-INDIRECT(_xlfn.CONCAT($BZ$1,MATCH(D176,$BY$7:$BY$100,0)+6)):INDIRECT(_xlfn.CONCAT($BZ$1,MATCH(D176,$BY$7:$BY$100,0)+6+SUM(IF((D176=$BY$7:$BY$59)=TRUE,1,0))-1))*$R$3)))=0,0,1))</f>
        <v>#N/A</v>
      </c>
      <c r="Z176" s="6"/>
      <c r="AA176" s="30" t="str">
        <f t="shared" ca="1" si="46"/>
        <v/>
      </c>
      <c r="AB176" s="31" t="str">
        <f t="shared" si="47"/>
        <v/>
      </c>
      <c r="AC176" s="31" t="str">
        <f t="shared" si="48"/>
        <v/>
      </c>
      <c r="AD176" s="31" t="str">
        <f t="shared" si="49"/>
        <v/>
      </c>
      <c r="AE176" s="32" t="str">
        <f t="shared" si="50"/>
        <v/>
      </c>
      <c r="AF176" s="33" t="str" cm="1">
        <f t="array" aca="1" ref="AF176" ca="1">IFERROR(IF(_xlfn._xlws.SORT(TRANSPOSE(MMULT(MMULT(_xlfn.MUNIT(X176),IF(ROUND(MMULT(IF(E176=0,IF(DN174=1,INDIRECT(_xlfn.CONCAT($CP$1,MATCH(F176,$CO$7:$CO$100,0)+6)):INDIRECT(_xlfn.CONCAT($CP$1,MATCH(F176,$CO$7:$CO$100,0)+6+SUM(IF((F176=$CO$7:$CO$59)=TRUE,1,0))-1)),INDIRECT(_xlfn.CONCAT($CH$1,MATCH(F176,$CG$7:$CG$100,0)+6)):INDIRECT(_xlfn.CONCAT($CH$1,MATCH(F176,$CG$7:$CG$100,0)+6+SUM(IF((F176=$CG$7:$CG$59)=TRUE,1,0))-1))),IF(OR(DN174=2,DN174=3),INDIRECT(_xlfn.CONCAT($CL$1,MATCH(E176,$CK$7:$CK$100,0)+6)):INDIRECT(_xlfn.CONCAT($CL$1,MATCH(E176,$CK$7:$CK$100,0)+6+SUM(IF((E176=$CK$7:$CK$59)=TRUE,1,0))-1)),INDIRECT(_xlfn.CONCAT($CD$1,MATCH(E176,$CC$7:$CC$100,0)+6)):INDIRECT(_xlfn.CONCAT($CD$1,MATCH(E176,$CC$7:$CC$100,0)+6+SUM(IF((E176=$CC$7:$CC$59)=TRUE,1,0))-1))))*$S$3*IF(AND(DM174=4,F176=0),1.1,1),1/TRANSPOSE(W176-INDIRECT(_xlfn.CONCAT($BZ$1,MATCH(D176,$BY$7:$BY$100,0)+6)):INDIRECT(_xlfn.CONCAT($BZ$1,MATCH(D176,$BY$7:$BY$100,0)+6+SUM(IF((D176=$BY$7:$BY$59)=TRUE,1,0))-1))*$R$3)),6)=1,1,0)),W176-INDIRECT(_xlfn.CONCAT($BZ$1,MATCH(D176,$BY$7:$BY$100,0)+6)):INDIRECT(_xlfn.CONCAT($BZ$1,MATCH(D176,$BY$7:$BY$100,0)+6+SUM(IF((D176=$BY$7:$BY$59)=TRUE,1,0))-1))*$R$3))/$S$3,1,-1,TRUE)=0,"",_xlfn._xlws.SORT(TRANSPOSE(MMULT(MMULT(_xlfn.MUNIT(X176),IF(ROUND(MMULT(IF(E176=0,IF(DN174=1,INDIRECT(_xlfn.CONCAT($CP$1,MATCH(F176,$CO$7:$CO$100,0)+6)):INDIRECT(_xlfn.CONCAT($CP$1,MATCH(F176,$CO$7:$CO$100,0)+6+SUM(IF((F176=$CO$7:$CO$59)=TRUE,1,0))-1)),INDIRECT(_xlfn.CONCAT($CH$1,MATCH(F176,$CG$7:$CG$100,0)+6)):INDIRECT(_xlfn.CONCAT($CH$1,MATCH(F176,$CG$7:$CG$100,0)+6+SUM(IF((F176=$CG$7:$CG$59)=TRUE,1,0))-1))),IF(OR(DN174=2,DN174=3),INDIRECT(_xlfn.CONCAT($CL$1,MATCH(E176,$CK$7:$CK$100,0)+6)):INDIRECT(_xlfn.CONCAT($CL$1,MATCH(E176,$CK$7:$CK$100,0)+6+SUM(IF((E176=$CK$7:$CK$59)=TRUE,1,0))-1)),INDIRECT(_xlfn.CONCAT($CD$1,MATCH(E176,$CC$7:$CC$100,0)+6)):INDIRECT(_xlfn.CONCAT($CD$1,MATCH(E176,$CC$7:$CC$100,0)+6+SUM(IF((E176=$CC$7:$CC$59)=TRUE,1,0))-1))))*$S$3*IF(AND(DM174=4,F176=0),1.1,1),1/TRANSPOSE(W176-INDIRECT(_xlfn.CONCAT($BZ$1,MATCH(D176,$BY$7:$BY$100,0)+6)):INDIRECT(_xlfn.CONCAT($BZ$1,MATCH(D176,$BY$7:$BY$100,0)+6+SUM(IF((D176=$BY$7:$BY$59)=TRUE,1,0))-1))*$R$3)),6)=1,1,0)),W176-INDIRECT(_xlfn.CONCAT($BZ$1,MATCH(D176,$BY$7:$BY$100,0)+6)):INDIRECT(_xlfn.CONCAT($BZ$1,MATCH(D176,$BY$7:$BY$100,0)+6+SUM(IF((D176=$BY$7:$BY$59)=TRUE,1,0))-1))*$R$3))/$S$3,1,-1,TRUE)),"")</f>
        <v/>
      </c>
      <c r="AG176" s="31"/>
      <c r="AH176" s="31"/>
      <c r="AI176" s="31"/>
      <c r="AJ176" s="32"/>
      <c r="AK176" s="6"/>
      <c r="AL176" s="21"/>
      <c r="AM176" s="21"/>
      <c r="AN176" s="48">
        <f t="shared" si="51"/>
        <v>12</v>
      </c>
      <c r="AO176" s="39" t="e">
        <f t="shared" si="52"/>
        <v>#N/A</v>
      </c>
      <c r="AP176" s="39" t="e" cm="1">
        <f t="array" ref="AP176">_xlfn.XMATCH(1,IF(IF((AL176=$DG$24:$EF$24)=TRUE,1,0)+IF((AM176=$DG$25:$EF$25)=TRUE,1,0)=2,1,0))</f>
        <v>#N/A</v>
      </c>
      <c r="AQ176" s="39" t="str" cm="1">
        <f t="array" aca="1" ref="AQ176:AU176" ca="1">AA176:AE176</f>
        <v/>
      </c>
      <c r="AR176" s="39" t="str">
        <f ca="1"/>
        <v/>
      </c>
      <c r="AS176" s="39" t="str">
        <f ca="1"/>
        <v/>
      </c>
      <c r="AT176" s="39" t="str">
        <f ca="1"/>
        <v/>
      </c>
      <c r="AU176" s="39" t="str">
        <f ca="1"/>
        <v/>
      </c>
      <c r="AV176" s="39">
        <f t="shared" si="53"/>
        <v>0</v>
      </c>
      <c r="AW176" s="39" t="e" cm="1">
        <f t="array" ref="AW176">IF(AND(AV176=1,AO176&lt;&gt;1),VLOOKUP(E176,변환표준점수!$H$8:$O$60,_xlfn.XMATCH('표점 계산기'!$AL176,변환표준점수!$I$6:$O$6)+1,FALSE),IF(AND($E176=0,$DN$4=1),INDEX($CH$7:$CH$73,SUM(IF(AF176=$CP$7:$CP$59,ROW($A$1:$A$50),0))),IF(AND($E176&lt;&gt;0,$DN$4&lt;&gt;1),INDEX($CD$7:$CD$73,SUM(IF(AF176=$CL$7:$CL$59,ROW($A$1:$A$50),0))),AF176:AJ176)))</f>
        <v>#N/A</v>
      </c>
      <c r="AX176" s="39"/>
      <c r="AY176" s="39"/>
      <c r="AZ176" s="39"/>
      <c r="BA176" s="39"/>
      <c r="BB176" s="39" t="e">
        <f>VLOOKUP(G176,변환표준점수!$X$8:$AM$16,_xlfn.XMATCH(AL176,변환표준점수!$Y$5:$AM$5)+IF(OR(AN176=6,AN176=7,AN176=10,AN176=11),IF(AO176=1,0,1),0)+1,FALSE)</f>
        <v>#N/A</v>
      </c>
      <c r="BC176" s="39" t="e">
        <f>VLOOKUP(H176,변환표준점수!$AO$8:$BE$16,_xlfn.XMATCH(AL176,변환표준점수!$AP$5:$BE$5)+IF(OR(AN176=3,AN176=6,AN176=8,AN176=9,AN176=10),IF(AO176=1,0,1),0)+1,FALSE)</f>
        <v>#N/A</v>
      </c>
      <c r="BD176" s="39" t="e">
        <f>IF(I176=0,VLOOKUP(K176,변환표준점수!$BU$8:$CF$62,'표점 계산기'!$AN176+1,FALSE),VLOOKUP(I176,변환표준점수!$BH$8:$BS$62,'표점 계산기'!$AN176+1,FALSE))</f>
        <v>#N/A</v>
      </c>
      <c r="BE176" s="39" t="e">
        <f>IF(J176=0,VLOOKUP(L176,변환표준점수!$BU$8:$CF$62,'표점 계산기'!$AN176+1,FALSE),VLOOKUP(J176,변환표준점수!$BH$8:$BS$62,'표점 계산기'!$AN176+1,FALSE))</f>
        <v>#N/A</v>
      </c>
      <c r="BF176" s="39" cm="1">
        <f t="array" ref="BF176">IF(M176=0,0,IF(OR(AN176=3,AN176=4),0,IF(AN176=1,INDEX($CZ$7:$CZ$15,SUM(IF(M176&lt;$CY$7:$CY$15=TRUE,1,0))+1),VLOOKUP(M176,변환표준점수!$BH$8:$BS$62,'표점 계산기'!AN176+1,FALSE))))</f>
        <v>0</v>
      </c>
      <c r="BG176" s="39" t="e" cm="1">
        <f t="array" ref="BG176">INDEX($DG$24:$EF$31,COLUMN(C171),$AP176)</f>
        <v>#N/A</v>
      </c>
      <c r="BH176" s="39" t="e" cm="1">
        <f t="array" ref="BH176">INDEX($DG$24:$EF$31,COLUMN(D171),$AP176)</f>
        <v>#N/A</v>
      </c>
      <c r="BI176" s="39" t="e" cm="1">
        <f t="array" ref="BI176">INDEX($DG$24:$EF$31,COLUMN(E171),$AP176)</f>
        <v>#N/A</v>
      </c>
      <c r="BJ176" s="39" t="e" cm="1">
        <f t="array" ref="BJ176">INDEX($DG$24:$EF$31,COLUMN(F171),$AP176)</f>
        <v>#N/A</v>
      </c>
      <c r="BK176" s="39" t="e" cm="1">
        <f t="array" ref="BK176">INDEX($DG$24:$EF$31,COLUMN(G171),$AP176)</f>
        <v>#N/A</v>
      </c>
      <c r="BL176" s="39" t="e" cm="1">
        <f t="array" ref="BL176">INDEX($DG$24:$EF$31,COLUMN(H171),$AP176)</f>
        <v>#N/A</v>
      </c>
      <c r="BM176" s="63" t="str" cm="1">
        <f t="array" aca="1" ref="BM176:BQ176" ca="1">IFERROR(ROUND(IF(IFERROR(AW176:BA176/AW176:BA176,0)=1,(IFERROR(AQ176:AU176*BG176,0)+IFERROR(AW176:BA176*BH176,0)+(SUM(BD176:BF176)-MIN(BD176:BF176))*BI176+BB176*BJ176+BC176*BK176)*BL176+BB176*(1-BJ176)+BC176*(1-BK176)+IF(AN176=1,BF176,0),""),2),"")</f>
        <v/>
      </c>
      <c r="BN176" s="52" t="str">
        <f ca="1"/>
        <v/>
      </c>
      <c r="BO176" s="52" t="str">
        <f ca="1"/>
        <v/>
      </c>
      <c r="BP176" s="52" t="str">
        <f ca="1"/>
        <v/>
      </c>
      <c r="BQ176" s="64" t="str">
        <f ca="1"/>
        <v/>
      </c>
      <c r="BR176" s="6"/>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6"/>
      <c r="DM176" s="6"/>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row>
    <row r="177" spans="1:153" x14ac:dyDescent="0.3">
      <c r="A177" s="5"/>
      <c r="B177" s="18" t="str">
        <f t="shared" si="41"/>
        <v/>
      </c>
      <c r="C177" s="24"/>
      <c r="D177" s="24"/>
      <c r="E177" s="24"/>
      <c r="F177" s="24"/>
      <c r="G177" s="24"/>
      <c r="H177" s="25"/>
      <c r="I177" s="25"/>
      <c r="J177" s="25"/>
      <c r="K177" s="25"/>
      <c r="L177" s="25"/>
      <c r="M177" s="25"/>
      <c r="N177" s="24"/>
      <c r="O177" s="25"/>
      <c r="P177" s="6"/>
      <c r="Q177" s="6"/>
      <c r="R177" s="6" t="e">
        <f t="shared" si="42"/>
        <v>#N/A</v>
      </c>
      <c r="S177" s="6" t="e">
        <f t="shared" si="43"/>
        <v>#N/A</v>
      </c>
      <c r="T177" s="6" t="e">
        <f t="shared" si="44"/>
        <v>#N/A</v>
      </c>
      <c r="U177" s="6" t="e">
        <f t="shared" si="45"/>
        <v>#N/A</v>
      </c>
      <c r="V177" s="8" cm="1">
        <f t="array" ref="V177">IF(M177=0,0,IF(OR($DM$4=3,$DM$4=4),0,IF($DM$4=1,INDEX($CZ$7:$CZ$15,SUM(IF(M177&lt;$CY$7:$CY$15=TRUE,1,0))+1),VLOOKUP(M177,$DB$7:$DC$107,2,FALSE))))</f>
        <v>0</v>
      </c>
      <c r="W177" s="6" t="e">
        <f t="shared" si="40"/>
        <v>#N/A</v>
      </c>
      <c r="X177" s="6" cm="1">
        <f t="array" aca="1" ref="X177" ca="1">SUM(IF((IF(E177=0,INDIRECT(_xlfn.CONCAT($CH$1,MATCH(F177,$CG$7:$CG$100,0)+6)):INDIRECT(_xlfn.CONCAT($CH$1,MATCH(F177,$CG$7:$CG$100,0)+6+SUM(IF((F177=$CG$7:$CG$59)=TRUE,1,0))-1)),INDIRECT(_xlfn.CONCAT($CD$1,MATCH(E177,$CC$7:$CC$100,0)+6)):INDIRECT(_xlfn.CONCAT($CD$1,MATCH(E177,$CC$7:$CC$100,0)+6+SUM(IF((E177=$CC$7:$CC$59)=TRUE,1,0))-1)))*$S$3)=0,0,1))</f>
        <v>2</v>
      </c>
      <c r="Y177" s="6" t="e" cm="1">
        <f t="array" aca="1" ref="Y177" ca="1">SUM(IF((TRANSPOSE(MMULT(MMULT(_xlfn.MUNIT(X177),IF(MMULT(IF(E177=0,INDIRECT(_xlfn.CONCAT($CH$1,MATCH(F177,$CG$7:$CG$100,0)+6)):INDIRECT(_xlfn.CONCAT($CH$1,MATCH(F177,$CG$7:$CG$100,0)+6+SUM(IF((F177=$CG$7:$CG$59)=TRUE,1,0))-1)),INDIRECT(_xlfn.CONCAT($CD$1,MATCH(E177,$CC$7:$CC$100,0)+6)):INDIRECT(_xlfn.CONCAT($CD$1,MATCH(E177,$CC$7:$CC$100,0)+6+SUM(IF((E177=$CC$7:$CC$59)=TRUE,1,0))-1)))*$S$3,1/TRANSPOSE(W177-INDIRECT(_xlfn.CONCAT($BZ$1,MATCH(D177,$BY$7:$BY$100,0)+6)):INDIRECT(_xlfn.CONCAT($BZ$1,MATCH(D177,$BY$7:$BY$100,0)+6+SUM(IF((D177=$BY$7:$BY$59)=TRUE,1,0))-1))*$R$3))=1,1,0)),W177-INDIRECT(_xlfn.CONCAT($BZ$1,MATCH(D177,$BY$7:$BY$100,0)+6)):INDIRECT(_xlfn.CONCAT($BZ$1,MATCH(D177,$BY$7:$BY$100,0)+6+SUM(IF((D177=$BY$7:$BY$59)=TRUE,1,0))-1))*$R$3)))=0,0,1))</f>
        <v>#N/A</v>
      </c>
      <c r="Z177" s="6"/>
      <c r="AA177" s="30" t="str">
        <f t="shared" ca="1" si="46"/>
        <v/>
      </c>
      <c r="AB177" s="31" t="str">
        <f t="shared" si="47"/>
        <v/>
      </c>
      <c r="AC177" s="31" t="str">
        <f t="shared" si="48"/>
        <v/>
      </c>
      <c r="AD177" s="31" t="str">
        <f t="shared" si="49"/>
        <v/>
      </c>
      <c r="AE177" s="32" t="str">
        <f t="shared" si="50"/>
        <v/>
      </c>
      <c r="AF177" s="33" t="str" cm="1">
        <f t="array" aca="1" ref="AF177" ca="1">IFERROR(IF(_xlfn._xlws.SORT(TRANSPOSE(MMULT(MMULT(_xlfn.MUNIT(X177),IF(ROUND(MMULT(IF(E177=0,IF(DN175=1,INDIRECT(_xlfn.CONCAT($CP$1,MATCH(F177,$CO$7:$CO$100,0)+6)):INDIRECT(_xlfn.CONCAT($CP$1,MATCH(F177,$CO$7:$CO$100,0)+6+SUM(IF((F177=$CO$7:$CO$59)=TRUE,1,0))-1)),INDIRECT(_xlfn.CONCAT($CH$1,MATCH(F177,$CG$7:$CG$100,0)+6)):INDIRECT(_xlfn.CONCAT($CH$1,MATCH(F177,$CG$7:$CG$100,0)+6+SUM(IF((F177=$CG$7:$CG$59)=TRUE,1,0))-1))),IF(OR(DN175=2,DN175=3),INDIRECT(_xlfn.CONCAT($CL$1,MATCH(E177,$CK$7:$CK$100,0)+6)):INDIRECT(_xlfn.CONCAT($CL$1,MATCH(E177,$CK$7:$CK$100,0)+6+SUM(IF((E177=$CK$7:$CK$59)=TRUE,1,0))-1)),INDIRECT(_xlfn.CONCAT($CD$1,MATCH(E177,$CC$7:$CC$100,0)+6)):INDIRECT(_xlfn.CONCAT($CD$1,MATCH(E177,$CC$7:$CC$100,0)+6+SUM(IF((E177=$CC$7:$CC$59)=TRUE,1,0))-1))))*$S$3*IF(AND(DM175=4,F177=0),1.1,1),1/TRANSPOSE(W177-INDIRECT(_xlfn.CONCAT($BZ$1,MATCH(D177,$BY$7:$BY$100,0)+6)):INDIRECT(_xlfn.CONCAT($BZ$1,MATCH(D177,$BY$7:$BY$100,0)+6+SUM(IF((D177=$BY$7:$BY$59)=TRUE,1,0))-1))*$R$3)),6)=1,1,0)),W177-INDIRECT(_xlfn.CONCAT($BZ$1,MATCH(D177,$BY$7:$BY$100,0)+6)):INDIRECT(_xlfn.CONCAT($BZ$1,MATCH(D177,$BY$7:$BY$100,0)+6+SUM(IF((D177=$BY$7:$BY$59)=TRUE,1,0))-1))*$R$3))/$S$3,1,-1,TRUE)=0,"",_xlfn._xlws.SORT(TRANSPOSE(MMULT(MMULT(_xlfn.MUNIT(X177),IF(ROUND(MMULT(IF(E177=0,IF(DN175=1,INDIRECT(_xlfn.CONCAT($CP$1,MATCH(F177,$CO$7:$CO$100,0)+6)):INDIRECT(_xlfn.CONCAT($CP$1,MATCH(F177,$CO$7:$CO$100,0)+6+SUM(IF((F177=$CO$7:$CO$59)=TRUE,1,0))-1)),INDIRECT(_xlfn.CONCAT($CH$1,MATCH(F177,$CG$7:$CG$100,0)+6)):INDIRECT(_xlfn.CONCAT($CH$1,MATCH(F177,$CG$7:$CG$100,0)+6+SUM(IF((F177=$CG$7:$CG$59)=TRUE,1,0))-1))),IF(OR(DN175=2,DN175=3),INDIRECT(_xlfn.CONCAT($CL$1,MATCH(E177,$CK$7:$CK$100,0)+6)):INDIRECT(_xlfn.CONCAT($CL$1,MATCH(E177,$CK$7:$CK$100,0)+6+SUM(IF((E177=$CK$7:$CK$59)=TRUE,1,0))-1)),INDIRECT(_xlfn.CONCAT($CD$1,MATCH(E177,$CC$7:$CC$100,0)+6)):INDIRECT(_xlfn.CONCAT($CD$1,MATCH(E177,$CC$7:$CC$100,0)+6+SUM(IF((E177=$CC$7:$CC$59)=TRUE,1,0))-1))))*$S$3*IF(AND(DM175=4,F177=0),1.1,1),1/TRANSPOSE(W177-INDIRECT(_xlfn.CONCAT($BZ$1,MATCH(D177,$BY$7:$BY$100,0)+6)):INDIRECT(_xlfn.CONCAT($BZ$1,MATCH(D177,$BY$7:$BY$100,0)+6+SUM(IF((D177=$BY$7:$BY$59)=TRUE,1,0))-1))*$R$3)),6)=1,1,0)),W177-INDIRECT(_xlfn.CONCAT($BZ$1,MATCH(D177,$BY$7:$BY$100,0)+6)):INDIRECT(_xlfn.CONCAT($BZ$1,MATCH(D177,$BY$7:$BY$100,0)+6+SUM(IF((D177=$BY$7:$BY$59)=TRUE,1,0))-1))*$R$3))/$S$3,1,-1,TRUE)),"")</f>
        <v/>
      </c>
      <c r="AG177" s="31"/>
      <c r="AH177" s="31"/>
      <c r="AI177" s="31"/>
      <c r="AJ177" s="32"/>
      <c r="AK177" s="6"/>
      <c r="AL177" s="21"/>
      <c r="AM177" s="21"/>
      <c r="AN177" s="48">
        <f t="shared" si="51"/>
        <v>12</v>
      </c>
      <c r="AO177" s="39" t="e">
        <f t="shared" si="52"/>
        <v>#N/A</v>
      </c>
      <c r="AP177" s="39" t="e" cm="1">
        <f t="array" ref="AP177">_xlfn.XMATCH(1,IF(IF((AL177=$DG$24:$EF$24)=TRUE,1,0)+IF((AM177=$DG$25:$EF$25)=TRUE,1,0)=2,1,0))</f>
        <v>#N/A</v>
      </c>
      <c r="AQ177" s="39" t="str" cm="1">
        <f t="array" aca="1" ref="AQ177:AU177" ca="1">AA177:AE177</f>
        <v/>
      </c>
      <c r="AR177" s="39" t="str">
        <f ca="1"/>
        <v/>
      </c>
      <c r="AS177" s="39" t="str">
        <f ca="1"/>
        <v/>
      </c>
      <c r="AT177" s="39" t="str">
        <f ca="1"/>
        <v/>
      </c>
      <c r="AU177" s="39" t="str">
        <f ca="1"/>
        <v/>
      </c>
      <c r="AV177" s="39">
        <f t="shared" si="53"/>
        <v>0</v>
      </c>
      <c r="AW177" s="39" t="e" cm="1">
        <f t="array" ref="AW177">IF(AND(AV177=1,AO177&lt;&gt;1),VLOOKUP(E177,변환표준점수!$H$8:$O$60,_xlfn.XMATCH('표점 계산기'!$AL177,변환표준점수!$I$6:$O$6)+1,FALSE),IF(AND($E177=0,$DN$4=1),INDEX($CH$7:$CH$73,SUM(IF(AF177=$CP$7:$CP$59,ROW($A$1:$A$50),0))),IF(AND($E177&lt;&gt;0,$DN$4&lt;&gt;1),INDEX($CD$7:$CD$73,SUM(IF(AF177=$CL$7:$CL$59,ROW($A$1:$A$50),0))),AF177:AJ177)))</f>
        <v>#N/A</v>
      </c>
      <c r="AX177" s="39"/>
      <c r="AY177" s="39"/>
      <c r="AZ177" s="39"/>
      <c r="BA177" s="39"/>
      <c r="BB177" s="39" t="e">
        <f>VLOOKUP(G177,변환표준점수!$X$8:$AM$16,_xlfn.XMATCH(AL177,변환표준점수!$Y$5:$AM$5)+IF(OR(AN177=6,AN177=7,AN177=10,AN177=11),IF(AO177=1,0,1),0)+1,FALSE)</f>
        <v>#N/A</v>
      </c>
      <c r="BC177" s="39" t="e">
        <f>VLOOKUP(H177,변환표준점수!$AO$8:$BE$16,_xlfn.XMATCH(AL177,변환표준점수!$AP$5:$BE$5)+IF(OR(AN177=3,AN177=6,AN177=8,AN177=9,AN177=10),IF(AO177=1,0,1),0)+1,FALSE)</f>
        <v>#N/A</v>
      </c>
      <c r="BD177" s="39" t="e">
        <f>IF(I177=0,VLOOKUP(K177,변환표준점수!$BU$8:$CF$62,'표점 계산기'!$AN177+1,FALSE),VLOOKUP(I177,변환표준점수!$BH$8:$BS$62,'표점 계산기'!$AN177+1,FALSE))</f>
        <v>#N/A</v>
      </c>
      <c r="BE177" s="39" t="e">
        <f>IF(J177=0,VLOOKUP(L177,변환표준점수!$BU$8:$CF$62,'표점 계산기'!$AN177+1,FALSE),VLOOKUP(J177,변환표준점수!$BH$8:$BS$62,'표점 계산기'!$AN177+1,FALSE))</f>
        <v>#N/A</v>
      </c>
      <c r="BF177" s="39" cm="1">
        <f t="array" ref="BF177">IF(M177=0,0,IF(OR(AN177=3,AN177=4),0,IF(AN177=1,INDEX($CZ$7:$CZ$15,SUM(IF(M177&lt;$CY$7:$CY$15=TRUE,1,0))+1),VLOOKUP(M177,변환표준점수!$BH$8:$BS$62,'표점 계산기'!AN177+1,FALSE))))</f>
        <v>0</v>
      </c>
      <c r="BG177" s="39" t="e" cm="1">
        <f t="array" ref="BG177">INDEX($DG$24:$EF$31,COLUMN(C172),$AP177)</f>
        <v>#N/A</v>
      </c>
      <c r="BH177" s="39" t="e" cm="1">
        <f t="array" ref="BH177">INDEX($DG$24:$EF$31,COLUMN(D172),$AP177)</f>
        <v>#N/A</v>
      </c>
      <c r="BI177" s="39" t="e" cm="1">
        <f t="array" ref="BI177">INDEX($DG$24:$EF$31,COLUMN(E172),$AP177)</f>
        <v>#N/A</v>
      </c>
      <c r="BJ177" s="39" t="e" cm="1">
        <f t="array" ref="BJ177">INDEX($DG$24:$EF$31,COLUMN(F172),$AP177)</f>
        <v>#N/A</v>
      </c>
      <c r="BK177" s="39" t="e" cm="1">
        <f t="array" ref="BK177">INDEX($DG$24:$EF$31,COLUMN(G172),$AP177)</f>
        <v>#N/A</v>
      </c>
      <c r="BL177" s="39" t="e" cm="1">
        <f t="array" ref="BL177">INDEX($DG$24:$EF$31,COLUMN(H172),$AP177)</f>
        <v>#N/A</v>
      </c>
      <c r="BM177" s="63" t="str" cm="1">
        <f t="array" aca="1" ref="BM177:BQ177" ca="1">IFERROR(ROUND(IF(IFERROR(AW177:BA177/AW177:BA177,0)=1,(IFERROR(AQ177:AU177*BG177,0)+IFERROR(AW177:BA177*BH177,0)+(SUM(BD177:BF177)-MIN(BD177:BF177))*BI177+BB177*BJ177+BC177*BK177)*BL177+BB177*(1-BJ177)+BC177*(1-BK177)+IF(AN177=1,BF177,0),""),2),"")</f>
        <v/>
      </c>
      <c r="BN177" s="52" t="str">
        <f ca="1"/>
        <v/>
      </c>
      <c r="BO177" s="52" t="str">
        <f ca="1"/>
        <v/>
      </c>
      <c r="BP177" s="52" t="str">
        <f ca="1"/>
        <v/>
      </c>
      <c r="BQ177" s="64" t="str">
        <f ca="1"/>
        <v/>
      </c>
      <c r="BR177" s="6"/>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6"/>
      <c r="DM177" s="6"/>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row>
    <row r="178" spans="1:153" x14ac:dyDescent="0.3">
      <c r="A178" s="5"/>
      <c r="B178" s="18" t="str">
        <f t="shared" si="41"/>
        <v/>
      </c>
      <c r="C178" s="24"/>
      <c r="D178" s="24"/>
      <c r="E178" s="24"/>
      <c r="F178" s="24"/>
      <c r="G178" s="24"/>
      <c r="H178" s="25"/>
      <c r="I178" s="25"/>
      <c r="J178" s="25"/>
      <c r="K178" s="25"/>
      <c r="L178" s="25"/>
      <c r="M178" s="25"/>
      <c r="N178" s="24"/>
      <c r="O178" s="25"/>
      <c r="P178" s="6"/>
      <c r="Q178" s="6"/>
      <c r="R178" s="6" t="e">
        <f t="shared" si="42"/>
        <v>#N/A</v>
      </c>
      <c r="S178" s="6" t="e">
        <f t="shared" si="43"/>
        <v>#N/A</v>
      </c>
      <c r="T178" s="6" t="e">
        <f t="shared" si="44"/>
        <v>#N/A</v>
      </c>
      <c r="U178" s="6" t="e">
        <f t="shared" si="45"/>
        <v>#N/A</v>
      </c>
      <c r="V178" s="8" cm="1">
        <f t="array" ref="V178">IF(M178=0,0,IF(OR($DM$4=3,$DM$4=4),0,IF($DM$4=1,INDEX($CZ$7:$CZ$15,SUM(IF(M178&lt;$CY$7:$CY$15=TRUE,1,0))+1),VLOOKUP(M178,$DB$7:$DC$107,2,FALSE))))</f>
        <v>0</v>
      </c>
      <c r="W178" s="6" t="e">
        <f t="shared" si="40"/>
        <v>#N/A</v>
      </c>
      <c r="X178" s="6" cm="1">
        <f t="array" aca="1" ref="X178" ca="1">SUM(IF((IF(E178=0,INDIRECT(_xlfn.CONCAT($CH$1,MATCH(F178,$CG$7:$CG$100,0)+6)):INDIRECT(_xlfn.CONCAT($CH$1,MATCH(F178,$CG$7:$CG$100,0)+6+SUM(IF((F178=$CG$7:$CG$59)=TRUE,1,0))-1)),INDIRECT(_xlfn.CONCAT($CD$1,MATCH(E178,$CC$7:$CC$100,0)+6)):INDIRECT(_xlfn.CONCAT($CD$1,MATCH(E178,$CC$7:$CC$100,0)+6+SUM(IF((E178=$CC$7:$CC$59)=TRUE,1,0))-1)))*$S$3)=0,0,1))</f>
        <v>2</v>
      </c>
      <c r="Y178" s="6" t="e" cm="1">
        <f t="array" aca="1" ref="Y178" ca="1">SUM(IF((TRANSPOSE(MMULT(MMULT(_xlfn.MUNIT(X178),IF(MMULT(IF(E178=0,INDIRECT(_xlfn.CONCAT($CH$1,MATCH(F178,$CG$7:$CG$100,0)+6)):INDIRECT(_xlfn.CONCAT($CH$1,MATCH(F178,$CG$7:$CG$100,0)+6+SUM(IF((F178=$CG$7:$CG$59)=TRUE,1,0))-1)),INDIRECT(_xlfn.CONCAT($CD$1,MATCH(E178,$CC$7:$CC$100,0)+6)):INDIRECT(_xlfn.CONCAT($CD$1,MATCH(E178,$CC$7:$CC$100,0)+6+SUM(IF((E178=$CC$7:$CC$59)=TRUE,1,0))-1)))*$S$3,1/TRANSPOSE(W178-INDIRECT(_xlfn.CONCAT($BZ$1,MATCH(D178,$BY$7:$BY$100,0)+6)):INDIRECT(_xlfn.CONCAT($BZ$1,MATCH(D178,$BY$7:$BY$100,0)+6+SUM(IF((D178=$BY$7:$BY$59)=TRUE,1,0))-1))*$R$3))=1,1,0)),W178-INDIRECT(_xlfn.CONCAT($BZ$1,MATCH(D178,$BY$7:$BY$100,0)+6)):INDIRECT(_xlfn.CONCAT($BZ$1,MATCH(D178,$BY$7:$BY$100,0)+6+SUM(IF((D178=$BY$7:$BY$59)=TRUE,1,0))-1))*$R$3)))=0,0,1))</f>
        <v>#N/A</v>
      </c>
      <c r="Z178" s="6"/>
      <c r="AA178" s="30" t="str">
        <f t="shared" ca="1" si="46"/>
        <v/>
      </c>
      <c r="AB178" s="31" t="str">
        <f t="shared" si="47"/>
        <v/>
      </c>
      <c r="AC178" s="31" t="str">
        <f t="shared" si="48"/>
        <v/>
      </c>
      <c r="AD178" s="31" t="str">
        <f t="shared" si="49"/>
        <v/>
      </c>
      <c r="AE178" s="32" t="str">
        <f t="shared" si="50"/>
        <v/>
      </c>
      <c r="AF178" s="33" t="str" cm="1">
        <f t="array" aca="1" ref="AF178" ca="1">IFERROR(IF(_xlfn._xlws.SORT(TRANSPOSE(MMULT(MMULT(_xlfn.MUNIT(X178),IF(ROUND(MMULT(IF(E178=0,IF(DN176=1,INDIRECT(_xlfn.CONCAT($CP$1,MATCH(F178,$CO$7:$CO$100,0)+6)):INDIRECT(_xlfn.CONCAT($CP$1,MATCH(F178,$CO$7:$CO$100,0)+6+SUM(IF((F178=$CO$7:$CO$59)=TRUE,1,0))-1)),INDIRECT(_xlfn.CONCAT($CH$1,MATCH(F178,$CG$7:$CG$100,0)+6)):INDIRECT(_xlfn.CONCAT($CH$1,MATCH(F178,$CG$7:$CG$100,0)+6+SUM(IF((F178=$CG$7:$CG$59)=TRUE,1,0))-1))),IF(OR(DN176=2,DN176=3),INDIRECT(_xlfn.CONCAT($CL$1,MATCH(E178,$CK$7:$CK$100,0)+6)):INDIRECT(_xlfn.CONCAT($CL$1,MATCH(E178,$CK$7:$CK$100,0)+6+SUM(IF((E178=$CK$7:$CK$59)=TRUE,1,0))-1)),INDIRECT(_xlfn.CONCAT($CD$1,MATCH(E178,$CC$7:$CC$100,0)+6)):INDIRECT(_xlfn.CONCAT($CD$1,MATCH(E178,$CC$7:$CC$100,0)+6+SUM(IF((E178=$CC$7:$CC$59)=TRUE,1,0))-1))))*$S$3*IF(AND(DM176=4,F178=0),1.1,1),1/TRANSPOSE(W178-INDIRECT(_xlfn.CONCAT($BZ$1,MATCH(D178,$BY$7:$BY$100,0)+6)):INDIRECT(_xlfn.CONCAT($BZ$1,MATCH(D178,$BY$7:$BY$100,0)+6+SUM(IF((D178=$BY$7:$BY$59)=TRUE,1,0))-1))*$R$3)),6)=1,1,0)),W178-INDIRECT(_xlfn.CONCAT($BZ$1,MATCH(D178,$BY$7:$BY$100,0)+6)):INDIRECT(_xlfn.CONCAT($BZ$1,MATCH(D178,$BY$7:$BY$100,0)+6+SUM(IF((D178=$BY$7:$BY$59)=TRUE,1,0))-1))*$R$3))/$S$3,1,-1,TRUE)=0,"",_xlfn._xlws.SORT(TRANSPOSE(MMULT(MMULT(_xlfn.MUNIT(X178),IF(ROUND(MMULT(IF(E178=0,IF(DN176=1,INDIRECT(_xlfn.CONCAT($CP$1,MATCH(F178,$CO$7:$CO$100,0)+6)):INDIRECT(_xlfn.CONCAT($CP$1,MATCH(F178,$CO$7:$CO$100,0)+6+SUM(IF((F178=$CO$7:$CO$59)=TRUE,1,0))-1)),INDIRECT(_xlfn.CONCAT($CH$1,MATCH(F178,$CG$7:$CG$100,0)+6)):INDIRECT(_xlfn.CONCAT($CH$1,MATCH(F178,$CG$7:$CG$100,0)+6+SUM(IF((F178=$CG$7:$CG$59)=TRUE,1,0))-1))),IF(OR(DN176=2,DN176=3),INDIRECT(_xlfn.CONCAT($CL$1,MATCH(E178,$CK$7:$CK$100,0)+6)):INDIRECT(_xlfn.CONCAT($CL$1,MATCH(E178,$CK$7:$CK$100,0)+6+SUM(IF((E178=$CK$7:$CK$59)=TRUE,1,0))-1)),INDIRECT(_xlfn.CONCAT($CD$1,MATCH(E178,$CC$7:$CC$100,0)+6)):INDIRECT(_xlfn.CONCAT($CD$1,MATCH(E178,$CC$7:$CC$100,0)+6+SUM(IF((E178=$CC$7:$CC$59)=TRUE,1,0))-1))))*$S$3*IF(AND(DM176=4,F178=0),1.1,1),1/TRANSPOSE(W178-INDIRECT(_xlfn.CONCAT($BZ$1,MATCH(D178,$BY$7:$BY$100,0)+6)):INDIRECT(_xlfn.CONCAT($BZ$1,MATCH(D178,$BY$7:$BY$100,0)+6+SUM(IF((D178=$BY$7:$BY$59)=TRUE,1,0))-1))*$R$3)),6)=1,1,0)),W178-INDIRECT(_xlfn.CONCAT($BZ$1,MATCH(D178,$BY$7:$BY$100,0)+6)):INDIRECT(_xlfn.CONCAT($BZ$1,MATCH(D178,$BY$7:$BY$100,0)+6+SUM(IF((D178=$BY$7:$BY$59)=TRUE,1,0))-1))*$R$3))/$S$3,1,-1,TRUE)),"")</f>
        <v/>
      </c>
      <c r="AG178" s="31"/>
      <c r="AH178" s="31"/>
      <c r="AI178" s="31"/>
      <c r="AJ178" s="32"/>
      <c r="AK178" s="6"/>
      <c r="AL178" s="21"/>
      <c r="AM178" s="21"/>
      <c r="AN178" s="48">
        <f t="shared" si="51"/>
        <v>12</v>
      </c>
      <c r="AO178" s="39" t="e">
        <f t="shared" si="52"/>
        <v>#N/A</v>
      </c>
      <c r="AP178" s="39" t="e" cm="1">
        <f t="array" ref="AP178">_xlfn.XMATCH(1,IF(IF((AL178=$DG$24:$EF$24)=TRUE,1,0)+IF((AM178=$DG$25:$EF$25)=TRUE,1,0)=2,1,0))</f>
        <v>#N/A</v>
      </c>
      <c r="AQ178" s="39" t="str" cm="1">
        <f t="array" aca="1" ref="AQ178:AU178" ca="1">AA178:AE178</f>
        <v/>
      </c>
      <c r="AR178" s="39" t="str">
        <f ca="1"/>
        <v/>
      </c>
      <c r="AS178" s="39" t="str">
        <f ca="1"/>
        <v/>
      </c>
      <c r="AT178" s="39" t="str">
        <f ca="1"/>
        <v/>
      </c>
      <c r="AU178" s="39" t="str">
        <f ca="1"/>
        <v/>
      </c>
      <c r="AV178" s="39">
        <f t="shared" si="53"/>
        <v>0</v>
      </c>
      <c r="AW178" s="39" t="e" cm="1">
        <f t="array" ref="AW178">IF(AND(AV178=1,AO178&lt;&gt;1),VLOOKUP(E178,변환표준점수!$H$8:$O$60,_xlfn.XMATCH('표점 계산기'!$AL178,변환표준점수!$I$6:$O$6)+1,FALSE),IF(AND($E178=0,$DN$4=1),INDEX($CH$7:$CH$73,SUM(IF(AF178=$CP$7:$CP$59,ROW($A$1:$A$50),0))),IF(AND($E178&lt;&gt;0,$DN$4&lt;&gt;1),INDEX($CD$7:$CD$73,SUM(IF(AF178=$CL$7:$CL$59,ROW($A$1:$A$50),0))),AF178:AJ178)))</f>
        <v>#N/A</v>
      </c>
      <c r="AX178" s="39"/>
      <c r="AY178" s="39"/>
      <c r="AZ178" s="39"/>
      <c r="BA178" s="39"/>
      <c r="BB178" s="39" t="e">
        <f>VLOOKUP(G178,변환표준점수!$X$8:$AM$16,_xlfn.XMATCH(AL178,변환표준점수!$Y$5:$AM$5)+IF(OR(AN178=6,AN178=7,AN178=10,AN178=11),IF(AO178=1,0,1),0)+1,FALSE)</f>
        <v>#N/A</v>
      </c>
      <c r="BC178" s="39" t="e">
        <f>VLOOKUP(H178,변환표준점수!$AO$8:$BE$16,_xlfn.XMATCH(AL178,변환표준점수!$AP$5:$BE$5)+IF(OR(AN178=3,AN178=6,AN178=8,AN178=9,AN178=10),IF(AO178=1,0,1),0)+1,FALSE)</f>
        <v>#N/A</v>
      </c>
      <c r="BD178" s="39" t="e">
        <f>IF(I178=0,VLOOKUP(K178,변환표준점수!$BU$8:$CF$62,'표점 계산기'!$AN178+1,FALSE),VLOOKUP(I178,변환표준점수!$BH$8:$BS$62,'표점 계산기'!$AN178+1,FALSE))</f>
        <v>#N/A</v>
      </c>
      <c r="BE178" s="39" t="e">
        <f>IF(J178=0,VLOOKUP(L178,변환표준점수!$BU$8:$CF$62,'표점 계산기'!$AN178+1,FALSE),VLOOKUP(J178,변환표준점수!$BH$8:$BS$62,'표점 계산기'!$AN178+1,FALSE))</f>
        <v>#N/A</v>
      </c>
      <c r="BF178" s="39" cm="1">
        <f t="array" ref="BF178">IF(M178=0,0,IF(OR(AN178=3,AN178=4),0,IF(AN178=1,INDEX($CZ$7:$CZ$15,SUM(IF(M178&lt;$CY$7:$CY$15=TRUE,1,0))+1),VLOOKUP(M178,변환표준점수!$BH$8:$BS$62,'표점 계산기'!AN178+1,FALSE))))</f>
        <v>0</v>
      </c>
      <c r="BG178" s="39" t="e" cm="1">
        <f t="array" ref="BG178">INDEX($DG$24:$EF$31,COLUMN(C173),$AP178)</f>
        <v>#N/A</v>
      </c>
      <c r="BH178" s="39" t="e" cm="1">
        <f t="array" ref="BH178">INDEX($DG$24:$EF$31,COLUMN(D173),$AP178)</f>
        <v>#N/A</v>
      </c>
      <c r="BI178" s="39" t="e" cm="1">
        <f t="array" ref="BI178">INDEX($DG$24:$EF$31,COLUMN(E173),$AP178)</f>
        <v>#N/A</v>
      </c>
      <c r="BJ178" s="39" t="e" cm="1">
        <f t="array" ref="BJ178">INDEX($DG$24:$EF$31,COLUMN(F173),$AP178)</f>
        <v>#N/A</v>
      </c>
      <c r="BK178" s="39" t="e" cm="1">
        <f t="array" ref="BK178">INDEX($DG$24:$EF$31,COLUMN(G173),$AP178)</f>
        <v>#N/A</v>
      </c>
      <c r="BL178" s="39" t="e" cm="1">
        <f t="array" ref="BL178">INDEX($DG$24:$EF$31,COLUMN(H173),$AP178)</f>
        <v>#N/A</v>
      </c>
      <c r="BM178" s="63" t="str" cm="1">
        <f t="array" aca="1" ref="BM178:BQ178" ca="1">IFERROR(ROUND(IF(IFERROR(AW178:BA178/AW178:BA178,0)=1,(IFERROR(AQ178:AU178*BG178,0)+IFERROR(AW178:BA178*BH178,0)+(SUM(BD178:BF178)-MIN(BD178:BF178))*BI178+BB178*BJ178+BC178*BK178)*BL178+BB178*(1-BJ178)+BC178*(1-BK178)+IF(AN178=1,BF178,0),""),2),"")</f>
        <v/>
      </c>
      <c r="BN178" s="52" t="str">
        <f ca="1"/>
        <v/>
      </c>
      <c r="BO178" s="52" t="str">
        <f ca="1"/>
        <v/>
      </c>
      <c r="BP178" s="52" t="str">
        <f ca="1"/>
        <v/>
      </c>
      <c r="BQ178" s="64" t="str">
        <f ca="1"/>
        <v/>
      </c>
      <c r="BR178" s="6"/>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6"/>
      <c r="DM178" s="6"/>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row>
    <row r="179" spans="1:153" x14ac:dyDescent="0.3">
      <c r="A179" s="5"/>
      <c r="B179" s="18" t="str">
        <f t="shared" si="41"/>
        <v/>
      </c>
      <c r="C179" s="24"/>
      <c r="D179" s="24"/>
      <c r="E179" s="24"/>
      <c r="F179" s="24"/>
      <c r="G179" s="24"/>
      <c r="H179" s="25"/>
      <c r="I179" s="25"/>
      <c r="J179" s="25"/>
      <c r="K179" s="25"/>
      <c r="L179" s="25"/>
      <c r="M179" s="25"/>
      <c r="N179" s="24"/>
      <c r="O179" s="25"/>
      <c r="P179" s="6"/>
      <c r="Q179" s="6"/>
      <c r="R179" s="6" t="e">
        <f t="shared" si="42"/>
        <v>#N/A</v>
      </c>
      <c r="S179" s="6" t="e">
        <f t="shared" si="43"/>
        <v>#N/A</v>
      </c>
      <c r="T179" s="6" t="e">
        <f t="shared" si="44"/>
        <v>#N/A</v>
      </c>
      <c r="U179" s="6" t="e">
        <f t="shared" si="45"/>
        <v>#N/A</v>
      </c>
      <c r="V179" s="8" cm="1">
        <f t="array" ref="V179">IF(M179=0,0,IF(OR($DM$4=3,$DM$4=4),0,IF($DM$4=1,INDEX($CZ$7:$CZ$15,SUM(IF(M179&lt;$CY$7:$CY$15=TRUE,1,0))+1),VLOOKUP(M179,$DB$7:$DC$107,2,FALSE))))</f>
        <v>0</v>
      </c>
      <c r="W179" s="6" t="e">
        <f t="shared" si="40"/>
        <v>#N/A</v>
      </c>
      <c r="X179" s="6" cm="1">
        <f t="array" aca="1" ref="X179" ca="1">SUM(IF((IF(E179=0,INDIRECT(_xlfn.CONCAT($CH$1,MATCH(F179,$CG$7:$CG$100,0)+6)):INDIRECT(_xlfn.CONCAT($CH$1,MATCH(F179,$CG$7:$CG$100,0)+6+SUM(IF((F179=$CG$7:$CG$59)=TRUE,1,0))-1)),INDIRECT(_xlfn.CONCAT($CD$1,MATCH(E179,$CC$7:$CC$100,0)+6)):INDIRECT(_xlfn.CONCAT($CD$1,MATCH(E179,$CC$7:$CC$100,0)+6+SUM(IF((E179=$CC$7:$CC$59)=TRUE,1,0))-1)))*$S$3)=0,0,1))</f>
        <v>2</v>
      </c>
      <c r="Y179" s="6" t="e" cm="1">
        <f t="array" aca="1" ref="Y179" ca="1">SUM(IF((TRANSPOSE(MMULT(MMULT(_xlfn.MUNIT(X179),IF(MMULT(IF(E179=0,INDIRECT(_xlfn.CONCAT($CH$1,MATCH(F179,$CG$7:$CG$100,0)+6)):INDIRECT(_xlfn.CONCAT($CH$1,MATCH(F179,$CG$7:$CG$100,0)+6+SUM(IF((F179=$CG$7:$CG$59)=TRUE,1,0))-1)),INDIRECT(_xlfn.CONCAT($CD$1,MATCH(E179,$CC$7:$CC$100,0)+6)):INDIRECT(_xlfn.CONCAT($CD$1,MATCH(E179,$CC$7:$CC$100,0)+6+SUM(IF((E179=$CC$7:$CC$59)=TRUE,1,0))-1)))*$S$3,1/TRANSPOSE(W179-INDIRECT(_xlfn.CONCAT($BZ$1,MATCH(D179,$BY$7:$BY$100,0)+6)):INDIRECT(_xlfn.CONCAT($BZ$1,MATCH(D179,$BY$7:$BY$100,0)+6+SUM(IF((D179=$BY$7:$BY$59)=TRUE,1,0))-1))*$R$3))=1,1,0)),W179-INDIRECT(_xlfn.CONCAT($BZ$1,MATCH(D179,$BY$7:$BY$100,0)+6)):INDIRECT(_xlfn.CONCAT($BZ$1,MATCH(D179,$BY$7:$BY$100,0)+6+SUM(IF((D179=$BY$7:$BY$59)=TRUE,1,0))-1))*$R$3)))=0,0,1))</f>
        <v>#N/A</v>
      </c>
      <c r="Z179" s="6"/>
      <c r="AA179" s="30" t="str">
        <f t="shared" ca="1" si="46"/>
        <v/>
      </c>
      <c r="AB179" s="31" t="str">
        <f t="shared" si="47"/>
        <v/>
      </c>
      <c r="AC179" s="31" t="str">
        <f t="shared" si="48"/>
        <v/>
      </c>
      <c r="AD179" s="31" t="str">
        <f t="shared" si="49"/>
        <v/>
      </c>
      <c r="AE179" s="32" t="str">
        <f t="shared" si="50"/>
        <v/>
      </c>
      <c r="AF179" s="33" t="str" cm="1">
        <f t="array" aca="1" ref="AF179" ca="1">IFERROR(IF(_xlfn._xlws.SORT(TRANSPOSE(MMULT(MMULT(_xlfn.MUNIT(X179),IF(ROUND(MMULT(IF(E179=0,IF(DN177=1,INDIRECT(_xlfn.CONCAT($CP$1,MATCH(F179,$CO$7:$CO$100,0)+6)):INDIRECT(_xlfn.CONCAT($CP$1,MATCH(F179,$CO$7:$CO$100,0)+6+SUM(IF((F179=$CO$7:$CO$59)=TRUE,1,0))-1)),INDIRECT(_xlfn.CONCAT($CH$1,MATCH(F179,$CG$7:$CG$100,0)+6)):INDIRECT(_xlfn.CONCAT($CH$1,MATCH(F179,$CG$7:$CG$100,0)+6+SUM(IF((F179=$CG$7:$CG$59)=TRUE,1,0))-1))),IF(OR(DN177=2,DN177=3),INDIRECT(_xlfn.CONCAT($CL$1,MATCH(E179,$CK$7:$CK$100,0)+6)):INDIRECT(_xlfn.CONCAT($CL$1,MATCH(E179,$CK$7:$CK$100,0)+6+SUM(IF((E179=$CK$7:$CK$59)=TRUE,1,0))-1)),INDIRECT(_xlfn.CONCAT($CD$1,MATCH(E179,$CC$7:$CC$100,0)+6)):INDIRECT(_xlfn.CONCAT($CD$1,MATCH(E179,$CC$7:$CC$100,0)+6+SUM(IF((E179=$CC$7:$CC$59)=TRUE,1,0))-1))))*$S$3*IF(AND(DM177=4,F179=0),1.1,1),1/TRANSPOSE(W179-INDIRECT(_xlfn.CONCAT($BZ$1,MATCH(D179,$BY$7:$BY$100,0)+6)):INDIRECT(_xlfn.CONCAT($BZ$1,MATCH(D179,$BY$7:$BY$100,0)+6+SUM(IF((D179=$BY$7:$BY$59)=TRUE,1,0))-1))*$R$3)),6)=1,1,0)),W179-INDIRECT(_xlfn.CONCAT($BZ$1,MATCH(D179,$BY$7:$BY$100,0)+6)):INDIRECT(_xlfn.CONCAT($BZ$1,MATCH(D179,$BY$7:$BY$100,0)+6+SUM(IF((D179=$BY$7:$BY$59)=TRUE,1,0))-1))*$R$3))/$S$3,1,-1,TRUE)=0,"",_xlfn._xlws.SORT(TRANSPOSE(MMULT(MMULT(_xlfn.MUNIT(X179),IF(ROUND(MMULT(IF(E179=0,IF(DN177=1,INDIRECT(_xlfn.CONCAT($CP$1,MATCH(F179,$CO$7:$CO$100,0)+6)):INDIRECT(_xlfn.CONCAT($CP$1,MATCH(F179,$CO$7:$CO$100,0)+6+SUM(IF((F179=$CO$7:$CO$59)=TRUE,1,0))-1)),INDIRECT(_xlfn.CONCAT($CH$1,MATCH(F179,$CG$7:$CG$100,0)+6)):INDIRECT(_xlfn.CONCAT($CH$1,MATCH(F179,$CG$7:$CG$100,0)+6+SUM(IF((F179=$CG$7:$CG$59)=TRUE,1,0))-1))),IF(OR(DN177=2,DN177=3),INDIRECT(_xlfn.CONCAT($CL$1,MATCH(E179,$CK$7:$CK$100,0)+6)):INDIRECT(_xlfn.CONCAT($CL$1,MATCH(E179,$CK$7:$CK$100,0)+6+SUM(IF((E179=$CK$7:$CK$59)=TRUE,1,0))-1)),INDIRECT(_xlfn.CONCAT($CD$1,MATCH(E179,$CC$7:$CC$100,0)+6)):INDIRECT(_xlfn.CONCAT($CD$1,MATCH(E179,$CC$7:$CC$100,0)+6+SUM(IF((E179=$CC$7:$CC$59)=TRUE,1,0))-1))))*$S$3*IF(AND(DM177=4,F179=0),1.1,1),1/TRANSPOSE(W179-INDIRECT(_xlfn.CONCAT($BZ$1,MATCH(D179,$BY$7:$BY$100,0)+6)):INDIRECT(_xlfn.CONCAT($BZ$1,MATCH(D179,$BY$7:$BY$100,0)+6+SUM(IF((D179=$BY$7:$BY$59)=TRUE,1,0))-1))*$R$3)),6)=1,1,0)),W179-INDIRECT(_xlfn.CONCAT($BZ$1,MATCH(D179,$BY$7:$BY$100,0)+6)):INDIRECT(_xlfn.CONCAT($BZ$1,MATCH(D179,$BY$7:$BY$100,0)+6+SUM(IF((D179=$BY$7:$BY$59)=TRUE,1,0))-1))*$R$3))/$S$3,1,-1,TRUE)),"")</f>
        <v/>
      </c>
      <c r="AG179" s="31"/>
      <c r="AH179" s="31"/>
      <c r="AI179" s="31"/>
      <c r="AJ179" s="32"/>
      <c r="AK179" s="6"/>
      <c r="AL179" s="21"/>
      <c r="AM179" s="21"/>
      <c r="AN179" s="48">
        <f t="shared" si="51"/>
        <v>12</v>
      </c>
      <c r="AO179" s="39" t="e">
        <f t="shared" si="52"/>
        <v>#N/A</v>
      </c>
      <c r="AP179" s="39" t="e" cm="1">
        <f t="array" ref="AP179">_xlfn.XMATCH(1,IF(IF((AL179=$DG$24:$EF$24)=TRUE,1,0)+IF((AM179=$DG$25:$EF$25)=TRUE,1,0)=2,1,0))</f>
        <v>#N/A</v>
      </c>
      <c r="AQ179" s="39" t="str" cm="1">
        <f t="array" aca="1" ref="AQ179:AU179" ca="1">AA179:AE179</f>
        <v/>
      </c>
      <c r="AR179" s="39" t="str">
        <f ca="1"/>
        <v/>
      </c>
      <c r="AS179" s="39" t="str">
        <f ca="1"/>
        <v/>
      </c>
      <c r="AT179" s="39" t="str">
        <f ca="1"/>
        <v/>
      </c>
      <c r="AU179" s="39" t="str">
        <f ca="1"/>
        <v/>
      </c>
      <c r="AV179" s="39">
        <f t="shared" si="53"/>
        <v>0</v>
      </c>
      <c r="AW179" s="39" t="e" cm="1">
        <f t="array" ref="AW179">IF(AND(AV179=1,AO179&lt;&gt;1),VLOOKUP(E179,변환표준점수!$H$8:$O$60,_xlfn.XMATCH('표점 계산기'!$AL179,변환표준점수!$I$6:$O$6)+1,FALSE),IF(AND($E179=0,$DN$4=1),INDEX($CH$7:$CH$73,SUM(IF(AF179=$CP$7:$CP$59,ROW($A$1:$A$50),0))),IF(AND($E179&lt;&gt;0,$DN$4&lt;&gt;1),INDEX($CD$7:$CD$73,SUM(IF(AF179=$CL$7:$CL$59,ROW($A$1:$A$50),0))),AF179:AJ179)))</f>
        <v>#N/A</v>
      </c>
      <c r="AX179" s="39"/>
      <c r="AY179" s="39"/>
      <c r="AZ179" s="39"/>
      <c r="BA179" s="39"/>
      <c r="BB179" s="39" t="e">
        <f>VLOOKUP(G179,변환표준점수!$X$8:$AM$16,_xlfn.XMATCH(AL179,변환표준점수!$Y$5:$AM$5)+IF(OR(AN179=6,AN179=7,AN179=10,AN179=11),IF(AO179=1,0,1),0)+1,FALSE)</f>
        <v>#N/A</v>
      </c>
      <c r="BC179" s="39" t="e">
        <f>VLOOKUP(H179,변환표준점수!$AO$8:$BE$16,_xlfn.XMATCH(AL179,변환표준점수!$AP$5:$BE$5)+IF(OR(AN179=3,AN179=6,AN179=8,AN179=9,AN179=10),IF(AO179=1,0,1),0)+1,FALSE)</f>
        <v>#N/A</v>
      </c>
      <c r="BD179" s="39" t="e">
        <f>IF(I179=0,VLOOKUP(K179,변환표준점수!$BU$8:$CF$62,'표점 계산기'!$AN179+1,FALSE),VLOOKUP(I179,변환표준점수!$BH$8:$BS$62,'표점 계산기'!$AN179+1,FALSE))</f>
        <v>#N/A</v>
      </c>
      <c r="BE179" s="39" t="e">
        <f>IF(J179=0,VLOOKUP(L179,변환표준점수!$BU$8:$CF$62,'표점 계산기'!$AN179+1,FALSE),VLOOKUP(J179,변환표준점수!$BH$8:$BS$62,'표점 계산기'!$AN179+1,FALSE))</f>
        <v>#N/A</v>
      </c>
      <c r="BF179" s="39" cm="1">
        <f t="array" ref="BF179">IF(M179=0,0,IF(OR(AN179=3,AN179=4),0,IF(AN179=1,INDEX($CZ$7:$CZ$15,SUM(IF(M179&lt;$CY$7:$CY$15=TRUE,1,0))+1),VLOOKUP(M179,변환표준점수!$BH$8:$BS$62,'표점 계산기'!AN179+1,FALSE))))</f>
        <v>0</v>
      </c>
      <c r="BG179" s="39" t="e" cm="1">
        <f t="array" ref="BG179">INDEX($DG$24:$EF$31,COLUMN(C174),$AP179)</f>
        <v>#N/A</v>
      </c>
      <c r="BH179" s="39" t="e" cm="1">
        <f t="array" ref="BH179">INDEX($DG$24:$EF$31,COLUMN(D174),$AP179)</f>
        <v>#N/A</v>
      </c>
      <c r="BI179" s="39" t="e" cm="1">
        <f t="array" ref="BI179">INDEX($DG$24:$EF$31,COLUMN(E174),$AP179)</f>
        <v>#N/A</v>
      </c>
      <c r="BJ179" s="39" t="e" cm="1">
        <f t="array" ref="BJ179">INDEX($DG$24:$EF$31,COLUMN(F174),$AP179)</f>
        <v>#N/A</v>
      </c>
      <c r="BK179" s="39" t="e" cm="1">
        <f t="array" ref="BK179">INDEX($DG$24:$EF$31,COLUMN(G174),$AP179)</f>
        <v>#N/A</v>
      </c>
      <c r="BL179" s="39" t="e" cm="1">
        <f t="array" ref="BL179">INDEX($DG$24:$EF$31,COLUMN(H174),$AP179)</f>
        <v>#N/A</v>
      </c>
      <c r="BM179" s="63" t="str" cm="1">
        <f t="array" aca="1" ref="BM179:BQ179" ca="1">IFERROR(ROUND(IF(IFERROR(AW179:BA179/AW179:BA179,0)=1,(IFERROR(AQ179:AU179*BG179,0)+IFERROR(AW179:BA179*BH179,0)+(SUM(BD179:BF179)-MIN(BD179:BF179))*BI179+BB179*BJ179+BC179*BK179)*BL179+BB179*(1-BJ179)+BC179*(1-BK179)+IF(AN179=1,BF179,0),""),2),"")</f>
        <v/>
      </c>
      <c r="BN179" s="52" t="str">
        <f ca="1"/>
        <v/>
      </c>
      <c r="BO179" s="52" t="str">
        <f ca="1"/>
        <v/>
      </c>
      <c r="BP179" s="52" t="str">
        <f ca="1"/>
        <v/>
      </c>
      <c r="BQ179" s="64" t="str">
        <f ca="1"/>
        <v/>
      </c>
      <c r="BR179" s="6"/>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6"/>
      <c r="DM179" s="6"/>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row>
    <row r="180" spans="1:153" x14ac:dyDescent="0.3">
      <c r="A180" s="5"/>
      <c r="B180" s="18" t="str">
        <f t="shared" si="41"/>
        <v/>
      </c>
      <c r="C180" s="24"/>
      <c r="D180" s="24"/>
      <c r="E180" s="24"/>
      <c r="F180" s="24"/>
      <c r="G180" s="24"/>
      <c r="H180" s="25"/>
      <c r="I180" s="25"/>
      <c r="J180" s="25"/>
      <c r="K180" s="25"/>
      <c r="L180" s="25"/>
      <c r="M180" s="25"/>
      <c r="N180" s="24"/>
      <c r="O180" s="25"/>
      <c r="P180" s="6"/>
      <c r="Q180" s="6"/>
      <c r="R180" s="6" t="e">
        <f t="shared" si="42"/>
        <v>#N/A</v>
      </c>
      <c r="S180" s="6" t="e">
        <f t="shared" si="43"/>
        <v>#N/A</v>
      </c>
      <c r="T180" s="6" t="e">
        <f t="shared" si="44"/>
        <v>#N/A</v>
      </c>
      <c r="U180" s="6" t="e">
        <f t="shared" si="45"/>
        <v>#N/A</v>
      </c>
      <c r="V180" s="8" cm="1">
        <f t="array" ref="V180">IF(M180=0,0,IF(OR($DM$4=3,$DM$4=4),0,IF($DM$4=1,INDEX($CZ$7:$CZ$15,SUM(IF(M180&lt;$CY$7:$CY$15=TRUE,1,0))+1),VLOOKUP(M180,$DB$7:$DC$107,2,FALSE))))</f>
        <v>0</v>
      </c>
      <c r="W180" s="6" t="e">
        <f t="shared" si="40"/>
        <v>#N/A</v>
      </c>
      <c r="X180" s="6" cm="1">
        <f t="array" aca="1" ref="X180" ca="1">SUM(IF((IF(E180=0,INDIRECT(_xlfn.CONCAT($CH$1,MATCH(F180,$CG$7:$CG$100,0)+6)):INDIRECT(_xlfn.CONCAT($CH$1,MATCH(F180,$CG$7:$CG$100,0)+6+SUM(IF((F180=$CG$7:$CG$59)=TRUE,1,0))-1)),INDIRECT(_xlfn.CONCAT($CD$1,MATCH(E180,$CC$7:$CC$100,0)+6)):INDIRECT(_xlfn.CONCAT($CD$1,MATCH(E180,$CC$7:$CC$100,0)+6+SUM(IF((E180=$CC$7:$CC$59)=TRUE,1,0))-1)))*$S$3)=0,0,1))</f>
        <v>2</v>
      </c>
      <c r="Y180" s="6" t="e" cm="1">
        <f t="array" aca="1" ref="Y180" ca="1">SUM(IF((TRANSPOSE(MMULT(MMULT(_xlfn.MUNIT(X180),IF(MMULT(IF(E180=0,INDIRECT(_xlfn.CONCAT($CH$1,MATCH(F180,$CG$7:$CG$100,0)+6)):INDIRECT(_xlfn.CONCAT($CH$1,MATCH(F180,$CG$7:$CG$100,0)+6+SUM(IF((F180=$CG$7:$CG$59)=TRUE,1,0))-1)),INDIRECT(_xlfn.CONCAT($CD$1,MATCH(E180,$CC$7:$CC$100,0)+6)):INDIRECT(_xlfn.CONCAT($CD$1,MATCH(E180,$CC$7:$CC$100,0)+6+SUM(IF((E180=$CC$7:$CC$59)=TRUE,1,0))-1)))*$S$3,1/TRANSPOSE(W180-INDIRECT(_xlfn.CONCAT($BZ$1,MATCH(D180,$BY$7:$BY$100,0)+6)):INDIRECT(_xlfn.CONCAT($BZ$1,MATCH(D180,$BY$7:$BY$100,0)+6+SUM(IF((D180=$BY$7:$BY$59)=TRUE,1,0))-1))*$R$3))=1,1,0)),W180-INDIRECT(_xlfn.CONCAT($BZ$1,MATCH(D180,$BY$7:$BY$100,0)+6)):INDIRECT(_xlfn.CONCAT($BZ$1,MATCH(D180,$BY$7:$BY$100,0)+6+SUM(IF((D180=$BY$7:$BY$59)=TRUE,1,0))-1))*$R$3)))=0,0,1))</f>
        <v>#N/A</v>
      </c>
      <c r="Z180" s="6"/>
      <c r="AA180" s="30" t="str">
        <f t="shared" ca="1" si="46"/>
        <v/>
      </c>
      <c r="AB180" s="31" t="str">
        <f t="shared" si="47"/>
        <v/>
      </c>
      <c r="AC180" s="31" t="str">
        <f t="shared" si="48"/>
        <v/>
      </c>
      <c r="AD180" s="31" t="str">
        <f t="shared" si="49"/>
        <v/>
      </c>
      <c r="AE180" s="32" t="str">
        <f t="shared" si="50"/>
        <v/>
      </c>
      <c r="AF180" s="33" t="str" cm="1">
        <f t="array" aca="1" ref="AF180" ca="1">IFERROR(IF(_xlfn._xlws.SORT(TRANSPOSE(MMULT(MMULT(_xlfn.MUNIT(X180),IF(ROUND(MMULT(IF(E180=0,IF(DN178=1,INDIRECT(_xlfn.CONCAT($CP$1,MATCH(F180,$CO$7:$CO$100,0)+6)):INDIRECT(_xlfn.CONCAT($CP$1,MATCH(F180,$CO$7:$CO$100,0)+6+SUM(IF((F180=$CO$7:$CO$59)=TRUE,1,0))-1)),INDIRECT(_xlfn.CONCAT($CH$1,MATCH(F180,$CG$7:$CG$100,0)+6)):INDIRECT(_xlfn.CONCAT($CH$1,MATCH(F180,$CG$7:$CG$100,0)+6+SUM(IF((F180=$CG$7:$CG$59)=TRUE,1,0))-1))),IF(OR(DN178=2,DN178=3),INDIRECT(_xlfn.CONCAT($CL$1,MATCH(E180,$CK$7:$CK$100,0)+6)):INDIRECT(_xlfn.CONCAT($CL$1,MATCH(E180,$CK$7:$CK$100,0)+6+SUM(IF((E180=$CK$7:$CK$59)=TRUE,1,0))-1)),INDIRECT(_xlfn.CONCAT($CD$1,MATCH(E180,$CC$7:$CC$100,0)+6)):INDIRECT(_xlfn.CONCAT($CD$1,MATCH(E180,$CC$7:$CC$100,0)+6+SUM(IF((E180=$CC$7:$CC$59)=TRUE,1,0))-1))))*$S$3*IF(AND(DM178=4,F180=0),1.1,1),1/TRANSPOSE(W180-INDIRECT(_xlfn.CONCAT($BZ$1,MATCH(D180,$BY$7:$BY$100,0)+6)):INDIRECT(_xlfn.CONCAT($BZ$1,MATCH(D180,$BY$7:$BY$100,0)+6+SUM(IF((D180=$BY$7:$BY$59)=TRUE,1,0))-1))*$R$3)),6)=1,1,0)),W180-INDIRECT(_xlfn.CONCAT($BZ$1,MATCH(D180,$BY$7:$BY$100,0)+6)):INDIRECT(_xlfn.CONCAT($BZ$1,MATCH(D180,$BY$7:$BY$100,0)+6+SUM(IF((D180=$BY$7:$BY$59)=TRUE,1,0))-1))*$R$3))/$S$3,1,-1,TRUE)=0,"",_xlfn._xlws.SORT(TRANSPOSE(MMULT(MMULT(_xlfn.MUNIT(X180),IF(ROUND(MMULT(IF(E180=0,IF(DN178=1,INDIRECT(_xlfn.CONCAT($CP$1,MATCH(F180,$CO$7:$CO$100,0)+6)):INDIRECT(_xlfn.CONCAT($CP$1,MATCH(F180,$CO$7:$CO$100,0)+6+SUM(IF((F180=$CO$7:$CO$59)=TRUE,1,0))-1)),INDIRECT(_xlfn.CONCAT($CH$1,MATCH(F180,$CG$7:$CG$100,0)+6)):INDIRECT(_xlfn.CONCAT($CH$1,MATCH(F180,$CG$7:$CG$100,0)+6+SUM(IF((F180=$CG$7:$CG$59)=TRUE,1,0))-1))),IF(OR(DN178=2,DN178=3),INDIRECT(_xlfn.CONCAT($CL$1,MATCH(E180,$CK$7:$CK$100,0)+6)):INDIRECT(_xlfn.CONCAT($CL$1,MATCH(E180,$CK$7:$CK$100,0)+6+SUM(IF((E180=$CK$7:$CK$59)=TRUE,1,0))-1)),INDIRECT(_xlfn.CONCAT($CD$1,MATCH(E180,$CC$7:$CC$100,0)+6)):INDIRECT(_xlfn.CONCAT($CD$1,MATCH(E180,$CC$7:$CC$100,0)+6+SUM(IF((E180=$CC$7:$CC$59)=TRUE,1,0))-1))))*$S$3*IF(AND(DM178=4,F180=0),1.1,1),1/TRANSPOSE(W180-INDIRECT(_xlfn.CONCAT($BZ$1,MATCH(D180,$BY$7:$BY$100,0)+6)):INDIRECT(_xlfn.CONCAT($BZ$1,MATCH(D180,$BY$7:$BY$100,0)+6+SUM(IF((D180=$BY$7:$BY$59)=TRUE,1,0))-1))*$R$3)),6)=1,1,0)),W180-INDIRECT(_xlfn.CONCAT($BZ$1,MATCH(D180,$BY$7:$BY$100,0)+6)):INDIRECT(_xlfn.CONCAT($BZ$1,MATCH(D180,$BY$7:$BY$100,0)+6+SUM(IF((D180=$BY$7:$BY$59)=TRUE,1,0))-1))*$R$3))/$S$3,1,-1,TRUE)),"")</f>
        <v/>
      </c>
      <c r="AG180" s="31"/>
      <c r="AH180" s="31"/>
      <c r="AI180" s="31"/>
      <c r="AJ180" s="32"/>
      <c r="AK180" s="6"/>
      <c r="AL180" s="21"/>
      <c r="AM180" s="21"/>
      <c r="AN180" s="48">
        <f t="shared" si="51"/>
        <v>12</v>
      </c>
      <c r="AO180" s="39" t="e">
        <f t="shared" si="52"/>
        <v>#N/A</v>
      </c>
      <c r="AP180" s="39" t="e" cm="1">
        <f t="array" ref="AP180">_xlfn.XMATCH(1,IF(IF((AL180=$DG$24:$EF$24)=TRUE,1,0)+IF((AM180=$DG$25:$EF$25)=TRUE,1,0)=2,1,0))</f>
        <v>#N/A</v>
      </c>
      <c r="AQ180" s="39" t="str" cm="1">
        <f t="array" aca="1" ref="AQ180:AU180" ca="1">AA180:AE180</f>
        <v/>
      </c>
      <c r="AR180" s="39" t="str">
        <f ca="1"/>
        <v/>
      </c>
      <c r="AS180" s="39" t="str">
        <f ca="1"/>
        <v/>
      </c>
      <c r="AT180" s="39" t="str">
        <f ca="1"/>
        <v/>
      </c>
      <c r="AU180" s="39" t="str">
        <f ca="1"/>
        <v/>
      </c>
      <c r="AV180" s="39">
        <f t="shared" si="53"/>
        <v>0</v>
      </c>
      <c r="AW180" s="39" t="e" cm="1">
        <f t="array" ref="AW180">IF(AND(AV180=1,AO180&lt;&gt;1),VLOOKUP(E180,변환표준점수!$H$8:$O$60,_xlfn.XMATCH('표점 계산기'!$AL180,변환표준점수!$I$6:$O$6)+1,FALSE),IF(AND($E180=0,$DN$4=1),INDEX($CH$7:$CH$73,SUM(IF(AF180=$CP$7:$CP$59,ROW($A$1:$A$50),0))),IF(AND($E180&lt;&gt;0,$DN$4&lt;&gt;1),INDEX($CD$7:$CD$73,SUM(IF(AF180=$CL$7:$CL$59,ROW($A$1:$A$50),0))),AF180:AJ180)))</f>
        <v>#N/A</v>
      </c>
      <c r="AX180" s="39"/>
      <c r="AY180" s="39"/>
      <c r="AZ180" s="39"/>
      <c r="BA180" s="39"/>
      <c r="BB180" s="39" t="e">
        <f>VLOOKUP(G180,변환표준점수!$X$8:$AM$16,_xlfn.XMATCH(AL180,변환표준점수!$Y$5:$AM$5)+IF(OR(AN180=6,AN180=7,AN180=10,AN180=11),IF(AO180=1,0,1),0)+1,FALSE)</f>
        <v>#N/A</v>
      </c>
      <c r="BC180" s="39" t="e">
        <f>VLOOKUP(H180,변환표준점수!$AO$8:$BE$16,_xlfn.XMATCH(AL180,변환표준점수!$AP$5:$BE$5)+IF(OR(AN180=3,AN180=6,AN180=8,AN180=9,AN180=10),IF(AO180=1,0,1),0)+1,FALSE)</f>
        <v>#N/A</v>
      </c>
      <c r="BD180" s="39" t="e">
        <f>IF(I180=0,VLOOKUP(K180,변환표준점수!$BU$8:$CF$62,'표점 계산기'!$AN180+1,FALSE),VLOOKUP(I180,변환표준점수!$BH$8:$BS$62,'표점 계산기'!$AN180+1,FALSE))</f>
        <v>#N/A</v>
      </c>
      <c r="BE180" s="39" t="e">
        <f>IF(J180=0,VLOOKUP(L180,변환표준점수!$BU$8:$CF$62,'표점 계산기'!$AN180+1,FALSE),VLOOKUP(J180,변환표준점수!$BH$8:$BS$62,'표점 계산기'!$AN180+1,FALSE))</f>
        <v>#N/A</v>
      </c>
      <c r="BF180" s="39" cm="1">
        <f t="array" ref="BF180">IF(M180=0,0,IF(OR(AN180=3,AN180=4),0,IF(AN180=1,INDEX($CZ$7:$CZ$15,SUM(IF(M180&lt;$CY$7:$CY$15=TRUE,1,0))+1),VLOOKUP(M180,변환표준점수!$BH$8:$BS$62,'표점 계산기'!AN180+1,FALSE))))</f>
        <v>0</v>
      </c>
      <c r="BG180" s="39" t="e" cm="1">
        <f t="array" ref="BG180">INDEX($DG$24:$EF$31,COLUMN(C175),$AP180)</f>
        <v>#N/A</v>
      </c>
      <c r="BH180" s="39" t="e" cm="1">
        <f t="array" ref="BH180">INDEX($DG$24:$EF$31,COLUMN(D175),$AP180)</f>
        <v>#N/A</v>
      </c>
      <c r="BI180" s="39" t="e" cm="1">
        <f t="array" ref="BI180">INDEX($DG$24:$EF$31,COLUMN(E175),$AP180)</f>
        <v>#N/A</v>
      </c>
      <c r="BJ180" s="39" t="e" cm="1">
        <f t="array" ref="BJ180">INDEX($DG$24:$EF$31,COLUMN(F175),$AP180)</f>
        <v>#N/A</v>
      </c>
      <c r="BK180" s="39" t="e" cm="1">
        <f t="array" ref="BK180">INDEX($DG$24:$EF$31,COLUMN(G175),$AP180)</f>
        <v>#N/A</v>
      </c>
      <c r="BL180" s="39" t="e" cm="1">
        <f t="array" ref="BL180">INDEX($DG$24:$EF$31,COLUMN(H175),$AP180)</f>
        <v>#N/A</v>
      </c>
      <c r="BM180" s="63" t="str" cm="1">
        <f t="array" aca="1" ref="BM180:BQ180" ca="1">IFERROR(ROUND(IF(IFERROR(AW180:BA180/AW180:BA180,0)=1,(IFERROR(AQ180:AU180*BG180,0)+IFERROR(AW180:BA180*BH180,0)+(SUM(BD180:BF180)-MIN(BD180:BF180))*BI180+BB180*BJ180+BC180*BK180)*BL180+BB180*(1-BJ180)+BC180*(1-BK180)+IF(AN180=1,BF180,0),""),2),"")</f>
        <v/>
      </c>
      <c r="BN180" s="52" t="str">
        <f ca="1"/>
        <v/>
      </c>
      <c r="BO180" s="52" t="str">
        <f ca="1"/>
        <v/>
      </c>
      <c r="BP180" s="52" t="str">
        <f ca="1"/>
        <v/>
      </c>
      <c r="BQ180" s="64" t="str">
        <f ca="1"/>
        <v/>
      </c>
      <c r="BR180" s="6"/>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6"/>
      <c r="DM180" s="6"/>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row>
    <row r="181" spans="1:153" x14ac:dyDescent="0.3">
      <c r="A181" s="5"/>
      <c r="B181" s="18" t="str">
        <f t="shared" si="41"/>
        <v/>
      </c>
      <c r="C181" s="24"/>
      <c r="D181" s="24"/>
      <c r="E181" s="24"/>
      <c r="F181" s="24"/>
      <c r="G181" s="24"/>
      <c r="H181" s="25"/>
      <c r="I181" s="25"/>
      <c r="J181" s="25"/>
      <c r="K181" s="25"/>
      <c r="L181" s="25"/>
      <c r="M181" s="25"/>
      <c r="N181" s="24"/>
      <c r="O181" s="25"/>
      <c r="P181" s="6"/>
      <c r="Q181" s="6"/>
      <c r="R181" s="6" t="e">
        <f t="shared" si="42"/>
        <v>#N/A</v>
      </c>
      <c r="S181" s="6" t="e">
        <f t="shared" si="43"/>
        <v>#N/A</v>
      </c>
      <c r="T181" s="6" t="e">
        <f t="shared" si="44"/>
        <v>#N/A</v>
      </c>
      <c r="U181" s="6" t="e">
        <f t="shared" si="45"/>
        <v>#N/A</v>
      </c>
      <c r="V181" s="8" cm="1">
        <f t="array" ref="V181">IF(M181=0,0,IF(OR($DM$4=3,$DM$4=4),0,IF($DM$4=1,INDEX($CZ$7:$CZ$15,SUM(IF(M181&lt;$CY$7:$CY$15=TRUE,1,0))+1),VLOOKUP(M181,$DB$7:$DC$107,2,FALSE))))</f>
        <v>0</v>
      </c>
      <c r="W181" s="6" t="e">
        <f t="shared" si="40"/>
        <v>#N/A</v>
      </c>
      <c r="X181" s="6" cm="1">
        <f t="array" aca="1" ref="X181" ca="1">SUM(IF((IF(E181=0,INDIRECT(_xlfn.CONCAT($CH$1,MATCH(F181,$CG$7:$CG$100,0)+6)):INDIRECT(_xlfn.CONCAT($CH$1,MATCH(F181,$CG$7:$CG$100,0)+6+SUM(IF((F181=$CG$7:$CG$59)=TRUE,1,0))-1)),INDIRECT(_xlfn.CONCAT($CD$1,MATCH(E181,$CC$7:$CC$100,0)+6)):INDIRECT(_xlfn.CONCAT($CD$1,MATCH(E181,$CC$7:$CC$100,0)+6+SUM(IF((E181=$CC$7:$CC$59)=TRUE,1,0))-1)))*$S$3)=0,0,1))</f>
        <v>2</v>
      </c>
      <c r="Y181" s="6" t="e" cm="1">
        <f t="array" aca="1" ref="Y181" ca="1">SUM(IF((TRANSPOSE(MMULT(MMULT(_xlfn.MUNIT(X181),IF(MMULT(IF(E181=0,INDIRECT(_xlfn.CONCAT($CH$1,MATCH(F181,$CG$7:$CG$100,0)+6)):INDIRECT(_xlfn.CONCAT($CH$1,MATCH(F181,$CG$7:$CG$100,0)+6+SUM(IF((F181=$CG$7:$CG$59)=TRUE,1,0))-1)),INDIRECT(_xlfn.CONCAT($CD$1,MATCH(E181,$CC$7:$CC$100,0)+6)):INDIRECT(_xlfn.CONCAT($CD$1,MATCH(E181,$CC$7:$CC$100,0)+6+SUM(IF((E181=$CC$7:$CC$59)=TRUE,1,0))-1)))*$S$3,1/TRANSPOSE(W181-INDIRECT(_xlfn.CONCAT($BZ$1,MATCH(D181,$BY$7:$BY$100,0)+6)):INDIRECT(_xlfn.CONCAT($BZ$1,MATCH(D181,$BY$7:$BY$100,0)+6+SUM(IF((D181=$BY$7:$BY$59)=TRUE,1,0))-1))*$R$3))=1,1,0)),W181-INDIRECT(_xlfn.CONCAT($BZ$1,MATCH(D181,$BY$7:$BY$100,0)+6)):INDIRECT(_xlfn.CONCAT($BZ$1,MATCH(D181,$BY$7:$BY$100,0)+6+SUM(IF((D181=$BY$7:$BY$59)=TRUE,1,0))-1))*$R$3)))=0,0,1))</f>
        <v>#N/A</v>
      </c>
      <c r="Z181" s="6"/>
      <c r="AA181" s="30" t="str">
        <f t="shared" ca="1" si="46"/>
        <v/>
      </c>
      <c r="AB181" s="31" t="str">
        <f t="shared" si="47"/>
        <v/>
      </c>
      <c r="AC181" s="31" t="str">
        <f t="shared" si="48"/>
        <v/>
      </c>
      <c r="AD181" s="31" t="str">
        <f t="shared" si="49"/>
        <v/>
      </c>
      <c r="AE181" s="32" t="str">
        <f t="shared" si="50"/>
        <v/>
      </c>
      <c r="AF181" s="33" t="str" cm="1">
        <f t="array" aca="1" ref="AF181" ca="1">IFERROR(IF(_xlfn._xlws.SORT(TRANSPOSE(MMULT(MMULT(_xlfn.MUNIT(X181),IF(ROUND(MMULT(IF(E181=0,IF(DN179=1,INDIRECT(_xlfn.CONCAT($CP$1,MATCH(F181,$CO$7:$CO$100,0)+6)):INDIRECT(_xlfn.CONCAT($CP$1,MATCH(F181,$CO$7:$CO$100,0)+6+SUM(IF((F181=$CO$7:$CO$59)=TRUE,1,0))-1)),INDIRECT(_xlfn.CONCAT($CH$1,MATCH(F181,$CG$7:$CG$100,0)+6)):INDIRECT(_xlfn.CONCAT($CH$1,MATCH(F181,$CG$7:$CG$100,0)+6+SUM(IF((F181=$CG$7:$CG$59)=TRUE,1,0))-1))),IF(OR(DN179=2,DN179=3),INDIRECT(_xlfn.CONCAT($CL$1,MATCH(E181,$CK$7:$CK$100,0)+6)):INDIRECT(_xlfn.CONCAT($CL$1,MATCH(E181,$CK$7:$CK$100,0)+6+SUM(IF((E181=$CK$7:$CK$59)=TRUE,1,0))-1)),INDIRECT(_xlfn.CONCAT($CD$1,MATCH(E181,$CC$7:$CC$100,0)+6)):INDIRECT(_xlfn.CONCAT($CD$1,MATCH(E181,$CC$7:$CC$100,0)+6+SUM(IF((E181=$CC$7:$CC$59)=TRUE,1,0))-1))))*$S$3*IF(AND(DM179=4,F181=0),1.1,1),1/TRANSPOSE(W181-INDIRECT(_xlfn.CONCAT($BZ$1,MATCH(D181,$BY$7:$BY$100,0)+6)):INDIRECT(_xlfn.CONCAT($BZ$1,MATCH(D181,$BY$7:$BY$100,0)+6+SUM(IF((D181=$BY$7:$BY$59)=TRUE,1,0))-1))*$R$3)),6)=1,1,0)),W181-INDIRECT(_xlfn.CONCAT($BZ$1,MATCH(D181,$BY$7:$BY$100,0)+6)):INDIRECT(_xlfn.CONCAT($BZ$1,MATCH(D181,$BY$7:$BY$100,0)+6+SUM(IF((D181=$BY$7:$BY$59)=TRUE,1,0))-1))*$R$3))/$S$3,1,-1,TRUE)=0,"",_xlfn._xlws.SORT(TRANSPOSE(MMULT(MMULT(_xlfn.MUNIT(X181),IF(ROUND(MMULT(IF(E181=0,IF(DN179=1,INDIRECT(_xlfn.CONCAT($CP$1,MATCH(F181,$CO$7:$CO$100,0)+6)):INDIRECT(_xlfn.CONCAT($CP$1,MATCH(F181,$CO$7:$CO$100,0)+6+SUM(IF((F181=$CO$7:$CO$59)=TRUE,1,0))-1)),INDIRECT(_xlfn.CONCAT($CH$1,MATCH(F181,$CG$7:$CG$100,0)+6)):INDIRECT(_xlfn.CONCAT($CH$1,MATCH(F181,$CG$7:$CG$100,0)+6+SUM(IF((F181=$CG$7:$CG$59)=TRUE,1,0))-1))),IF(OR(DN179=2,DN179=3),INDIRECT(_xlfn.CONCAT($CL$1,MATCH(E181,$CK$7:$CK$100,0)+6)):INDIRECT(_xlfn.CONCAT($CL$1,MATCH(E181,$CK$7:$CK$100,0)+6+SUM(IF((E181=$CK$7:$CK$59)=TRUE,1,0))-1)),INDIRECT(_xlfn.CONCAT($CD$1,MATCH(E181,$CC$7:$CC$100,0)+6)):INDIRECT(_xlfn.CONCAT($CD$1,MATCH(E181,$CC$7:$CC$100,0)+6+SUM(IF((E181=$CC$7:$CC$59)=TRUE,1,0))-1))))*$S$3*IF(AND(DM179=4,F181=0),1.1,1),1/TRANSPOSE(W181-INDIRECT(_xlfn.CONCAT($BZ$1,MATCH(D181,$BY$7:$BY$100,0)+6)):INDIRECT(_xlfn.CONCAT($BZ$1,MATCH(D181,$BY$7:$BY$100,0)+6+SUM(IF((D181=$BY$7:$BY$59)=TRUE,1,0))-1))*$R$3)),6)=1,1,0)),W181-INDIRECT(_xlfn.CONCAT($BZ$1,MATCH(D181,$BY$7:$BY$100,0)+6)):INDIRECT(_xlfn.CONCAT($BZ$1,MATCH(D181,$BY$7:$BY$100,0)+6+SUM(IF((D181=$BY$7:$BY$59)=TRUE,1,0))-1))*$R$3))/$S$3,1,-1,TRUE)),"")</f>
        <v/>
      </c>
      <c r="AG181" s="31"/>
      <c r="AH181" s="31"/>
      <c r="AI181" s="31"/>
      <c r="AJ181" s="32"/>
      <c r="AK181" s="6"/>
      <c r="AL181" s="21"/>
      <c r="AM181" s="21"/>
      <c r="AN181" s="48">
        <f t="shared" si="51"/>
        <v>12</v>
      </c>
      <c r="AO181" s="39" t="e">
        <f t="shared" si="52"/>
        <v>#N/A</v>
      </c>
      <c r="AP181" s="39" t="e" cm="1">
        <f t="array" ref="AP181">_xlfn.XMATCH(1,IF(IF((AL181=$DG$24:$EF$24)=TRUE,1,0)+IF((AM181=$DG$25:$EF$25)=TRUE,1,0)=2,1,0))</f>
        <v>#N/A</v>
      </c>
      <c r="AQ181" s="39" t="str" cm="1">
        <f t="array" aca="1" ref="AQ181:AU181" ca="1">AA181:AE181</f>
        <v/>
      </c>
      <c r="AR181" s="39" t="str">
        <f ca="1"/>
        <v/>
      </c>
      <c r="AS181" s="39" t="str">
        <f ca="1"/>
        <v/>
      </c>
      <c r="AT181" s="39" t="str">
        <f ca="1"/>
        <v/>
      </c>
      <c r="AU181" s="39" t="str">
        <f ca="1"/>
        <v/>
      </c>
      <c r="AV181" s="39">
        <f t="shared" si="53"/>
        <v>0</v>
      </c>
      <c r="AW181" s="39" t="e" cm="1">
        <f t="array" ref="AW181">IF(AND(AV181=1,AO181&lt;&gt;1),VLOOKUP(E181,변환표준점수!$H$8:$O$60,_xlfn.XMATCH('표점 계산기'!$AL181,변환표준점수!$I$6:$O$6)+1,FALSE),IF(AND($E181=0,$DN$4=1),INDEX($CH$7:$CH$73,SUM(IF(AF181=$CP$7:$CP$59,ROW($A$1:$A$50),0))),IF(AND($E181&lt;&gt;0,$DN$4&lt;&gt;1),INDEX($CD$7:$CD$73,SUM(IF(AF181=$CL$7:$CL$59,ROW($A$1:$A$50),0))),AF181:AJ181)))</f>
        <v>#N/A</v>
      </c>
      <c r="AX181" s="39"/>
      <c r="AY181" s="39"/>
      <c r="AZ181" s="39"/>
      <c r="BA181" s="39"/>
      <c r="BB181" s="39" t="e">
        <f>VLOOKUP(G181,변환표준점수!$X$8:$AM$16,_xlfn.XMATCH(AL181,변환표준점수!$Y$5:$AM$5)+IF(OR(AN181=6,AN181=7,AN181=10,AN181=11),IF(AO181=1,0,1),0)+1,FALSE)</f>
        <v>#N/A</v>
      </c>
      <c r="BC181" s="39" t="e">
        <f>VLOOKUP(H181,변환표준점수!$AO$8:$BE$16,_xlfn.XMATCH(AL181,변환표준점수!$AP$5:$BE$5)+IF(OR(AN181=3,AN181=6,AN181=8,AN181=9,AN181=10),IF(AO181=1,0,1),0)+1,FALSE)</f>
        <v>#N/A</v>
      </c>
      <c r="BD181" s="39" t="e">
        <f>IF(I181=0,VLOOKUP(K181,변환표준점수!$BU$8:$CF$62,'표점 계산기'!$AN181+1,FALSE),VLOOKUP(I181,변환표준점수!$BH$8:$BS$62,'표점 계산기'!$AN181+1,FALSE))</f>
        <v>#N/A</v>
      </c>
      <c r="BE181" s="39" t="e">
        <f>IF(J181=0,VLOOKUP(L181,변환표준점수!$BU$8:$CF$62,'표점 계산기'!$AN181+1,FALSE),VLOOKUP(J181,변환표준점수!$BH$8:$BS$62,'표점 계산기'!$AN181+1,FALSE))</f>
        <v>#N/A</v>
      </c>
      <c r="BF181" s="39" cm="1">
        <f t="array" ref="BF181">IF(M181=0,0,IF(OR(AN181=3,AN181=4),0,IF(AN181=1,INDEX($CZ$7:$CZ$15,SUM(IF(M181&lt;$CY$7:$CY$15=TRUE,1,0))+1),VLOOKUP(M181,변환표준점수!$BH$8:$BS$62,'표점 계산기'!AN181+1,FALSE))))</f>
        <v>0</v>
      </c>
      <c r="BG181" s="39" t="e" cm="1">
        <f t="array" ref="BG181">INDEX($DG$24:$EF$31,COLUMN(C176),$AP181)</f>
        <v>#N/A</v>
      </c>
      <c r="BH181" s="39" t="e" cm="1">
        <f t="array" ref="BH181">INDEX($DG$24:$EF$31,COLUMN(D176),$AP181)</f>
        <v>#N/A</v>
      </c>
      <c r="BI181" s="39" t="e" cm="1">
        <f t="array" ref="BI181">INDEX($DG$24:$EF$31,COLUMN(E176),$AP181)</f>
        <v>#N/A</v>
      </c>
      <c r="BJ181" s="39" t="e" cm="1">
        <f t="array" ref="BJ181">INDEX($DG$24:$EF$31,COLUMN(F176),$AP181)</f>
        <v>#N/A</v>
      </c>
      <c r="BK181" s="39" t="e" cm="1">
        <f t="array" ref="BK181">INDEX($DG$24:$EF$31,COLUMN(G176),$AP181)</f>
        <v>#N/A</v>
      </c>
      <c r="BL181" s="39" t="e" cm="1">
        <f t="array" ref="BL181">INDEX($DG$24:$EF$31,COLUMN(H176),$AP181)</f>
        <v>#N/A</v>
      </c>
      <c r="BM181" s="63" t="str" cm="1">
        <f t="array" aca="1" ref="BM181:BQ181" ca="1">IFERROR(ROUND(IF(IFERROR(AW181:BA181/AW181:BA181,0)=1,(IFERROR(AQ181:AU181*BG181,0)+IFERROR(AW181:BA181*BH181,0)+(SUM(BD181:BF181)-MIN(BD181:BF181))*BI181+BB181*BJ181+BC181*BK181)*BL181+BB181*(1-BJ181)+BC181*(1-BK181)+IF(AN181=1,BF181,0),""),2),"")</f>
        <v/>
      </c>
      <c r="BN181" s="52" t="str">
        <f ca="1"/>
        <v/>
      </c>
      <c r="BO181" s="52" t="str">
        <f ca="1"/>
        <v/>
      </c>
      <c r="BP181" s="52" t="str">
        <f ca="1"/>
        <v/>
      </c>
      <c r="BQ181" s="64" t="str">
        <f ca="1"/>
        <v/>
      </c>
      <c r="BR181" s="6"/>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6"/>
      <c r="DM181" s="6"/>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row>
    <row r="182" spans="1:153" x14ac:dyDescent="0.3">
      <c r="A182" s="5"/>
      <c r="B182" s="18" t="str">
        <f t="shared" si="41"/>
        <v/>
      </c>
      <c r="C182" s="24"/>
      <c r="D182" s="24"/>
      <c r="E182" s="24"/>
      <c r="F182" s="24"/>
      <c r="G182" s="24"/>
      <c r="H182" s="25"/>
      <c r="I182" s="25"/>
      <c r="J182" s="25"/>
      <c r="K182" s="25"/>
      <c r="L182" s="25"/>
      <c r="M182" s="25"/>
      <c r="N182" s="24"/>
      <c r="O182" s="25"/>
      <c r="P182" s="6"/>
      <c r="Q182" s="6"/>
      <c r="R182" s="6" t="e">
        <f t="shared" si="42"/>
        <v>#N/A</v>
      </c>
      <c r="S182" s="6" t="e">
        <f t="shared" si="43"/>
        <v>#N/A</v>
      </c>
      <c r="T182" s="6" t="e">
        <f t="shared" si="44"/>
        <v>#N/A</v>
      </c>
      <c r="U182" s="6" t="e">
        <f t="shared" si="45"/>
        <v>#N/A</v>
      </c>
      <c r="V182" s="8" cm="1">
        <f t="array" ref="V182">IF(M182=0,0,IF(OR($DM$4=3,$DM$4=4),0,IF($DM$4=1,INDEX($CZ$7:$CZ$15,SUM(IF(M182&lt;$CY$7:$CY$15=TRUE,1,0))+1),VLOOKUP(M182,$DB$7:$DC$107,2,FALSE))))</f>
        <v>0</v>
      </c>
      <c r="W182" s="6" t="e">
        <f t="shared" si="40"/>
        <v>#N/A</v>
      </c>
      <c r="X182" s="6" cm="1">
        <f t="array" aca="1" ref="X182" ca="1">SUM(IF((IF(E182=0,INDIRECT(_xlfn.CONCAT($CH$1,MATCH(F182,$CG$7:$CG$100,0)+6)):INDIRECT(_xlfn.CONCAT($CH$1,MATCH(F182,$CG$7:$CG$100,0)+6+SUM(IF((F182=$CG$7:$CG$59)=TRUE,1,0))-1)),INDIRECT(_xlfn.CONCAT($CD$1,MATCH(E182,$CC$7:$CC$100,0)+6)):INDIRECT(_xlfn.CONCAT($CD$1,MATCH(E182,$CC$7:$CC$100,0)+6+SUM(IF((E182=$CC$7:$CC$59)=TRUE,1,0))-1)))*$S$3)=0,0,1))</f>
        <v>2</v>
      </c>
      <c r="Y182" s="6" t="e" cm="1">
        <f t="array" aca="1" ref="Y182" ca="1">SUM(IF((TRANSPOSE(MMULT(MMULT(_xlfn.MUNIT(X182),IF(MMULT(IF(E182=0,INDIRECT(_xlfn.CONCAT($CH$1,MATCH(F182,$CG$7:$CG$100,0)+6)):INDIRECT(_xlfn.CONCAT($CH$1,MATCH(F182,$CG$7:$CG$100,0)+6+SUM(IF((F182=$CG$7:$CG$59)=TRUE,1,0))-1)),INDIRECT(_xlfn.CONCAT($CD$1,MATCH(E182,$CC$7:$CC$100,0)+6)):INDIRECT(_xlfn.CONCAT($CD$1,MATCH(E182,$CC$7:$CC$100,0)+6+SUM(IF((E182=$CC$7:$CC$59)=TRUE,1,0))-1)))*$S$3,1/TRANSPOSE(W182-INDIRECT(_xlfn.CONCAT($BZ$1,MATCH(D182,$BY$7:$BY$100,0)+6)):INDIRECT(_xlfn.CONCAT($BZ$1,MATCH(D182,$BY$7:$BY$100,0)+6+SUM(IF((D182=$BY$7:$BY$59)=TRUE,1,0))-1))*$R$3))=1,1,0)),W182-INDIRECT(_xlfn.CONCAT($BZ$1,MATCH(D182,$BY$7:$BY$100,0)+6)):INDIRECT(_xlfn.CONCAT($BZ$1,MATCH(D182,$BY$7:$BY$100,0)+6+SUM(IF((D182=$BY$7:$BY$59)=TRUE,1,0))-1))*$R$3)))=0,0,1))</f>
        <v>#N/A</v>
      </c>
      <c r="Z182" s="6"/>
      <c r="AA182" s="30" t="str">
        <f t="shared" ca="1" si="46"/>
        <v/>
      </c>
      <c r="AB182" s="31" t="str">
        <f t="shared" si="47"/>
        <v/>
      </c>
      <c r="AC182" s="31" t="str">
        <f t="shared" si="48"/>
        <v/>
      </c>
      <c r="AD182" s="31" t="str">
        <f t="shared" si="49"/>
        <v/>
      </c>
      <c r="AE182" s="32" t="str">
        <f t="shared" si="50"/>
        <v/>
      </c>
      <c r="AF182" s="33" t="str" cm="1">
        <f t="array" aca="1" ref="AF182" ca="1">IFERROR(IF(_xlfn._xlws.SORT(TRANSPOSE(MMULT(MMULT(_xlfn.MUNIT(X182),IF(ROUND(MMULT(IF(E182=0,IF(DN180=1,INDIRECT(_xlfn.CONCAT($CP$1,MATCH(F182,$CO$7:$CO$100,0)+6)):INDIRECT(_xlfn.CONCAT($CP$1,MATCH(F182,$CO$7:$CO$100,0)+6+SUM(IF((F182=$CO$7:$CO$59)=TRUE,1,0))-1)),INDIRECT(_xlfn.CONCAT($CH$1,MATCH(F182,$CG$7:$CG$100,0)+6)):INDIRECT(_xlfn.CONCAT($CH$1,MATCH(F182,$CG$7:$CG$100,0)+6+SUM(IF((F182=$CG$7:$CG$59)=TRUE,1,0))-1))),IF(OR(DN180=2,DN180=3),INDIRECT(_xlfn.CONCAT($CL$1,MATCH(E182,$CK$7:$CK$100,0)+6)):INDIRECT(_xlfn.CONCAT($CL$1,MATCH(E182,$CK$7:$CK$100,0)+6+SUM(IF((E182=$CK$7:$CK$59)=TRUE,1,0))-1)),INDIRECT(_xlfn.CONCAT($CD$1,MATCH(E182,$CC$7:$CC$100,0)+6)):INDIRECT(_xlfn.CONCAT($CD$1,MATCH(E182,$CC$7:$CC$100,0)+6+SUM(IF((E182=$CC$7:$CC$59)=TRUE,1,0))-1))))*$S$3*IF(AND(DM180=4,F182=0),1.1,1),1/TRANSPOSE(W182-INDIRECT(_xlfn.CONCAT($BZ$1,MATCH(D182,$BY$7:$BY$100,0)+6)):INDIRECT(_xlfn.CONCAT($BZ$1,MATCH(D182,$BY$7:$BY$100,0)+6+SUM(IF((D182=$BY$7:$BY$59)=TRUE,1,0))-1))*$R$3)),6)=1,1,0)),W182-INDIRECT(_xlfn.CONCAT($BZ$1,MATCH(D182,$BY$7:$BY$100,0)+6)):INDIRECT(_xlfn.CONCAT($BZ$1,MATCH(D182,$BY$7:$BY$100,0)+6+SUM(IF((D182=$BY$7:$BY$59)=TRUE,1,0))-1))*$R$3))/$S$3,1,-1,TRUE)=0,"",_xlfn._xlws.SORT(TRANSPOSE(MMULT(MMULT(_xlfn.MUNIT(X182),IF(ROUND(MMULT(IF(E182=0,IF(DN180=1,INDIRECT(_xlfn.CONCAT($CP$1,MATCH(F182,$CO$7:$CO$100,0)+6)):INDIRECT(_xlfn.CONCAT($CP$1,MATCH(F182,$CO$7:$CO$100,0)+6+SUM(IF((F182=$CO$7:$CO$59)=TRUE,1,0))-1)),INDIRECT(_xlfn.CONCAT($CH$1,MATCH(F182,$CG$7:$CG$100,0)+6)):INDIRECT(_xlfn.CONCAT($CH$1,MATCH(F182,$CG$7:$CG$100,0)+6+SUM(IF((F182=$CG$7:$CG$59)=TRUE,1,0))-1))),IF(OR(DN180=2,DN180=3),INDIRECT(_xlfn.CONCAT($CL$1,MATCH(E182,$CK$7:$CK$100,0)+6)):INDIRECT(_xlfn.CONCAT($CL$1,MATCH(E182,$CK$7:$CK$100,0)+6+SUM(IF((E182=$CK$7:$CK$59)=TRUE,1,0))-1)),INDIRECT(_xlfn.CONCAT($CD$1,MATCH(E182,$CC$7:$CC$100,0)+6)):INDIRECT(_xlfn.CONCAT($CD$1,MATCH(E182,$CC$7:$CC$100,0)+6+SUM(IF((E182=$CC$7:$CC$59)=TRUE,1,0))-1))))*$S$3*IF(AND(DM180=4,F182=0),1.1,1),1/TRANSPOSE(W182-INDIRECT(_xlfn.CONCAT($BZ$1,MATCH(D182,$BY$7:$BY$100,0)+6)):INDIRECT(_xlfn.CONCAT($BZ$1,MATCH(D182,$BY$7:$BY$100,0)+6+SUM(IF((D182=$BY$7:$BY$59)=TRUE,1,0))-1))*$R$3)),6)=1,1,0)),W182-INDIRECT(_xlfn.CONCAT($BZ$1,MATCH(D182,$BY$7:$BY$100,0)+6)):INDIRECT(_xlfn.CONCAT($BZ$1,MATCH(D182,$BY$7:$BY$100,0)+6+SUM(IF((D182=$BY$7:$BY$59)=TRUE,1,0))-1))*$R$3))/$S$3,1,-1,TRUE)),"")</f>
        <v/>
      </c>
      <c r="AG182" s="31"/>
      <c r="AH182" s="31"/>
      <c r="AI182" s="31"/>
      <c r="AJ182" s="32"/>
      <c r="AK182" s="6"/>
      <c r="AL182" s="21"/>
      <c r="AM182" s="21"/>
      <c r="AN182" s="48">
        <f t="shared" si="51"/>
        <v>12</v>
      </c>
      <c r="AO182" s="39" t="e">
        <f t="shared" si="52"/>
        <v>#N/A</v>
      </c>
      <c r="AP182" s="39" t="e" cm="1">
        <f t="array" ref="AP182">_xlfn.XMATCH(1,IF(IF((AL182=$DG$24:$EF$24)=TRUE,1,0)+IF((AM182=$DG$25:$EF$25)=TRUE,1,0)=2,1,0))</f>
        <v>#N/A</v>
      </c>
      <c r="AQ182" s="39" t="str" cm="1">
        <f t="array" aca="1" ref="AQ182:AU182" ca="1">AA182:AE182</f>
        <v/>
      </c>
      <c r="AR182" s="39" t="str">
        <f ca="1"/>
        <v/>
      </c>
      <c r="AS182" s="39" t="str">
        <f ca="1"/>
        <v/>
      </c>
      <c r="AT182" s="39" t="str">
        <f ca="1"/>
        <v/>
      </c>
      <c r="AU182" s="39" t="str">
        <f ca="1"/>
        <v/>
      </c>
      <c r="AV182" s="39">
        <f t="shared" si="53"/>
        <v>0</v>
      </c>
      <c r="AW182" s="39" t="e" cm="1">
        <f t="array" ref="AW182">IF(AND(AV182=1,AO182&lt;&gt;1),VLOOKUP(E182,변환표준점수!$H$8:$O$60,_xlfn.XMATCH('표점 계산기'!$AL182,변환표준점수!$I$6:$O$6)+1,FALSE),IF(AND($E182=0,$DN$4=1),INDEX($CH$7:$CH$73,SUM(IF(AF182=$CP$7:$CP$59,ROW($A$1:$A$50),0))),IF(AND($E182&lt;&gt;0,$DN$4&lt;&gt;1),INDEX($CD$7:$CD$73,SUM(IF(AF182=$CL$7:$CL$59,ROW($A$1:$A$50),0))),AF182:AJ182)))</f>
        <v>#N/A</v>
      </c>
      <c r="AX182" s="39"/>
      <c r="AY182" s="39"/>
      <c r="AZ182" s="39"/>
      <c r="BA182" s="39"/>
      <c r="BB182" s="39" t="e">
        <f>VLOOKUP(G182,변환표준점수!$X$8:$AM$16,_xlfn.XMATCH(AL182,변환표준점수!$Y$5:$AM$5)+IF(OR(AN182=6,AN182=7,AN182=10,AN182=11),IF(AO182=1,0,1),0)+1,FALSE)</f>
        <v>#N/A</v>
      </c>
      <c r="BC182" s="39" t="e">
        <f>VLOOKUP(H182,변환표준점수!$AO$8:$BE$16,_xlfn.XMATCH(AL182,변환표준점수!$AP$5:$BE$5)+IF(OR(AN182=3,AN182=6,AN182=8,AN182=9,AN182=10),IF(AO182=1,0,1),0)+1,FALSE)</f>
        <v>#N/A</v>
      </c>
      <c r="BD182" s="39" t="e">
        <f>IF(I182=0,VLOOKUP(K182,변환표준점수!$BU$8:$CF$62,'표점 계산기'!$AN182+1,FALSE),VLOOKUP(I182,변환표준점수!$BH$8:$BS$62,'표점 계산기'!$AN182+1,FALSE))</f>
        <v>#N/A</v>
      </c>
      <c r="BE182" s="39" t="e">
        <f>IF(J182=0,VLOOKUP(L182,변환표준점수!$BU$8:$CF$62,'표점 계산기'!$AN182+1,FALSE),VLOOKUP(J182,변환표준점수!$BH$8:$BS$62,'표점 계산기'!$AN182+1,FALSE))</f>
        <v>#N/A</v>
      </c>
      <c r="BF182" s="39" cm="1">
        <f t="array" ref="BF182">IF(M182=0,0,IF(OR(AN182=3,AN182=4),0,IF(AN182=1,INDEX($CZ$7:$CZ$15,SUM(IF(M182&lt;$CY$7:$CY$15=TRUE,1,0))+1),VLOOKUP(M182,변환표준점수!$BH$8:$BS$62,'표점 계산기'!AN182+1,FALSE))))</f>
        <v>0</v>
      </c>
      <c r="BG182" s="39" t="e" cm="1">
        <f t="array" ref="BG182">INDEX($DG$24:$EF$31,COLUMN(C177),$AP182)</f>
        <v>#N/A</v>
      </c>
      <c r="BH182" s="39" t="e" cm="1">
        <f t="array" ref="BH182">INDEX($DG$24:$EF$31,COLUMN(D177),$AP182)</f>
        <v>#N/A</v>
      </c>
      <c r="BI182" s="39" t="e" cm="1">
        <f t="array" ref="BI182">INDEX($DG$24:$EF$31,COLUMN(E177),$AP182)</f>
        <v>#N/A</v>
      </c>
      <c r="BJ182" s="39" t="e" cm="1">
        <f t="array" ref="BJ182">INDEX($DG$24:$EF$31,COLUMN(F177),$AP182)</f>
        <v>#N/A</v>
      </c>
      <c r="BK182" s="39" t="e" cm="1">
        <f t="array" ref="BK182">INDEX($DG$24:$EF$31,COLUMN(G177),$AP182)</f>
        <v>#N/A</v>
      </c>
      <c r="BL182" s="39" t="e" cm="1">
        <f t="array" ref="BL182">INDEX($DG$24:$EF$31,COLUMN(H177),$AP182)</f>
        <v>#N/A</v>
      </c>
      <c r="BM182" s="63" t="str" cm="1">
        <f t="array" aca="1" ref="BM182:BQ182" ca="1">IFERROR(ROUND(IF(IFERROR(AW182:BA182/AW182:BA182,0)=1,(IFERROR(AQ182:AU182*BG182,0)+IFERROR(AW182:BA182*BH182,0)+(SUM(BD182:BF182)-MIN(BD182:BF182))*BI182+BB182*BJ182+BC182*BK182)*BL182+BB182*(1-BJ182)+BC182*(1-BK182)+IF(AN182=1,BF182,0),""),2),"")</f>
        <v/>
      </c>
      <c r="BN182" s="52" t="str">
        <f ca="1"/>
        <v/>
      </c>
      <c r="BO182" s="52" t="str">
        <f ca="1"/>
        <v/>
      </c>
      <c r="BP182" s="52" t="str">
        <f ca="1"/>
        <v/>
      </c>
      <c r="BQ182" s="64" t="str">
        <f ca="1"/>
        <v/>
      </c>
      <c r="BR182" s="6"/>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6"/>
      <c r="DM182" s="6"/>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row>
    <row r="183" spans="1:153" x14ac:dyDescent="0.3">
      <c r="A183" s="5"/>
      <c r="B183" s="18" t="str">
        <f t="shared" si="41"/>
        <v/>
      </c>
      <c r="C183" s="24"/>
      <c r="D183" s="24"/>
      <c r="E183" s="24"/>
      <c r="F183" s="24"/>
      <c r="G183" s="24"/>
      <c r="H183" s="25"/>
      <c r="I183" s="25"/>
      <c r="J183" s="25"/>
      <c r="K183" s="25"/>
      <c r="L183" s="25"/>
      <c r="M183" s="25"/>
      <c r="N183" s="24"/>
      <c r="O183" s="25"/>
      <c r="P183" s="6"/>
      <c r="Q183" s="6"/>
      <c r="R183" s="6" t="e">
        <f t="shared" si="42"/>
        <v>#N/A</v>
      </c>
      <c r="S183" s="6" t="e">
        <f t="shared" si="43"/>
        <v>#N/A</v>
      </c>
      <c r="T183" s="6" t="e">
        <f t="shared" si="44"/>
        <v>#N/A</v>
      </c>
      <c r="U183" s="6" t="e">
        <f t="shared" si="45"/>
        <v>#N/A</v>
      </c>
      <c r="V183" s="8" cm="1">
        <f t="array" ref="V183">IF(M183=0,0,IF(OR($DM$4=3,$DM$4=4),0,IF($DM$4=1,INDEX($CZ$7:$CZ$15,SUM(IF(M183&lt;$CY$7:$CY$15=TRUE,1,0))+1),VLOOKUP(M183,$DB$7:$DC$107,2,FALSE))))</f>
        <v>0</v>
      </c>
      <c r="W183" s="6" t="e">
        <f t="shared" si="40"/>
        <v>#N/A</v>
      </c>
      <c r="X183" s="6" cm="1">
        <f t="array" aca="1" ref="X183" ca="1">SUM(IF((IF(E183=0,INDIRECT(_xlfn.CONCAT($CH$1,MATCH(F183,$CG$7:$CG$100,0)+6)):INDIRECT(_xlfn.CONCAT($CH$1,MATCH(F183,$CG$7:$CG$100,0)+6+SUM(IF((F183=$CG$7:$CG$59)=TRUE,1,0))-1)),INDIRECT(_xlfn.CONCAT($CD$1,MATCH(E183,$CC$7:$CC$100,0)+6)):INDIRECT(_xlfn.CONCAT($CD$1,MATCH(E183,$CC$7:$CC$100,0)+6+SUM(IF((E183=$CC$7:$CC$59)=TRUE,1,0))-1)))*$S$3)=0,0,1))</f>
        <v>2</v>
      </c>
      <c r="Y183" s="6" t="e" cm="1">
        <f t="array" aca="1" ref="Y183" ca="1">SUM(IF((TRANSPOSE(MMULT(MMULT(_xlfn.MUNIT(X183),IF(MMULT(IF(E183=0,INDIRECT(_xlfn.CONCAT($CH$1,MATCH(F183,$CG$7:$CG$100,0)+6)):INDIRECT(_xlfn.CONCAT($CH$1,MATCH(F183,$CG$7:$CG$100,0)+6+SUM(IF((F183=$CG$7:$CG$59)=TRUE,1,0))-1)),INDIRECT(_xlfn.CONCAT($CD$1,MATCH(E183,$CC$7:$CC$100,0)+6)):INDIRECT(_xlfn.CONCAT($CD$1,MATCH(E183,$CC$7:$CC$100,0)+6+SUM(IF((E183=$CC$7:$CC$59)=TRUE,1,0))-1)))*$S$3,1/TRANSPOSE(W183-INDIRECT(_xlfn.CONCAT($BZ$1,MATCH(D183,$BY$7:$BY$100,0)+6)):INDIRECT(_xlfn.CONCAT($BZ$1,MATCH(D183,$BY$7:$BY$100,0)+6+SUM(IF((D183=$BY$7:$BY$59)=TRUE,1,0))-1))*$R$3))=1,1,0)),W183-INDIRECT(_xlfn.CONCAT($BZ$1,MATCH(D183,$BY$7:$BY$100,0)+6)):INDIRECT(_xlfn.CONCAT($BZ$1,MATCH(D183,$BY$7:$BY$100,0)+6+SUM(IF((D183=$BY$7:$BY$59)=TRUE,1,0))-1))*$R$3)))=0,0,1))</f>
        <v>#N/A</v>
      </c>
      <c r="Z183" s="6"/>
      <c r="AA183" s="30" t="str">
        <f t="shared" ca="1" si="46"/>
        <v/>
      </c>
      <c r="AB183" s="31" t="str">
        <f t="shared" si="47"/>
        <v/>
      </c>
      <c r="AC183" s="31" t="str">
        <f t="shared" si="48"/>
        <v/>
      </c>
      <c r="AD183" s="31" t="str">
        <f t="shared" si="49"/>
        <v/>
      </c>
      <c r="AE183" s="32" t="str">
        <f t="shared" si="50"/>
        <v/>
      </c>
      <c r="AF183" s="33" t="str" cm="1">
        <f t="array" aca="1" ref="AF183" ca="1">IFERROR(IF(_xlfn._xlws.SORT(TRANSPOSE(MMULT(MMULT(_xlfn.MUNIT(X183),IF(ROUND(MMULT(IF(E183=0,IF(DN181=1,INDIRECT(_xlfn.CONCAT($CP$1,MATCH(F183,$CO$7:$CO$100,0)+6)):INDIRECT(_xlfn.CONCAT($CP$1,MATCH(F183,$CO$7:$CO$100,0)+6+SUM(IF((F183=$CO$7:$CO$59)=TRUE,1,0))-1)),INDIRECT(_xlfn.CONCAT($CH$1,MATCH(F183,$CG$7:$CG$100,0)+6)):INDIRECT(_xlfn.CONCAT($CH$1,MATCH(F183,$CG$7:$CG$100,0)+6+SUM(IF((F183=$CG$7:$CG$59)=TRUE,1,0))-1))),IF(OR(DN181=2,DN181=3),INDIRECT(_xlfn.CONCAT($CL$1,MATCH(E183,$CK$7:$CK$100,0)+6)):INDIRECT(_xlfn.CONCAT($CL$1,MATCH(E183,$CK$7:$CK$100,0)+6+SUM(IF((E183=$CK$7:$CK$59)=TRUE,1,0))-1)),INDIRECT(_xlfn.CONCAT($CD$1,MATCH(E183,$CC$7:$CC$100,0)+6)):INDIRECT(_xlfn.CONCAT($CD$1,MATCH(E183,$CC$7:$CC$100,0)+6+SUM(IF((E183=$CC$7:$CC$59)=TRUE,1,0))-1))))*$S$3*IF(AND(DM181=4,F183=0),1.1,1),1/TRANSPOSE(W183-INDIRECT(_xlfn.CONCAT($BZ$1,MATCH(D183,$BY$7:$BY$100,0)+6)):INDIRECT(_xlfn.CONCAT($BZ$1,MATCH(D183,$BY$7:$BY$100,0)+6+SUM(IF((D183=$BY$7:$BY$59)=TRUE,1,0))-1))*$R$3)),6)=1,1,0)),W183-INDIRECT(_xlfn.CONCAT($BZ$1,MATCH(D183,$BY$7:$BY$100,0)+6)):INDIRECT(_xlfn.CONCAT($BZ$1,MATCH(D183,$BY$7:$BY$100,0)+6+SUM(IF((D183=$BY$7:$BY$59)=TRUE,1,0))-1))*$R$3))/$S$3,1,-1,TRUE)=0,"",_xlfn._xlws.SORT(TRANSPOSE(MMULT(MMULT(_xlfn.MUNIT(X183),IF(ROUND(MMULT(IF(E183=0,IF(DN181=1,INDIRECT(_xlfn.CONCAT($CP$1,MATCH(F183,$CO$7:$CO$100,0)+6)):INDIRECT(_xlfn.CONCAT($CP$1,MATCH(F183,$CO$7:$CO$100,0)+6+SUM(IF((F183=$CO$7:$CO$59)=TRUE,1,0))-1)),INDIRECT(_xlfn.CONCAT($CH$1,MATCH(F183,$CG$7:$CG$100,0)+6)):INDIRECT(_xlfn.CONCAT($CH$1,MATCH(F183,$CG$7:$CG$100,0)+6+SUM(IF((F183=$CG$7:$CG$59)=TRUE,1,0))-1))),IF(OR(DN181=2,DN181=3),INDIRECT(_xlfn.CONCAT($CL$1,MATCH(E183,$CK$7:$CK$100,0)+6)):INDIRECT(_xlfn.CONCAT($CL$1,MATCH(E183,$CK$7:$CK$100,0)+6+SUM(IF((E183=$CK$7:$CK$59)=TRUE,1,0))-1)),INDIRECT(_xlfn.CONCAT($CD$1,MATCH(E183,$CC$7:$CC$100,0)+6)):INDIRECT(_xlfn.CONCAT($CD$1,MATCH(E183,$CC$7:$CC$100,0)+6+SUM(IF((E183=$CC$7:$CC$59)=TRUE,1,0))-1))))*$S$3*IF(AND(DM181=4,F183=0),1.1,1),1/TRANSPOSE(W183-INDIRECT(_xlfn.CONCAT($BZ$1,MATCH(D183,$BY$7:$BY$100,0)+6)):INDIRECT(_xlfn.CONCAT($BZ$1,MATCH(D183,$BY$7:$BY$100,0)+6+SUM(IF((D183=$BY$7:$BY$59)=TRUE,1,0))-1))*$R$3)),6)=1,1,0)),W183-INDIRECT(_xlfn.CONCAT($BZ$1,MATCH(D183,$BY$7:$BY$100,0)+6)):INDIRECT(_xlfn.CONCAT($BZ$1,MATCH(D183,$BY$7:$BY$100,0)+6+SUM(IF((D183=$BY$7:$BY$59)=TRUE,1,0))-1))*$R$3))/$S$3,1,-1,TRUE)),"")</f>
        <v/>
      </c>
      <c r="AG183" s="31"/>
      <c r="AH183" s="31"/>
      <c r="AI183" s="31"/>
      <c r="AJ183" s="32"/>
      <c r="AK183" s="6"/>
      <c r="AL183" s="21"/>
      <c r="AM183" s="21"/>
      <c r="AN183" s="48">
        <f t="shared" si="51"/>
        <v>12</v>
      </c>
      <c r="AO183" s="39" t="e">
        <f t="shared" si="52"/>
        <v>#N/A</v>
      </c>
      <c r="AP183" s="39" t="e" cm="1">
        <f t="array" ref="AP183">_xlfn.XMATCH(1,IF(IF((AL183=$DG$24:$EF$24)=TRUE,1,0)+IF((AM183=$DG$25:$EF$25)=TRUE,1,0)=2,1,0))</f>
        <v>#N/A</v>
      </c>
      <c r="AQ183" s="39" t="str" cm="1">
        <f t="array" aca="1" ref="AQ183:AU183" ca="1">AA183:AE183</f>
        <v/>
      </c>
      <c r="AR183" s="39" t="str">
        <f ca="1"/>
        <v/>
      </c>
      <c r="AS183" s="39" t="str">
        <f ca="1"/>
        <v/>
      </c>
      <c r="AT183" s="39" t="str">
        <f ca="1"/>
        <v/>
      </c>
      <c r="AU183" s="39" t="str">
        <f ca="1"/>
        <v/>
      </c>
      <c r="AV183" s="39">
        <f t="shared" si="53"/>
        <v>0</v>
      </c>
      <c r="AW183" s="39" t="e" cm="1">
        <f t="array" ref="AW183">IF(AND(AV183=1,AO183&lt;&gt;1),VLOOKUP(E183,변환표준점수!$H$8:$O$60,_xlfn.XMATCH('표점 계산기'!$AL183,변환표준점수!$I$6:$O$6)+1,FALSE),IF(AND($E183=0,$DN$4=1),INDEX($CH$7:$CH$73,SUM(IF(AF183=$CP$7:$CP$59,ROW($A$1:$A$50),0))),IF(AND($E183&lt;&gt;0,$DN$4&lt;&gt;1),INDEX($CD$7:$CD$73,SUM(IF(AF183=$CL$7:$CL$59,ROW($A$1:$A$50),0))),AF183:AJ183)))</f>
        <v>#N/A</v>
      </c>
      <c r="AX183" s="39"/>
      <c r="AY183" s="39"/>
      <c r="AZ183" s="39"/>
      <c r="BA183" s="39"/>
      <c r="BB183" s="39" t="e">
        <f>VLOOKUP(G183,변환표준점수!$X$8:$AM$16,_xlfn.XMATCH(AL183,변환표준점수!$Y$5:$AM$5)+IF(OR(AN183=6,AN183=7,AN183=10,AN183=11),IF(AO183=1,0,1),0)+1,FALSE)</f>
        <v>#N/A</v>
      </c>
      <c r="BC183" s="39" t="e">
        <f>VLOOKUP(H183,변환표준점수!$AO$8:$BE$16,_xlfn.XMATCH(AL183,변환표준점수!$AP$5:$BE$5)+IF(OR(AN183=3,AN183=6,AN183=8,AN183=9,AN183=10),IF(AO183=1,0,1),0)+1,FALSE)</f>
        <v>#N/A</v>
      </c>
      <c r="BD183" s="39" t="e">
        <f>IF(I183=0,VLOOKUP(K183,변환표준점수!$BU$8:$CF$62,'표점 계산기'!$AN183+1,FALSE),VLOOKUP(I183,변환표준점수!$BH$8:$BS$62,'표점 계산기'!$AN183+1,FALSE))</f>
        <v>#N/A</v>
      </c>
      <c r="BE183" s="39" t="e">
        <f>IF(J183=0,VLOOKUP(L183,변환표준점수!$BU$8:$CF$62,'표점 계산기'!$AN183+1,FALSE),VLOOKUP(J183,변환표준점수!$BH$8:$BS$62,'표점 계산기'!$AN183+1,FALSE))</f>
        <v>#N/A</v>
      </c>
      <c r="BF183" s="39" cm="1">
        <f t="array" ref="BF183">IF(M183=0,0,IF(OR(AN183=3,AN183=4),0,IF(AN183=1,INDEX($CZ$7:$CZ$15,SUM(IF(M183&lt;$CY$7:$CY$15=TRUE,1,0))+1),VLOOKUP(M183,변환표준점수!$BH$8:$BS$62,'표점 계산기'!AN183+1,FALSE))))</f>
        <v>0</v>
      </c>
      <c r="BG183" s="39" t="e" cm="1">
        <f t="array" ref="BG183">INDEX($DG$24:$EF$31,COLUMN(C178),$AP183)</f>
        <v>#N/A</v>
      </c>
      <c r="BH183" s="39" t="e" cm="1">
        <f t="array" ref="BH183">INDEX($DG$24:$EF$31,COLUMN(D178),$AP183)</f>
        <v>#N/A</v>
      </c>
      <c r="BI183" s="39" t="e" cm="1">
        <f t="array" ref="BI183">INDEX($DG$24:$EF$31,COLUMN(E178),$AP183)</f>
        <v>#N/A</v>
      </c>
      <c r="BJ183" s="39" t="e" cm="1">
        <f t="array" ref="BJ183">INDEX($DG$24:$EF$31,COLUMN(F178),$AP183)</f>
        <v>#N/A</v>
      </c>
      <c r="BK183" s="39" t="e" cm="1">
        <f t="array" ref="BK183">INDEX($DG$24:$EF$31,COLUMN(G178),$AP183)</f>
        <v>#N/A</v>
      </c>
      <c r="BL183" s="39" t="e" cm="1">
        <f t="array" ref="BL183">INDEX($DG$24:$EF$31,COLUMN(H178),$AP183)</f>
        <v>#N/A</v>
      </c>
      <c r="BM183" s="63" t="str" cm="1">
        <f t="array" aca="1" ref="BM183:BQ183" ca="1">IFERROR(ROUND(IF(IFERROR(AW183:BA183/AW183:BA183,0)=1,(IFERROR(AQ183:AU183*BG183,0)+IFERROR(AW183:BA183*BH183,0)+(SUM(BD183:BF183)-MIN(BD183:BF183))*BI183+BB183*BJ183+BC183*BK183)*BL183+BB183*(1-BJ183)+BC183*(1-BK183)+IF(AN183=1,BF183,0),""),2),"")</f>
        <v/>
      </c>
      <c r="BN183" s="52" t="str">
        <f ca="1"/>
        <v/>
      </c>
      <c r="BO183" s="52" t="str">
        <f ca="1"/>
        <v/>
      </c>
      <c r="BP183" s="52" t="str">
        <f ca="1"/>
        <v/>
      </c>
      <c r="BQ183" s="64" t="str">
        <f ca="1"/>
        <v/>
      </c>
      <c r="BR183" s="6"/>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6"/>
      <c r="DM183" s="6"/>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row>
    <row r="184" spans="1:153" x14ac:dyDescent="0.3">
      <c r="A184" s="5"/>
      <c r="B184" s="18" t="str">
        <f t="shared" si="41"/>
        <v/>
      </c>
      <c r="C184" s="24"/>
      <c r="D184" s="24"/>
      <c r="E184" s="24"/>
      <c r="F184" s="24"/>
      <c r="G184" s="24"/>
      <c r="H184" s="25"/>
      <c r="I184" s="25"/>
      <c r="J184" s="25"/>
      <c r="K184" s="25"/>
      <c r="L184" s="25"/>
      <c r="M184" s="25"/>
      <c r="N184" s="24"/>
      <c r="O184" s="25"/>
      <c r="P184" s="6"/>
      <c r="Q184" s="6"/>
      <c r="R184" s="6" t="e">
        <f t="shared" si="42"/>
        <v>#N/A</v>
      </c>
      <c r="S184" s="6" t="e">
        <f t="shared" si="43"/>
        <v>#N/A</v>
      </c>
      <c r="T184" s="6" t="e">
        <f t="shared" si="44"/>
        <v>#N/A</v>
      </c>
      <c r="U184" s="6" t="e">
        <f t="shared" si="45"/>
        <v>#N/A</v>
      </c>
      <c r="V184" s="8" cm="1">
        <f t="array" ref="V184">IF(M184=0,0,IF(OR($DM$4=3,$DM$4=4),0,IF($DM$4=1,INDEX($CZ$7:$CZ$15,SUM(IF(M184&lt;$CY$7:$CY$15=TRUE,1,0))+1),VLOOKUP(M184,$DB$7:$DC$107,2,FALSE))))</f>
        <v>0</v>
      </c>
      <c r="W184" s="6" t="e">
        <f t="shared" si="40"/>
        <v>#N/A</v>
      </c>
      <c r="X184" s="6" cm="1">
        <f t="array" aca="1" ref="X184" ca="1">SUM(IF((IF(E184=0,INDIRECT(_xlfn.CONCAT($CH$1,MATCH(F184,$CG$7:$CG$100,0)+6)):INDIRECT(_xlfn.CONCAT($CH$1,MATCH(F184,$CG$7:$CG$100,0)+6+SUM(IF((F184=$CG$7:$CG$59)=TRUE,1,0))-1)),INDIRECT(_xlfn.CONCAT($CD$1,MATCH(E184,$CC$7:$CC$100,0)+6)):INDIRECT(_xlfn.CONCAT($CD$1,MATCH(E184,$CC$7:$CC$100,0)+6+SUM(IF((E184=$CC$7:$CC$59)=TRUE,1,0))-1)))*$S$3)=0,0,1))</f>
        <v>2</v>
      </c>
      <c r="Y184" s="6" t="e" cm="1">
        <f t="array" aca="1" ref="Y184" ca="1">SUM(IF((TRANSPOSE(MMULT(MMULT(_xlfn.MUNIT(X184),IF(MMULT(IF(E184=0,INDIRECT(_xlfn.CONCAT($CH$1,MATCH(F184,$CG$7:$CG$100,0)+6)):INDIRECT(_xlfn.CONCAT($CH$1,MATCH(F184,$CG$7:$CG$100,0)+6+SUM(IF((F184=$CG$7:$CG$59)=TRUE,1,0))-1)),INDIRECT(_xlfn.CONCAT($CD$1,MATCH(E184,$CC$7:$CC$100,0)+6)):INDIRECT(_xlfn.CONCAT($CD$1,MATCH(E184,$CC$7:$CC$100,0)+6+SUM(IF((E184=$CC$7:$CC$59)=TRUE,1,0))-1)))*$S$3,1/TRANSPOSE(W184-INDIRECT(_xlfn.CONCAT($BZ$1,MATCH(D184,$BY$7:$BY$100,0)+6)):INDIRECT(_xlfn.CONCAT($BZ$1,MATCH(D184,$BY$7:$BY$100,0)+6+SUM(IF((D184=$BY$7:$BY$59)=TRUE,1,0))-1))*$R$3))=1,1,0)),W184-INDIRECT(_xlfn.CONCAT($BZ$1,MATCH(D184,$BY$7:$BY$100,0)+6)):INDIRECT(_xlfn.CONCAT($BZ$1,MATCH(D184,$BY$7:$BY$100,0)+6+SUM(IF((D184=$BY$7:$BY$59)=TRUE,1,0))-1))*$R$3)))=0,0,1))</f>
        <v>#N/A</v>
      </c>
      <c r="Z184" s="6"/>
      <c r="AA184" s="30" t="str">
        <f t="shared" ca="1" si="46"/>
        <v/>
      </c>
      <c r="AB184" s="31" t="str">
        <f t="shared" si="47"/>
        <v/>
      </c>
      <c r="AC184" s="31" t="str">
        <f t="shared" si="48"/>
        <v/>
      </c>
      <c r="AD184" s="31" t="str">
        <f t="shared" si="49"/>
        <v/>
      </c>
      <c r="AE184" s="32" t="str">
        <f t="shared" si="50"/>
        <v/>
      </c>
      <c r="AF184" s="33" t="str" cm="1">
        <f t="array" aca="1" ref="AF184" ca="1">IFERROR(IF(_xlfn._xlws.SORT(TRANSPOSE(MMULT(MMULT(_xlfn.MUNIT(X184),IF(ROUND(MMULT(IF(E184=0,IF(DN182=1,INDIRECT(_xlfn.CONCAT($CP$1,MATCH(F184,$CO$7:$CO$100,0)+6)):INDIRECT(_xlfn.CONCAT($CP$1,MATCH(F184,$CO$7:$CO$100,0)+6+SUM(IF((F184=$CO$7:$CO$59)=TRUE,1,0))-1)),INDIRECT(_xlfn.CONCAT($CH$1,MATCH(F184,$CG$7:$CG$100,0)+6)):INDIRECT(_xlfn.CONCAT($CH$1,MATCH(F184,$CG$7:$CG$100,0)+6+SUM(IF((F184=$CG$7:$CG$59)=TRUE,1,0))-1))),IF(OR(DN182=2,DN182=3),INDIRECT(_xlfn.CONCAT($CL$1,MATCH(E184,$CK$7:$CK$100,0)+6)):INDIRECT(_xlfn.CONCAT($CL$1,MATCH(E184,$CK$7:$CK$100,0)+6+SUM(IF((E184=$CK$7:$CK$59)=TRUE,1,0))-1)),INDIRECT(_xlfn.CONCAT($CD$1,MATCH(E184,$CC$7:$CC$100,0)+6)):INDIRECT(_xlfn.CONCAT($CD$1,MATCH(E184,$CC$7:$CC$100,0)+6+SUM(IF((E184=$CC$7:$CC$59)=TRUE,1,0))-1))))*$S$3*IF(AND(DM182=4,F184=0),1.1,1),1/TRANSPOSE(W184-INDIRECT(_xlfn.CONCAT($BZ$1,MATCH(D184,$BY$7:$BY$100,0)+6)):INDIRECT(_xlfn.CONCAT($BZ$1,MATCH(D184,$BY$7:$BY$100,0)+6+SUM(IF((D184=$BY$7:$BY$59)=TRUE,1,0))-1))*$R$3)),6)=1,1,0)),W184-INDIRECT(_xlfn.CONCAT($BZ$1,MATCH(D184,$BY$7:$BY$100,0)+6)):INDIRECT(_xlfn.CONCAT($BZ$1,MATCH(D184,$BY$7:$BY$100,0)+6+SUM(IF((D184=$BY$7:$BY$59)=TRUE,1,0))-1))*$R$3))/$S$3,1,-1,TRUE)=0,"",_xlfn._xlws.SORT(TRANSPOSE(MMULT(MMULT(_xlfn.MUNIT(X184),IF(ROUND(MMULT(IF(E184=0,IF(DN182=1,INDIRECT(_xlfn.CONCAT($CP$1,MATCH(F184,$CO$7:$CO$100,0)+6)):INDIRECT(_xlfn.CONCAT($CP$1,MATCH(F184,$CO$7:$CO$100,0)+6+SUM(IF((F184=$CO$7:$CO$59)=TRUE,1,0))-1)),INDIRECT(_xlfn.CONCAT($CH$1,MATCH(F184,$CG$7:$CG$100,0)+6)):INDIRECT(_xlfn.CONCAT($CH$1,MATCH(F184,$CG$7:$CG$100,0)+6+SUM(IF((F184=$CG$7:$CG$59)=TRUE,1,0))-1))),IF(OR(DN182=2,DN182=3),INDIRECT(_xlfn.CONCAT($CL$1,MATCH(E184,$CK$7:$CK$100,0)+6)):INDIRECT(_xlfn.CONCAT($CL$1,MATCH(E184,$CK$7:$CK$100,0)+6+SUM(IF((E184=$CK$7:$CK$59)=TRUE,1,0))-1)),INDIRECT(_xlfn.CONCAT($CD$1,MATCH(E184,$CC$7:$CC$100,0)+6)):INDIRECT(_xlfn.CONCAT($CD$1,MATCH(E184,$CC$7:$CC$100,0)+6+SUM(IF((E184=$CC$7:$CC$59)=TRUE,1,0))-1))))*$S$3*IF(AND(DM182=4,F184=0),1.1,1),1/TRANSPOSE(W184-INDIRECT(_xlfn.CONCAT($BZ$1,MATCH(D184,$BY$7:$BY$100,0)+6)):INDIRECT(_xlfn.CONCAT($BZ$1,MATCH(D184,$BY$7:$BY$100,0)+6+SUM(IF((D184=$BY$7:$BY$59)=TRUE,1,0))-1))*$R$3)),6)=1,1,0)),W184-INDIRECT(_xlfn.CONCAT($BZ$1,MATCH(D184,$BY$7:$BY$100,0)+6)):INDIRECT(_xlfn.CONCAT($BZ$1,MATCH(D184,$BY$7:$BY$100,0)+6+SUM(IF((D184=$BY$7:$BY$59)=TRUE,1,0))-1))*$R$3))/$S$3,1,-1,TRUE)),"")</f>
        <v/>
      </c>
      <c r="AG184" s="31"/>
      <c r="AH184" s="31"/>
      <c r="AI184" s="31"/>
      <c r="AJ184" s="32"/>
      <c r="AK184" s="6"/>
      <c r="AL184" s="21"/>
      <c r="AM184" s="21"/>
      <c r="AN184" s="48">
        <f t="shared" si="51"/>
        <v>12</v>
      </c>
      <c r="AO184" s="39" t="e">
        <f t="shared" si="52"/>
        <v>#N/A</v>
      </c>
      <c r="AP184" s="39" t="e" cm="1">
        <f t="array" ref="AP184">_xlfn.XMATCH(1,IF(IF((AL184=$DG$24:$EF$24)=TRUE,1,0)+IF((AM184=$DG$25:$EF$25)=TRUE,1,0)=2,1,0))</f>
        <v>#N/A</v>
      </c>
      <c r="AQ184" s="39" t="str" cm="1">
        <f t="array" aca="1" ref="AQ184:AU184" ca="1">AA184:AE184</f>
        <v/>
      </c>
      <c r="AR184" s="39" t="str">
        <f ca="1"/>
        <v/>
      </c>
      <c r="AS184" s="39" t="str">
        <f ca="1"/>
        <v/>
      </c>
      <c r="AT184" s="39" t="str">
        <f ca="1"/>
        <v/>
      </c>
      <c r="AU184" s="39" t="str">
        <f ca="1"/>
        <v/>
      </c>
      <c r="AV184" s="39">
        <f t="shared" si="53"/>
        <v>0</v>
      </c>
      <c r="AW184" s="39" t="e" cm="1">
        <f t="array" ref="AW184">IF(AND(AV184=1,AO184&lt;&gt;1),VLOOKUP(E184,변환표준점수!$H$8:$O$60,_xlfn.XMATCH('표점 계산기'!$AL184,변환표준점수!$I$6:$O$6)+1,FALSE),IF(AND($E184=0,$DN$4=1),INDEX($CH$7:$CH$73,SUM(IF(AF184=$CP$7:$CP$59,ROW($A$1:$A$50),0))),IF(AND($E184&lt;&gt;0,$DN$4&lt;&gt;1),INDEX($CD$7:$CD$73,SUM(IF(AF184=$CL$7:$CL$59,ROW($A$1:$A$50),0))),AF184:AJ184)))</f>
        <v>#N/A</v>
      </c>
      <c r="AX184" s="39"/>
      <c r="AY184" s="39"/>
      <c r="AZ184" s="39"/>
      <c r="BA184" s="39"/>
      <c r="BB184" s="39" t="e">
        <f>VLOOKUP(G184,변환표준점수!$X$8:$AM$16,_xlfn.XMATCH(AL184,변환표준점수!$Y$5:$AM$5)+IF(OR(AN184=6,AN184=7,AN184=10,AN184=11),IF(AO184=1,0,1),0)+1,FALSE)</f>
        <v>#N/A</v>
      </c>
      <c r="BC184" s="39" t="e">
        <f>VLOOKUP(H184,변환표준점수!$AO$8:$BE$16,_xlfn.XMATCH(AL184,변환표준점수!$AP$5:$BE$5)+IF(OR(AN184=3,AN184=6,AN184=8,AN184=9,AN184=10),IF(AO184=1,0,1),0)+1,FALSE)</f>
        <v>#N/A</v>
      </c>
      <c r="BD184" s="39" t="e">
        <f>IF(I184=0,VLOOKUP(K184,변환표준점수!$BU$8:$CF$62,'표점 계산기'!$AN184+1,FALSE),VLOOKUP(I184,변환표준점수!$BH$8:$BS$62,'표점 계산기'!$AN184+1,FALSE))</f>
        <v>#N/A</v>
      </c>
      <c r="BE184" s="39" t="e">
        <f>IF(J184=0,VLOOKUP(L184,변환표준점수!$BU$8:$CF$62,'표점 계산기'!$AN184+1,FALSE),VLOOKUP(J184,변환표준점수!$BH$8:$BS$62,'표점 계산기'!$AN184+1,FALSE))</f>
        <v>#N/A</v>
      </c>
      <c r="BF184" s="39" cm="1">
        <f t="array" ref="BF184">IF(M184=0,0,IF(OR(AN184=3,AN184=4),0,IF(AN184=1,INDEX($CZ$7:$CZ$15,SUM(IF(M184&lt;$CY$7:$CY$15=TRUE,1,0))+1),VLOOKUP(M184,변환표준점수!$BH$8:$BS$62,'표점 계산기'!AN184+1,FALSE))))</f>
        <v>0</v>
      </c>
      <c r="BG184" s="39" t="e" cm="1">
        <f t="array" ref="BG184">INDEX($DG$24:$EF$31,COLUMN(C179),$AP184)</f>
        <v>#N/A</v>
      </c>
      <c r="BH184" s="39" t="e" cm="1">
        <f t="array" ref="BH184">INDEX($DG$24:$EF$31,COLUMN(D179),$AP184)</f>
        <v>#N/A</v>
      </c>
      <c r="BI184" s="39" t="e" cm="1">
        <f t="array" ref="BI184">INDEX($DG$24:$EF$31,COLUMN(E179),$AP184)</f>
        <v>#N/A</v>
      </c>
      <c r="BJ184" s="39" t="e" cm="1">
        <f t="array" ref="BJ184">INDEX($DG$24:$EF$31,COLUMN(F179),$AP184)</f>
        <v>#N/A</v>
      </c>
      <c r="BK184" s="39" t="e" cm="1">
        <f t="array" ref="BK184">INDEX($DG$24:$EF$31,COLUMN(G179),$AP184)</f>
        <v>#N/A</v>
      </c>
      <c r="BL184" s="39" t="e" cm="1">
        <f t="array" ref="BL184">INDEX($DG$24:$EF$31,COLUMN(H179),$AP184)</f>
        <v>#N/A</v>
      </c>
      <c r="BM184" s="63" t="str" cm="1">
        <f t="array" aca="1" ref="BM184:BQ184" ca="1">IFERROR(ROUND(IF(IFERROR(AW184:BA184/AW184:BA184,0)=1,(IFERROR(AQ184:AU184*BG184,0)+IFERROR(AW184:BA184*BH184,0)+(SUM(BD184:BF184)-MIN(BD184:BF184))*BI184+BB184*BJ184+BC184*BK184)*BL184+BB184*(1-BJ184)+BC184*(1-BK184)+IF(AN184=1,BF184,0),""),2),"")</f>
        <v/>
      </c>
      <c r="BN184" s="52" t="str">
        <f ca="1"/>
        <v/>
      </c>
      <c r="BO184" s="52" t="str">
        <f ca="1"/>
        <v/>
      </c>
      <c r="BP184" s="52" t="str">
        <f ca="1"/>
        <v/>
      </c>
      <c r="BQ184" s="64" t="str">
        <f ca="1"/>
        <v/>
      </c>
      <c r="BR184" s="6"/>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6"/>
      <c r="DM184" s="6"/>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row>
    <row r="185" spans="1:153" x14ac:dyDescent="0.3">
      <c r="A185" s="5"/>
      <c r="B185" s="18" t="str">
        <f t="shared" si="41"/>
        <v/>
      </c>
      <c r="C185" s="24"/>
      <c r="D185" s="24"/>
      <c r="E185" s="24"/>
      <c r="F185" s="24"/>
      <c r="G185" s="24"/>
      <c r="H185" s="25"/>
      <c r="I185" s="25"/>
      <c r="J185" s="25"/>
      <c r="K185" s="25"/>
      <c r="L185" s="25"/>
      <c r="M185" s="25"/>
      <c r="N185" s="24"/>
      <c r="O185" s="25"/>
      <c r="P185" s="6"/>
      <c r="Q185" s="6"/>
      <c r="R185" s="6" t="e">
        <f t="shared" si="42"/>
        <v>#N/A</v>
      </c>
      <c r="S185" s="6" t="e">
        <f t="shared" si="43"/>
        <v>#N/A</v>
      </c>
      <c r="T185" s="6" t="e">
        <f t="shared" si="44"/>
        <v>#N/A</v>
      </c>
      <c r="U185" s="6" t="e">
        <f t="shared" si="45"/>
        <v>#N/A</v>
      </c>
      <c r="V185" s="8" cm="1">
        <f t="array" ref="V185">IF(M185=0,0,IF(OR($DM$4=3,$DM$4=4),0,IF($DM$4=1,INDEX($CZ$7:$CZ$15,SUM(IF(M185&lt;$CY$7:$CY$15=TRUE,1,0))+1),VLOOKUP(M185,$DB$7:$DC$107,2,FALSE))))</f>
        <v>0</v>
      </c>
      <c r="W185" s="6" t="e">
        <f t="shared" si="40"/>
        <v>#N/A</v>
      </c>
      <c r="X185" s="6" cm="1">
        <f t="array" aca="1" ref="X185" ca="1">SUM(IF((IF(E185=0,INDIRECT(_xlfn.CONCAT($CH$1,MATCH(F185,$CG$7:$CG$100,0)+6)):INDIRECT(_xlfn.CONCAT($CH$1,MATCH(F185,$CG$7:$CG$100,0)+6+SUM(IF((F185=$CG$7:$CG$59)=TRUE,1,0))-1)),INDIRECT(_xlfn.CONCAT($CD$1,MATCH(E185,$CC$7:$CC$100,0)+6)):INDIRECT(_xlfn.CONCAT($CD$1,MATCH(E185,$CC$7:$CC$100,0)+6+SUM(IF((E185=$CC$7:$CC$59)=TRUE,1,0))-1)))*$S$3)=0,0,1))</f>
        <v>2</v>
      </c>
      <c r="Y185" s="6" t="e" cm="1">
        <f t="array" aca="1" ref="Y185" ca="1">SUM(IF((TRANSPOSE(MMULT(MMULT(_xlfn.MUNIT(X185),IF(MMULT(IF(E185=0,INDIRECT(_xlfn.CONCAT($CH$1,MATCH(F185,$CG$7:$CG$100,0)+6)):INDIRECT(_xlfn.CONCAT($CH$1,MATCH(F185,$CG$7:$CG$100,0)+6+SUM(IF((F185=$CG$7:$CG$59)=TRUE,1,0))-1)),INDIRECT(_xlfn.CONCAT($CD$1,MATCH(E185,$CC$7:$CC$100,0)+6)):INDIRECT(_xlfn.CONCAT($CD$1,MATCH(E185,$CC$7:$CC$100,0)+6+SUM(IF((E185=$CC$7:$CC$59)=TRUE,1,0))-1)))*$S$3,1/TRANSPOSE(W185-INDIRECT(_xlfn.CONCAT($BZ$1,MATCH(D185,$BY$7:$BY$100,0)+6)):INDIRECT(_xlfn.CONCAT($BZ$1,MATCH(D185,$BY$7:$BY$100,0)+6+SUM(IF((D185=$BY$7:$BY$59)=TRUE,1,0))-1))*$R$3))=1,1,0)),W185-INDIRECT(_xlfn.CONCAT($BZ$1,MATCH(D185,$BY$7:$BY$100,0)+6)):INDIRECT(_xlfn.CONCAT($BZ$1,MATCH(D185,$BY$7:$BY$100,0)+6+SUM(IF((D185=$BY$7:$BY$59)=TRUE,1,0))-1))*$R$3)))=0,0,1))</f>
        <v>#N/A</v>
      </c>
      <c r="Z185" s="6"/>
      <c r="AA185" s="30" t="str">
        <f t="shared" ca="1" si="46"/>
        <v/>
      </c>
      <c r="AB185" s="31" t="str">
        <f t="shared" si="47"/>
        <v/>
      </c>
      <c r="AC185" s="31" t="str">
        <f t="shared" si="48"/>
        <v/>
      </c>
      <c r="AD185" s="31" t="str">
        <f t="shared" si="49"/>
        <v/>
      </c>
      <c r="AE185" s="32" t="str">
        <f t="shared" si="50"/>
        <v/>
      </c>
      <c r="AF185" s="33" t="str" cm="1">
        <f t="array" aca="1" ref="AF185" ca="1">IFERROR(IF(_xlfn._xlws.SORT(TRANSPOSE(MMULT(MMULT(_xlfn.MUNIT(X185),IF(ROUND(MMULT(IF(E185=0,IF(DN183=1,INDIRECT(_xlfn.CONCAT($CP$1,MATCH(F185,$CO$7:$CO$100,0)+6)):INDIRECT(_xlfn.CONCAT($CP$1,MATCH(F185,$CO$7:$CO$100,0)+6+SUM(IF((F185=$CO$7:$CO$59)=TRUE,1,0))-1)),INDIRECT(_xlfn.CONCAT($CH$1,MATCH(F185,$CG$7:$CG$100,0)+6)):INDIRECT(_xlfn.CONCAT($CH$1,MATCH(F185,$CG$7:$CG$100,0)+6+SUM(IF((F185=$CG$7:$CG$59)=TRUE,1,0))-1))),IF(OR(DN183=2,DN183=3),INDIRECT(_xlfn.CONCAT($CL$1,MATCH(E185,$CK$7:$CK$100,0)+6)):INDIRECT(_xlfn.CONCAT($CL$1,MATCH(E185,$CK$7:$CK$100,0)+6+SUM(IF((E185=$CK$7:$CK$59)=TRUE,1,0))-1)),INDIRECT(_xlfn.CONCAT($CD$1,MATCH(E185,$CC$7:$CC$100,0)+6)):INDIRECT(_xlfn.CONCAT($CD$1,MATCH(E185,$CC$7:$CC$100,0)+6+SUM(IF((E185=$CC$7:$CC$59)=TRUE,1,0))-1))))*$S$3*IF(AND(DM183=4,F185=0),1.1,1),1/TRANSPOSE(W185-INDIRECT(_xlfn.CONCAT($BZ$1,MATCH(D185,$BY$7:$BY$100,0)+6)):INDIRECT(_xlfn.CONCAT($BZ$1,MATCH(D185,$BY$7:$BY$100,0)+6+SUM(IF((D185=$BY$7:$BY$59)=TRUE,1,0))-1))*$R$3)),6)=1,1,0)),W185-INDIRECT(_xlfn.CONCAT($BZ$1,MATCH(D185,$BY$7:$BY$100,0)+6)):INDIRECT(_xlfn.CONCAT($BZ$1,MATCH(D185,$BY$7:$BY$100,0)+6+SUM(IF((D185=$BY$7:$BY$59)=TRUE,1,0))-1))*$R$3))/$S$3,1,-1,TRUE)=0,"",_xlfn._xlws.SORT(TRANSPOSE(MMULT(MMULT(_xlfn.MUNIT(X185),IF(ROUND(MMULT(IF(E185=0,IF(DN183=1,INDIRECT(_xlfn.CONCAT($CP$1,MATCH(F185,$CO$7:$CO$100,0)+6)):INDIRECT(_xlfn.CONCAT($CP$1,MATCH(F185,$CO$7:$CO$100,0)+6+SUM(IF((F185=$CO$7:$CO$59)=TRUE,1,0))-1)),INDIRECT(_xlfn.CONCAT($CH$1,MATCH(F185,$CG$7:$CG$100,0)+6)):INDIRECT(_xlfn.CONCAT($CH$1,MATCH(F185,$CG$7:$CG$100,0)+6+SUM(IF((F185=$CG$7:$CG$59)=TRUE,1,0))-1))),IF(OR(DN183=2,DN183=3),INDIRECT(_xlfn.CONCAT($CL$1,MATCH(E185,$CK$7:$CK$100,0)+6)):INDIRECT(_xlfn.CONCAT($CL$1,MATCH(E185,$CK$7:$CK$100,0)+6+SUM(IF((E185=$CK$7:$CK$59)=TRUE,1,0))-1)),INDIRECT(_xlfn.CONCAT($CD$1,MATCH(E185,$CC$7:$CC$100,0)+6)):INDIRECT(_xlfn.CONCAT($CD$1,MATCH(E185,$CC$7:$CC$100,0)+6+SUM(IF((E185=$CC$7:$CC$59)=TRUE,1,0))-1))))*$S$3*IF(AND(DM183=4,F185=0),1.1,1),1/TRANSPOSE(W185-INDIRECT(_xlfn.CONCAT($BZ$1,MATCH(D185,$BY$7:$BY$100,0)+6)):INDIRECT(_xlfn.CONCAT($BZ$1,MATCH(D185,$BY$7:$BY$100,0)+6+SUM(IF((D185=$BY$7:$BY$59)=TRUE,1,0))-1))*$R$3)),6)=1,1,0)),W185-INDIRECT(_xlfn.CONCAT($BZ$1,MATCH(D185,$BY$7:$BY$100,0)+6)):INDIRECT(_xlfn.CONCAT($BZ$1,MATCH(D185,$BY$7:$BY$100,0)+6+SUM(IF((D185=$BY$7:$BY$59)=TRUE,1,0))-1))*$R$3))/$S$3,1,-1,TRUE)),"")</f>
        <v/>
      </c>
      <c r="AG185" s="31"/>
      <c r="AH185" s="31"/>
      <c r="AI185" s="31"/>
      <c r="AJ185" s="32"/>
      <c r="AK185" s="6"/>
      <c r="AL185" s="21"/>
      <c r="AM185" s="21"/>
      <c r="AN185" s="48">
        <f t="shared" si="51"/>
        <v>12</v>
      </c>
      <c r="AO185" s="39" t="e">
        <f t="shared" si="52"/>
        <v>#N/A</v>
      </c>
      <c r="AP185" s="39" t="e" cm="1">
        <f t="array" ref="AP185">_xlfn.XMATCH(1,IF(IF((AL185=$DG$24:$EF$24)=TRUE,1,0)+IF((AM185=$DG$25:$EF$25)=TRUE,1,0)=2,1,0))</f>
        <v>#N/A</v>
      </c>
      <c r="AQ185" s="39" t="str" cm="1">
        <f t="array" aca="1" ref="AQ185:AU185" ca="1">AA185:AE185</f>
        <v/>
      </c>
      <c r="AR185" s="39" t="str">
        <f ca="1"/>
        <v/>
      </c>
      <c r="AS185" s="39" t="str">
        <f ca="1"/>
        <v/>
      </c>
      <c r="AT185" s="39" t="str">
        <f ca="1"/>
        <v/>
      </c>
      <c r="AU185" s="39" t="str">
        <f ca="1"/>
        <v/>
      </c>
      <c r="AV185" s="39">
        <f t="shared" si="53"/>
        <v>0</v>
      </c>
      <c r="AW185" s="39" t="e" cm="1">
        <f t="array" ref="AW185">IF(AND(AV185=1,AO185&lt;&gt;1),VLOOKUP(E185,변환표준점수!$H$8:$O$60,_xlfn.XMATCH('표점 계산기'!$AL185,변환표준점수!$I$6:$O$6)+1,FALSE),IF(AND($E185=0,$DN$4=1),INDEX($CH$7:$CH$73,SUM(IF(AF185=$CP$7:$CP$59,ROW($A$1:$A$50),0))),IF(AND($E185&lt;&gt;0,$DN$4&lt;&gt;1),INDEX($CD$7:$CD$73,SUM(IF(AF185=$CL$7:$CL$59,ROW($A$1:$A$50),0))),AF185:AJ185)))</f>
        <v>#N/A</v>
      </c>
      <c r="AX185" s="39"/>
      <c r="AY185" s="39"/>
      <c r="AZ185" s="39"/>
      <c r="BA185" s="39"/>
      <c r="BB185" s="39" t="e">
        <f>VLOOKUP(G185,변환표준점수!$X$8:$AM$16,_xlfn.XMATCH(AL185,변환표준점수!$Y$5:$AM$5)+IF(OR(AN185=6,AN185=7,AN185=10,AN185=11),IF(AO185=1,0,1),0)+1,FALSE)</f>
        <v>#N/A</v>
      </c>
      <c r="BC185" s="39" t="e">
        <f>VLOOKUP(H185,변환표준점수!$AO$8:$BE$16,_xlfn.XMATCH(AL185,변환표준점수!$AP$5:$BE$5)+IF(OR(AN185=3,AN185=6,AN185=8,AN185=9,AN185=10),IF(AO185=1,0,1),0)+1,FALSE)</f>
        <v>#N/A</v>
      </c>
      <c r="BD185" s="39" t="e">
        <f>IF(I185=0,VLOOKUP(K185,변환표준점수!$BU$8:$CF$62,'표점 계산기'!$AN185+1,FALSE),VLOOKUP(I185,변환표준점수!$BH$8:$BS$62,'표점 계산기'!$AN185+1,FALSE))</f>
        <v>#N/A</v>
      </c>
      <c r="BE185" s="39" t="e">
        <f>IF(J185=0,VLOOKUP(L185,변환표준점수!$BU$8:$CF$62,'표점 계산기'!$AN185+1,FALSE),VLOOKUP(J185,변환표준점수!$BH$8:$BS$62,'표점 계산기'!$AN185+1,FALSE))</f>
        <v>#N/A</v>
      </c>
      <c r="BF185" s="39" cm="1">
        <f t="array" ref="BF185">IF(M185=0,0,IF(OR(AN185=3,AN185=4),0,IF(AN185=1,INDEX($CZ$7:$CZ$15,SUM(IF(M185&lt;$CY$7:$CY$15=TRUE,1,0))+1),VLOOKUP(M185,변환표준점수!$BH$8:$BS$62,'표점 계산기'!AN185+1,FALSE))))</f>
        <v>0</v>
      </c>
      <c r="BG185" s="39" t="e" cm="1">
        <f t="array" ref="BG185">INDEX($DG$24:$EF$31,COLUMN(C180),$AP185)</f>
        <v>#N/A</v>
      </c>
      <c r="BH185" s="39" t="e" cm="1">
        <f t="array" ref="BH185">INDEX($DG$24:$EF$31,COLUMN(D180),$AP185)</f>
        <v>#N/A</v>
      </c>
      <c r="BI185" s="39" t="e" cm="1">
        <f t="array" ref="BI185">INDEX($DG$24:$EF$31,COLUMN(E180),$AP185)</f>
        <v>#N/A</v>
      </c>
      <c r="BJ185" s="39" t="e" cm="1">
        <f t="array" ref="BJ185">INDEX($DG$24:$EF$31,COLUMN(F180),$AP185)</f>
        <v>#N/A</v>
      </c>
      <c r="BK185" s="39" t="e" cm="1">
        <f t="array" ref="BK185">INDEX($DG$24:$EF$31,COLUMN(G180),$AP185)</f>
        <v>#N/A</v>
      </c>
      <c r="BL185" s="39" t="e" cm="1">
        <f t="array" ref="BL185">INDEX($DG$24:$EF$31,COLUMN(H180),$AP185)</f>
        <v>#N/A</v>
      </c>
      <c r="BM185" s="63" t="str" cm="1">
        <f t="array" aca="1" ref="BM185:BQ185" ca="1">IFERROR(ROUND(IF(IFERROR(AW185:BA185/AW185:BA185,0)=1,(IFERROR(AQ185:AU185*BG185,0)+IFERROR(AW185:BA185*BH185,0)+(SUM(BD185:BF185)-MIN(BD185:BF185))*BI185+BB185*BJ185+BC185*BK185)*BL185+BB185*(1-BJ185)+BC185*(1-BK185)+IF(AN185=1,BF185,0),""),2),"")</f>
        <v/>
      </c>
      <c r="BN185" s="52" t="str">
        <f ca="1"/>
        <v/>
      </c>
      <c r="BO185" s="52" t="str">
        <f ca="1"/>
        <v/>
      </c>
      <c r="BP185" s="52" t="str">
        <f ca="1"/>
        <v/>
      </c>
      <c r="BQ185" s="64" t="str">
        <f ca="1"/>
        <v/>
      </c>
      <c r="BR185" s="6"/>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6"/>
      <c r="DM185" s="6"/>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row>
    <row r="186" spans="1:153" x14ac:dyDescent="0.3">
      <c r="A186" s="5"/>
      <c r="B186" s="18" t="str">
        <f t="shared" si="41"/>
        <v/>
      </c>
      <c r="C186" s="24"/>
      <c r="D186" s="24"/>
      <c r="E186" s="24"/>
      <c r="F186" s="24"/>
      <c r="G186" s="24"/>
      <c r="H186" s="25"/>
      <c r="I186" s="25"/>
      <c r="J186" s="25"/>
      <c r="K186" s="25"/>
      <c r="L186" s="25"/>
      <c r="M186" s="25"/>
      <c r="N186" s="24"/>
      <c r="O186" s="25"/>
      <c r="P186" s="6"/>
      <c r="Q186" s="6"/>
      <c r="R186" s="6" t="e">
        <f t="shared" si="42"/>
        <v>#N/A</v>
      </c>
      <c r="S186" s="6" t="e">
        <f t="shared" si="43"/>
        <v>#N/A</v>
      </c>
      <c r="T186" s="6" t="e">
        <f t="shared" si="44"/>
        <v>#N/A</v>
      </c>
      <c r="U186" s="6" t="e">
        <f t="shared" si="45"/>
        <v>#N/A</v>
      </c>
      <c r="V186" s="8" cm="1">
        <f t="array" ref="V186">IF(M186=0,0,IF(OR($DM$4=3,$DM$4=4),0,IF($DM$4=1,INDEX($CZ$7:$CZ$15,SUM(IF(M186&lt;$CY$7:$CY$15=TRUE,1,0))+1),VLOOKUP(M186,$DB$7:$DC$107,2,FALSE))))</f>
        <v>0</v>
      </c>
      <c r="W186" s="6" t="e">
        <f t="shared" si="40"/>
        <v>#N/A</v>
      </c>
      <c r="X186" s="6" cm="1">
        <f t="array" aca="1" ref="X186" ca="1">SUM(IF((IF(E186=0,INDIRECT(_xlfn.CONCAT($CH$1,MATCH(F186,$CG$7:$CG$100,0)+6)):INDIRECT(_xlfn.CONCAT($CH$1,MATCH(F186,$CG$7:$CG$100,0)+6+SUM(IF((F186=$CG$7:$CG$59)=TRUE,1,0))-1)),INDIRECT(_xlfn.CONCAT($CD$1,MATCH(E186,$CC$7:$CC$100,0)+6)):INDIRECT(_xlfn.CONCAT($CD$1,MATCH(E186,$CC$7:$CC$100,0)+6+SUM(IF((E186=$CC$7:$CC$59)=TRUE,1,0))-1)))*$S$3)=0,0,1))</f>
        <v>2</v>
      </c>
      <c r="Y186" s="6" t="e" cm="1">
        <f t="array" aca="1" ref="Y186" ca="1">SUM(IF((TRANSPOSE(MMULT(MMULT(_xlfn.MUNIT(X186),IF(MMULT(IF(E186=0,INDIRECT(_xlfn.CONCAT($CH$1,MATCH(F186,$CG$7:$CG$100,0)+6)):INDIRECT(_xlfn.CONCAT($CH$1,MATCH(F186,$CG$7:$CG$100,0)+6+SUM(IF((F186=$CG$7:$CG$59)=TRUE,1,0))-1)),INDIRECT(_xlfn.CONCAT($CD$1,MATCH(E186,$CC$7:$CC$100,0)+6)):INDIRECT(_xlfn.CONCAT($CD$1,MATCH(E186,$CC$7:$CC$100,0)+6+SUM(IF((E186=$CC$7:$CC$59)=TRUE,1,0))-1)))*$S$3,1/TRANSPOSE(W186-INDIRECT(_xlfn.CONCAT($BZ$1,MATCH(D186,$BY$7:$BY$100,0)+6)):INDIRECT(_xlfn.CONCAT($BZ$1,MATCH(D186,$BY$7:$BY$100,0)+6+SUM(IF((D186=$BY$7:$BY$59)=TRUE,1,0))-1))*$R$3))=1,1,0)),W186-INDIRECT(_xlfn.CONCAT($BZ$1,MATCH(D186,$BY$7:$BY$100,0)+6)):INDIRECT(_xlfn.CONCAT($BZ$1,MATCH(D186,$BY$7:$BY$100,0)+6+SUM(IF((D186=$BY$7:$BY$59)=TRUE,1,0))-1))*$R$3)))=0,0,1))</f>
        <v>#N/A</v>
      </c>
      <c r="Z186" s="6"/>
      <c r="AA186" s="30" t="str">
        <f t="shared" ca="1" si="46"/>
        <v/>
      </c>
      <c r="AB186" s="31" t="str">
        <f t="shared" si="47"/>
        <v/>
      </c>
      <c r="AC186" s="31" t="str">
        <f t="shared" si="48"/>
        <v/>
      </c>
      <c r="AD186" s="31" t="str">
        <f t="shared" si="49"/>
        <v/>
      </c>
      <c r="AE186" s="32" t="str">
        <f t="shared" si="50"/>
        <v/>
      </c>
      <c r="AF186" s="33" t="str" cm="1">
        <f t="array" aca="1" ref="AF186" ca="1">IFERROR(IF(_xlfn._xlws.SORT(TRANSPOSE(MMULT(MMULT(_xlfn.MUNIT(X186),IF(ROUND(MMULT(IF(E186=0,IF(DN184=1,INDIRECT(_xlfn.CONCAT($CP$1,MATCH(F186,$CO$7:$CO$100,0)+6)):INDIRECT(_xlfn.CONCAT($CP$1,MATCH(F186,$CO$7:$CO$100,0)+6+SUM(IF((F186=$CO$7:$CO$59)=TRUE,1,0))-1)),INDIRECT(_xlfn.CONCAT($CH$1,MATCH(F186,$CG$7:$CG$100,0)+6)):INDIRECT(_xlfn.CONCAT($CH$1,MATCH(F186,$CG$7:$CG$100,0)+6+SUM(IF((F186=$CG$7:$CG$59)=TRUE,1,0))-1))),IF(OR(DN184=2,DN184=3),INDIRECT(_xlfn.CONCAT($CL$1,MATCH(E186,$CK$7:$CK$100,0)+6)):INDIRECT(_xlfn.CONCAT($CL$1,MATCH(E186,$CK$7:$CK$100,0)+6+SUM(IF((E186=$CK$7:$CK$59)=TRUE,1,0))-1)),INDIRECT(_xlfn.CONCAT($CD$1,MATCH(E186,$CC$7:$CC$100,0)+6)):INDIRECT(_xlfn.CONCAT($CD$1,MATCH(E186,$CC$7:$CC$100,0)+6+SUM(IF((E186=$CC$7:$CC$59)=TRUE,1,0))-1))))*$S$3*IF(AND(DM184=4,F186=0),1.1,1),1/TRANSPOSE(W186-INDIRECT(_xlfn.CONCAT($BZ$1,MATCH(D186,$BY$7:$BY$100,0)+6)):INDIRECT(_xlfn.CONCAT($BZ$1,MATCH(D186,$BY$7:$BY$100,0)+6+SUM(IF((D186=$BY$7:$BY$59)=TRUE,1,0))-1))*$R$3)),6)=1,1,0)),W186-INDIRECT(_xlfn.CONCAT($BZ$1,MATCH(D186,$BY$7:$BY$100,0)+6)):INDIRECT(_xlfn.CONCAT($BZ$1,MATCH(D186,$BY$7:$BY$100,0)+6+SUM(IF((D186=$BY$7:$BY$59)=TRUE,1,0))-1))*$R$3))/$S$3,1,-1,TRUE)=0,"",_xlfn._xlws.SORT(TRANSPOSE(MMULT(MMULT(_xlfn.MUNIT(X186),IF(ROUND(MMULT(IF(E186=0,IF(DN184=1,INDIRECT(_xlfn.CONCAT($CP$1,MATCH(F186,$CO$7:$CO$100,0)+6)):INDIRECT(_xlfn.CONCAT($CP$1,MATCH(F186,$CO$7:$CO$100,0)+6+SUM(IF((F186=$CO$7:$CO$59)=TRUE,1,0))-1)),INDIRECT(_xlfn.CONCAT($CH$1,MATCH(F186,$CG$7:$CG$100,0)+6)):INDIRECT(_xlfn.CONCAT($CH$1,MATCH(F186,$CG$7:$CG$100,0)+6+SUM(IF((F186=$CG$7:$CG$59)=TRUE,1,0))-1))),IF(OR(DN184=2,DN184=3),INDIRECT(_xlfn.CONCAT($CL$1,MATCH(E186,$CK$7:$CK$100,0)+6)):INDIRECT(_xlfn.CONCAT($CL$1,MATCH(E186,$CK$7:$CK$100,0)+6+SUM(IF((E186=$CK$7:$CK$59)=TRUE,1,0))-1)),INDIRECT(_xlfn.CONCAT($CD$1,MATCH(E186,$CC$7:$CC$100,0)+6)):INDIRECT(_xlfn.CONCAT($CD$1,MATCH(E186,$CC$7:$CC$100,0)+6+SUM(IF((E186=$CC$7:$CC$59)=TRUE,1,0))-1))))*$S$3*IF(AND(DM184=4,F186=0),1.1,1),1/TRANSPOSE(W186-INDIRECT(_xlfn.CONCAT($BZ$1,MATCH(D186,$BY$7:$BY$100,0)+6)):INDIRECT(_xlfn.CONCAT($BZ$1,MATCH(D186,$BY$7:$BY$100,0)+6+SUM(IF((D186=$BY$7:$BY$59)=TRUE,1,0))-1))*$R$3)),6)=1,1,0)),W186-INDIRECT(_xlfn.CONCAT($BZ$1,MATCH(D186,$BY$7:$BY$100,0)+6)):INDIRECT(_xlfn.CONCAT($BZ$1,MATCH(D186,$BY$7:$BY$100,0)+6+SUM(IF((D186=$BY$7:$BY$59)=TRUE,1,0))-1))*$R$3))/$S$3,1,-1,TRUE)),"")</f>
        <v/>
      </c>
      <c r="AG186" s="31"/>
      <c r="AH186" s="31"/>
      <c r="AI186" s="31"/>
      <c r="AJ186" s="32"/>
      <c r="AK186" s="6"/>
      <c r="AL186" s="21"/>
      <c r="AM186" s="21"/>
      <c r="AN186" s="48">
        <f t="shared" si="51"/>
        <v>12</v>
      </c>
      <c r="AO186" s="39" t="e">
        <f t="shared" si="52"/>
        <v>#N/A</v>
      </c>
      <c r="AP186" s="39" t="e" cm="1">
        <f t="array" ref="AP186">_xlfn.XMATCH(1,IF(IF((AL186=$DG$24:$EF$24)=TRUE,1,0)+IF((AM186=$DG$25:$EF$25)=TRUE,1,0)=2,1,0))</f>
        <v>#N/A</v>
      </c>
      <c r="AQ186" s="39" t="str" cm="1">
        <f t="array" aca="1" ref="AQ186:AU186" ca="1">AA186:AE186</f>
        <v/>
      </c>
      <c r="AR186" s="39" t="str">
        <f ca="1"/>
        <v/>
      </c>
      <c r="AS186" s="39" t="str">
        <f ca="1"/>
        <v/>
      </c>
      <c r="AT186" s="39" t="str">
        <f ca="1"/>
        <v/>
      </c>
      <c r="AU186" s="39" t="str">
        <f ca="1"/>
        <v/>
      </c>
      <c r="AV186" s="39">
        <f t="shared" si="53"/>
        <v>0</v>
      </c>
      <c r="AW186" s="39" t="e" cm="1">
        <f t="array" ref="AW186">IF(AND(AV186=1,AO186&lt;&gt;1),VLOOKUP(E186,변환표준점수!$H$8:$O$60,_xlfn.XMATCH('표점 계산기'!$AL186,변환표준점수!$I$6:$O$6)+1,FALSE),IF(AND($E186=0,$DN$4=1),INDEX($CH$7:$CH$73,SUM(IF(AF186=$CP$7:$CP$59,ROW($A$1:$A$50),0))),IF(AND($E186&lt;&gt;0,$DN$4&lt;&gt;1),INDEX($CD$7:$CD$73,SUM(IF(AF186=$CL$7:$CL$59,ROW($A$1:$A$50),0))),AF186:AJ186)))</f>
        <v>#N/A</v>
      </c>
      <c r="AX186" s="39"/>
      <c r="AY186" s="39"/>
      <c r="AZ186" s="39"/>
      <c r="BA186" s="39"/>
      <c r="BB186" s="39" t="e">
        <f>VLOOKUP(G186,변환표준점수!$X$8:$AM$16,_xlfn.XMATCH(AL186,변환표준점수!$Y$5:$AM$5)+IF(OR(AN186=6,AN186=7,AN186=10,AN186=11),IF(AO186=1,0,1),0)+1,FALSE)</f>
        <v>#N/A</v>
      </c>
      <c r="BC186" s="39" t="e">
        <f>VLOOKUP(H186,변환표준점수!$AO$8:$BE$16,_xlfn.XMATCH(AL186,변환표준점수!$AP$5:$BE$5)+IF(OR(AN186=3,AN186=6,AN186=8,AN186=9,AN186=10),IF(AO186=1,0,1),0)+1,FALSE)</f>
        <v>#N/A</v>
      </c>
      <c r="BD186" s="39" t="e">
        <f>IF(I186=0,VLOOKUP(K186,변환표준점수!$BU$8:$CF$62,'표점 계산기'!$AN186+1,FALSE),VLOOKUP(I186,변환표준점수!$BH$8:$BS$62,'표점 계산기'!$AN186+1,FALSE))</f>
        <v>#N/A</v>
      </c>
      <c r="BE186" s="39" t="e">
        <f>IF(J186=0,VLOOKUP(L186,변환표준점수!$BU$8:$CF$62,'표점 계산기'!$AN186+1,FALSE),VLOOKUP(J186,변환표준점수!$BH$8:$BS$62,'표점 계산기'!$AN186+1,FALSE))</f>
        <v>#N/A</v>
      </c>
      <c r="BF186" s="39" cm="1">
        <f t="array" ref="BF186">IF(M186=0,0,IF(OR(AN186=3,AN186=4),0,IF(AN186=1,INDEX($CZ$7:$CZ$15,SUM(IF(M186&lt;$CY$7:$CY$15=TRUE,1,0))+1),VLOOKUP(M186,변환표준점수!$BH$8:$BS$62,'표점 계산기'!AN186+1,FALSE))))</f>
        <v>0</v>
      </c>
      <c r="BG186" s="39" t="e" cm="1">
        <f t="array" ref="BG186">INDEX($DG$24:$EF$31,COLUMN(C181),$AP186)</f>
        <v>#N/A</v>
      </c>
      <c r="BH186" s="39" t="e" cm="1">
        <f t="array" ref="BH186">INDEX($DG$24:$EF$31,COLUMN(D181),$AP186)</f>
        <v>#N/A</v>
      </c>
      <c r="BI186" s="39" t="e" cm="1">
        <f t="array" ref="BI186">INDEX($DG$24:$EF$31,COLUMN(E181),$AP186)</f>
        <v>#N/A</v>
      </c>
      <c r="BJ186" s="39" t="e" cm="1">
        <f t="array" ref="BJ186">INDEX($DG$24:$EF$31,COLUMN(F181),$AP186)</f>
        <v>#N/A</v>
      </c>
      <c r="BK186" s="39" t="e" cm="1">
        <f t="array" ref="BK186">INDEX($DG$24:$EF$31,COLUMN(G181),$AP186)</f>
        <v>#N/A</v>
      </c>
      <c r="BL186" s="39" t="e" cm="1">
        <f t="array" ref="BL186">INDEX($DG$24:$EF$31,COLUMN(H181),$AP186)</f>
        <v>#N/A</v>
      </c>
      <c r="BM186" s="63" t="str" cm="1">
        <f t="array" aca="1" ref="BM186:BQ186" ca="1">IFERROR(ROUND(IF(IFERROR(AW186:BA186/AW186:BA186,0)=1,(IFERROR(AQ186:AU186*BG186,0)+IFERROR(AW186:BA186*BH186,0)+(SUM(BD186:BF186)-MIN(BD186:BF186))*BI186+BB186*BJ186+BC186*BK186)*BL186+BB186*(1-BJ186)+BC186*(1-BK186)+IF(AN186=1,BF186,0),""),2),"")</f>
        <v/>
      </c>
      <c r="BN186" s="52" t="str">
        <f ca="1"/>
        <v/>
      </c>
      <c r="BO186" s="52" t="str">
        <f ca="1"/>
        <v/>
      </c>
      <c r="BP186" s="52" t="str">
        <f ca="1"/>
        <v/>
      </c>
      <c r="BQ186" s="64" t="str">
        <f ca="1"/>
        <v/>
      </c>
      <c r="BR186" s="6"/>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6"/>
      <c r="DM186" s="6"/>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row>
    <row r="187" spans="1:153" x14ac:dyDescent="0.3">
      <c r="A187" s="5"/>
      <c r="B187" s="18" t="str">
        <f t="shared" si="41"/>
        <v/>
      </c>
      <c r="C187" s="24"/>
      <c r="D187" s="24"/>
      <c r="E187" s="24"/>
      <c r="F187" s="24"/>
      <c r="G187" s="24"/>
      <c r="H187" s="25"/>
      <c r="I187" s="25"/>
      <c r="J187" s="25"/>
      <c r="K187" s="25"/>
      <c r="L187" s="25"/>
      <c r="M187" s="25"/>
      <c r="N187" s="24"/>
      <c r="O187" s="25"/>
      <c r="P187" s="6"/>
      <c r="Q187" s="6"/>
      <c r="R187" s="6" t="e">
        <f t="shared" si="42"/>
        <v>#N/A</v>
      </c>
      <c r="S187" s="6" t="e">
        <f t="shared" si="43"/>
        <v>#N/A</v>
      </c>
      <c r="T187" s="6" t="e">
        <f t="shared" si="44"/>
        <v>#N/A</v>
      </c>
      <c r="U187" s="6" t="e">
        <f t="shared" si="45"/>
        <v>#N/A</v>
      </c>
      <c r="V187" s="8" cm="1">
        <f t="array" ref="V187">IF(M187=0,0,IF(OR($DM$4=3,$DM$4=4),0,IF($DM$4=1,INDEX($CZ$7:$CZ$15,SUM(IF(M187&lt;$CY$7:$CY$15=TRUE,1,0))+1),VLOOKUP(M187,$DB$7:$DC$107,2,FALSE))))</f>
        <v>0</v>
      </c>
      <c r="W187" s="6" t="e">
        <f t="shared" si="40"/>
        <v>#N/A</v>
      </c>
      <c r="X187" s="6" cm="1">
        <f t="array" aca="1" ref="X187" ca="1">SUM(IF((IF(E187=0,INDIRECT(_xlfn.CONCAT($CH$1,MATCH(F187,$CG$7:$CG$100,0)+6)):INDIRECT(_xlfn.CONCAT($CH$1,MATCH(F187,$CG$7:$CG$100,0)+6+SUM(IF((F187=$CG$7:$CG$59)=TRUE,1,0))-1)),INDIRECT(_xlfn.CONCAT($CD$1,MATCH(E187,$CC$7:$CC$100,0)+6)):INDIRECT(_xlfn.CONCAT($CD$1,MATCH(E187,$CC$7:$CC$100,0)+6+SUM(IF((E187=$CC$7:$CC$59)=TRUE,1,0))-1)))*$S$3)=0,0,1))</f>
        <v>2</v>
      </c>
      <c r="Y187" s="6" t="e" cm="1">
        <f t="array" aca="1" ref="Y187" ca="1">SUM(IF((TRANSPOSE(MMULT(MMULT(_xlfn.MUNIT(X187),IF(MMULT(IF(E187=0,INDIRECT(_xlfn.CONCAT($CH$1,MATCH(F187,$CG$7:$CG$100,0)+6)):INDIRECT(_xlfn.CONCAT($CH$1,MATCH(F187,$CG$7:$CG$100,0)+6+SUM(IF((F187=$CG$7:$CG$59)=TRUE,1,0))-1)),INDIRECT(_xlfn.CONCAT($CD$1,MATCH(E187,$CC$7:$CC$100,0)+6)):INDIRECT(_xlfn.CONCAT($CD$1,MATCH(E187,$CC$7:$CC$100,0)+6+SUM(IF((E187=$CC$7:$CC$59)=TRUE,1,0))-1)))*$S$3,1/TRANSPOSE(W187-INDIRECT(_xlfn.CONCAT($BZ$1,MATCH(D187,$BY$7:$BY$100,0)+6)):INDIRECT(_xlfn.CONCAT($BZ$1,MATCH(D187,$BY$7:$BY$100,0)+6+SUM(IF((D187=$BY$7:$BY$59)=TRUE,1,0))-1))*$R$3))=1,1,0)),W187-INDIRECT(_xlfn.CONCAT($BZ$1,MATCH(D187,$BY$7:$BY$100,0)+6)):INDIRECT(_xlfn.CONCAT($BZ$1,MATCH(D187,$BY$7:$BY$100,0)+6+SUM(IF((D187=$BY$7:$BY$59)=TRUE,1,0))-1))*$R$3)))=0,0,1))</f>
        <v>#N/A</v>
      </c>
      <c r="Z187" s="6"/>
      <c r="AA187" s="30" t="str">
        <f t="shared" ca="1" si="46"/>
        <v/>
      </c>
      <c r="AB187" s="31" t="str">
        <f t="shared" si="47"/>
        <v/>
      </c>
      <c r="AC187" s="31" t="str">
        <f t="shared" si="48"/>
        <v/>
      </c>
      <c r="AD187" s="31" t="str">
        <f t="shared" si="49"/>
        <v/>
      </c>
      <c r="AE187" s="32" t="str">
        <f t="shared" si="50"/>
        <v/>
      </c>
      <c r="AF187" s="33" t="str" cm="1">
        <f t="array" aca="1" ref="AF187" ca="1">IFERROR(IF(_xlfn._xlws.SORT(TRANSPOSE(MMULT(MMULT(_xlfn.MUNIT(X187),IF(ROUND(MMULT(IF(E187=0,IF(DN185=1,INDIRECT(_xlfn.CONCAT($CP$1,MATCH(F187,$CO$7:$CO$100,0)+6)):INDIRECT(_xlfn.CONCAT($CP$1,MATCH(F187,$CO$7:$CO$100,0)+6+SUM(IF((F187=$CO$7:$CO$59)=TRUE,1,0))-1)),INDIRECT(_xlfn.CONCAT($CH$1,MATCH(F187,$CG$7:$CG$100,0)+6)):INDIRECT(_xlfn.CONCAT($CH$1,MATCH(F187,$CG$7:$CG$100,0)+6+SUM(IF((F187=$CG$7:$CG$59)=TRUE,1,0))-1))),IF(OR(DN185=2,DN185=3),INDIRECT(_xlfn.CONCAT($CL$1,MATCH(E187,$CK$7:$CK$100,0)+6)):INDIRECT(_xlfn.CONCAT($CL$1,MATCH(E187,$CK$7:$CK$100,0)+6+SUM(IF((E187=$CK$7:$CK$59)=TRUE,1,0))-1)),INDIRECT(_xlfn.CONCAT($CD$1,MATCH(E187,$CC$7:$CC$100,0)+6)):INDIRECT(_xlfn.CONCAT($CD$1,MATCH(E187,$CC$7:$CC$100,0)+6+SUM(IF((E187=$CC$7:$CC$59)=TRUE,1,0))-1))))*$S$3*IF(AND(DM185=4,F187=0),1.1,1),1/TRANSPOSE(W187-INDIRECT(_xlfn.CONCAT($BZ$1,MATCH(D187,$BY$7:$BY$100,0)+6)):INDIRECT(_xlfn.CONCAT($BZ$1,MATCH(D187,$BY$7:$BY$100,0)+6+SUM(IF((D187=$BY$7:$BY$59)=TRUE,1,0))-1))*$R$3)),6)=1,1,0)),W187-INDIRECT(_xlfn.CONCAT($BZ$1,MATCH(D187,$BY$7:$BY$100,0)+6)):INDIRECT(_xlfn.CONCAT($BZ$1,MATCH(D187,$BY$7:$BY$100,0)+6+SUM(IF((D187=$BY$7:$BY$59)=TRUE,1,0))-1))*$R$3))/$S$3,1,-1,TRUE)=0,"",_xlfn._xlws.SORT(TRANSPOSE(MMULT(MMULT(_xlfn.MUNIT(X187),IF(ROUND(MMULT(IF(E187=0,IF(DN185=1,INDIRECT(_xlfn.CONCAT($CP$1,MATCH(F187,$CO$7:$CO$100,0)+6)):INDIRECT(_xlfn.CONCAT($CP$1,MATCH(F187,$CO$7:$CO$100,0)+6+SUM(IF((F187=$CO$7:$CO$59)=TRUE,1,0))-1)),INDIRECT(_xlfn.CONCAT($CH$1,MATCH(F187,$CG$7:$CG$100,0)+6)):INDIRECT(_xlfn.CONCAT($CH$1,MATCH(F187,$CG$7:$CG$100,0)+6+SUM(IF((F187=$CG$7:$CG$59)=TRUE,1,0))-1))),IF(OR(DN185=2,DN185=3),INDIRECT(_xlfn.CONCAT($CL$1,MATCH(E187,$CK$7:$CK$100,0)+6)):INDIRECT(_xlfn.CONCAT($CL$1,MATCH(E187,$CK$7:$CK$100,0)+6+SUM(IF((E187=$CK$7:$CK$59)=TRUE,1,0))-1)),INDIRECT(_xlfn.CONCAT($CD$1,MATCH(E187,$CC$7:$CC$100,0)+6)):INDIRECT(_xlfn.CONCAT($CD$1,MATCH(E187,$CC$7:$CC$100,0)+6+SUM(IF((E187=$CC$7:$CC$59)=TRUE,1,0))-1))))*$S$3*IF(AND(DM185=4,F187=0),1.1,1),1/TRANSPOSE(W187-INDIRECT(_xlfn.CONCAT($BZ$1,MATCH(D187,$BY$7:$BY$100,0)+6)):INDIRECT(_xlfn.CONCAT($BZ$1,MATCH(D187,$BY$7:$BY$100,0)+6+SUM(IF((D187=$BY$7:$BY$59)=TRUE,1,0))-1))*$R$3)),6)=1,1,0)),W187-INDIRECT(_xlfn.CONCAT($BZ$1,MATCH(D187,$BY$7:$BY$100,0)+6)):INDIRECT(_xlfn.CONCAT($BZ$1,MATCH(D187,$BY$7:$BY$100,0)+6+SUM(IF((D187=$BY$7:$BY$59)=TRUE,1,0))-1))*$R$3))/$S$3,1,-1,TRUE)),"")</f>
        <v/>
      </c>
      <c r="AG187" s="31"/>
      <c r="AH187" s="31"/>
      <c r="AI187" s="31"/>
      <c r="AJ187" s="32"/>
      <c r="AK187" s="6"/>
      <c r="AL187" s="21"/>
      <c r="AM187" s="21"/>
      <c r="AN187" s="48">
        <f t="shared" si="51"/>
        <v>12</v>
      </c>
      <c r="AO187" s="39" t="e">
        <f t="shared" si="52"/>
        <v>#N/A</v>
      </c>
      <c r="AP187" s="39" t="e" cm="1">
        <f t="array" ref="AP187">_xlfn.XMATCH(1,IF(IF((AL187=$DG$24:$EF$24)=TRUE,1,0)+IF((AM187=$DG$25:$EF$25)=TRUE,1,0)=2,1,0))</f>
        <v>#N/A</v>
      </c>
      <c r="AQ187" s="39" t="str" cm="1">
        <f t="array" aca="1" ref="AQ187:AU187" ca="1">AA187:AE187</f>
        <v/>
      </c>
      <c r="AR187" s="39" t="str">
        <f ca="1"/>
        <v/>
      </c>
      <c r="AS187" s="39" t="str">
        <f ca="1"/>
        <v/>
      </c>
      <c r="AT187" s="39" t="str">
        <f ca="1"/>
        <v/>
      </c>
      <c r="AU187" s="39" t="str">
        <f ca="1"/>
        <v/>
      </c>
      <c r="AV187" s="39">
        <f t="shared" si="53"/>
        <v>0</v>
      </c>
      <c r="AW187" s="39" t="e" cm="1">
        <f t="array" ref="AW187">IF(AND(AV187=1,AO187&lt;&gt;1),VLOOKUP(E187,변환표준점수!$H$8:$O$60,_xlfn.XMATCH('표점 계산기'!$AL187,변환표준점수!$I$6:$O$6)+1,FALSE),IF(AND($E187=0,$DN$4=1),INDEX($CH$7:$CH$73,SUM(IF(AF187=$CP$7:$CP$59,ROW($A$1:$A$50),0))),IF(AND($E187&lt;&gt;0,$DN$4&lt;&gt;1),INDEX($CD$7:$CD$73,SUM(IF(AF187=$CL$7:$CL$59,ROW($A$1:$A$50),0))),AF187:AJ187)))</f>
        <v>#N/A</v>
      </c>
      <c r="AX187" s="39"/>
      <c r="AY187" s="39"/>
      <c r="AZ187" s="39"/>
      <c r="BA187" s="39"/>
      <c r="BB187" s="39" t="e">
        <f>VLOOKUP(G187,변환표준점수!$X$8:$AM$16,_xlfn.XMATCH(AL187,변환표준점수!$Y$5:$AM$5)+IF(OR(AN187=6,AN187=7,AN187=10,AN187=11),IF(AO187=1,0,1),0)+1,FALSE)</f>
        <v>#N/A</v>
      </c>
      <c r="BC187" s="39" t="e">
        <f>VLOOKUP(H187,변환표준점수!$AO$8:$BE$16,_xlfn.XMATCH(AL187,변환표준점수!$AP$5:$BE$5)+IF(OR(AN187=3,AN187=6,AN187=8,AN187=9,AN187=10),IF(AO187=1,0,1),0)+1,FALSE)</f>
        <v>#N/A</v>
      </c>
      <c r="BD187" s="39" t="e">
        <f>IF(I187=0,VLOOKUP(K187,변환표준점수!$BU$8:$CF$62,'표점 계산기'!$AN187+1,FALSE),VLOOKUP(I187,변환표준점수!$BH$8:$BS$62,'표점 계산기'!$AN187+1,FALSE))</f>
        <v>#N/A</v>
      </c>
      <c r="BE187" s="39" t="e">
        <f>IF(J187=0,VLOOKUP(L187,변환표준점수!$BU$8:$CF$62,'표점 계산기'!$AN187+1,FALSE),VLOOKUP(J187,변환표준점수!$BH$8:$BS$62,'표점 계산기'!$AN187+1,FALSE))</f>
        <v>#N/A</v>
      </c>
      <c r="BF187" s="39" cm="1">
        <f t="array" ref="BF187">IF(M187=0,0,IF(OR(AN187=3,AN187=4),0,IF(AN187=1,INDEX($CZ$7:$CZ$15,SUM(IF(M187&lt;$CY$7:$CY$15=TRUE,1,0))+1),VLOOKUP(M187,변환표준점수!$BH$8:$BS$62,'표점 계산기'!AN187+1,FALSE))))</f>
        <v>0</v>
      </c>
      <c r="BG187" s="39" t="e" cm="1">
        <f t="array" ref="BG187">INDEX($DG$24:$EF$31,COLUMN(C182),$AP187)</f>
        <v>#N/A</v>
      </c>
      <c r="BH187" s="39" t="e" cm="1">
        <f t="array" ref="BH187">INDEX($DG$24:$EF$31,COLUMN(D182),$AP187)</f>
        <v>#N/A</v>
      </c>
      <c r="BI187" s="39" t="e" cm="1">
        <f t="array" ref="BI187">INDEX($DG$24:$EF$31,COLUMN(E182),$AP187)</f>
        <v>#N/A</v>
      </c>
      <c r="BJ187" s="39" t="e" cm="1">
        <f t="array" ref="BJ187">INDEX($DG$24:$EF$31,COLUMN(F182),$AP187)</f>
        <v>#N/A</v>
      </c>
      <c r="BK187" s="39" t="e" cm="1">
        <f t="array" ref="BK187">INDEX($DG$24:$EF$31,COLUMN(G182),$AP187)</f>
        <v>#N/A</v>
      </c>
      <c r="BL187" s="39" t="e" cm="1">
        <f t="array" ref="BL187">INDEX($DG$24:$EF$31,COLUMN(H182),$AP187)</f>
        <v>#N/A</v>
      </c>
      <c r="BM187" s="63" t="str" cm="1">
        <f t="array" aca="1" ref="BM187:BQ187" ca="1">IFERROR(ROUND(IF(IFERROR(AW187:BA187/AW187:BA187,0)=1,(IFERROR(AQ187:AU187*BG187,0)+IFERROR(AW187:BA187*BH187,0)+(SUM(BD187:BF187)-MIN(BD187:BF187))*BI187+BB187*BJ187+BC187*BK187)*BL187+BB187*(1-BJ187)+BC187*(1-BK187)+IF(AN187=1,BF187,0),""),2),"")</f>
        <v/>
      </c>
      <c r="BN187" s="52" t="str">
        <f ca="1"/>
        <v/>
      </c>
      <c r="BO187" s="52" t="str">
        <f ca="1"/>
        <v/>
      </c>
      <c r="BP187" s="52" t="str">
        <f ca="1"/>
        <v/>
      </c>
      <c r="BQ187" s="64" t="str">
        <f ca="1"/>
        <v/>
      </c>
      <c r="BR187" s="6"/>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6"/>
      <c r="DM187" s="6"/>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row>
    <row r="188" spans="1:153" x14ac:dyDescent="0.3">
      <c r="A188" s="5"/>
      <c r="B188" s="18" t="str">
        <f t="shared" si="41"/>
        <v/>
      </c>
      <c r="C188" s="24"/>
      <c r="D188" s="24"/>
      <c r="E188" s="24"/>
      <c r="F188" s="24"/>
      <c r="G188" s="24"/>
      <c r="H188" s="25"/>
      <c r="I188" s="25"/>
      <c r="J188" s="25"/>
      <c r="K188" s="25"/>
      <c r="L188" s="25"/>
      <c r="M188" s="25"/>
      <c r="N188" s="24"/>
      <c r="O188" s="25"/>
      <c r="P188" s="6"/>
      <c r="Q188" s="6"/>
      <c r="R188" s="6" t="e">
        <f t="shared" si="42"/>
        <v>#N/A</v>
      </c>
      <c r="S188" s="6" t="e">
        <f t="shared" si="43"/>
        <v>#N/A</v>
      </c>
      <c r="T188" s="6" t="e">
        <f t="shared" si="44"/>
        <v>#N/A</v>
      </c>
      <c r="U188" s="6" t="e">
        <f t="shared" si="45"/>
        <v>#N/A</v>
      </c>
      <c r="V188" s="8" cm="1">
        <f t="array" ref="V188">IF(M188=0,0,IF(OR($DM$4=3,$DM$4=4),0,IF($DM$4=1,INDEX($CZ$7:$CZ$15,SUM(IF(M188&lt;$CY$7:$CY$15=TRUE,1,0))+1),VLOOKUP(M188,$DB$7:$DC$107,2,FALSE))))</f>
        <v>0</v>
      </c>
      <c r="W188" s="6" t="e">
        <f t="shared" si="40"/>
        <v>#N/A</v>
      </c>
      <c r="X188" s="6" cm="1">
        <f t="array" aca="1" ref="X188" ca="1">SUM(IF((IF(E188=0,INDIRECT(_xlfn.CONCAT($CH$1,MATCH(F188,$CG$7:$CG$100,0)+6)):INDIRECT(_xlfn.CONCAT($CH$1,MATCH(F188,$CG$7:$CG$100,0)+6+SUM(IF((F188=$CG$7:$CG$59)=TRUE,1,0))-1)),INDIRECT(_xlfn.CONCAT($CD$1,MATCH(E188,$CC$7:$CC$100,0)+6)):INDIRECT(_xlfn.CONCAT($CD$1,MATCH(E188,$CC$7:$CC$100,0)+6+SUM(IF((E188=$CC$7:$CC$59)=TRUE,1,0))-1)))*$S$3)=0,0,1))</f>
        <v>2</v>
      </c>
      <c r="Y188" s="6" t="e" cm="1">
        <f t="array" aca="1" ref="Y188" ca="1">SUM(IF((TRANSPOSE(MMULT(MMULT(_xlfn.MUNIT(X188),IF(MMULT(IF(E188=0,INDIRECT(_xlfn.CONCAT($CH$1,MATCH(F188,$CG$7:$CG$100,0)+6)):INDIRECT(_xlfn.CONCAT($CH$1,MATCH(F188,$CG$7:$CG$100,0)+6+SUM(IF((F188=$CG$7:$CG$59)=TRUE,1,0))-1)),INDIRECT(_xlfn.CONCAT($CD$1,MATCH(E188,$CC$7:$CC$100,0)+6)):INDIRECT(_xlfn.CONCAT($CD$1,MATCH(E188,$CC$7:$CC$100,0)+6+SUM(IF((E188=$CC$7:$CC$59)=TRUE,1,0))-1)))*$S$3,1/TRANSPOSE(W188-INDIRECT(_xlfn.CONCAT($BZ$1,MATCH(D188,$BY$7:$BY$100,0)+6)):INDIRECT(_xlfn.CONCAT($BZ$1,MATCH(D188,$BY$7:$BY$100,0)+6+SUM(IF((D188=$BY$7:$BY$59)=TRUE,1,0))-1))*$R$3))=1,1,0)),W188-INDIRECT(_xlfn.CONCAT($BZ$1,MATCH(D188,$BY$7:$BY$100,0)+6)):INDIRECT(_xlfn.CONCAT($BZ$1,MATCH(D188,$BY$7:$BY$100,0)+6+SUM(IF((D188=$BY$7:$BY$59)=TRUE,1,0))-1))*$R$3)))=0,0,1))</f>
        <v>#N/A</v>
      </c>
      <c r="Z188" s="6"/>
      <c r="AA188" s="30" t="str">
        <f t="shared" ca="1" si="46"/>
        <v/>
      </c>
      <c r="AB188" s="31" t="str">
        <f t="shared" si="47"/>
        <v/>
      </c>
      <c r="AC188" s="31" t="str">
        <f t="shared" si="48"/>
        <v/>
      </c>
      <c r="AD188" s="31" t="str">
        <f t="shared" si="49"/>
        <v/>
      </c>
      <c r="AE188" s="32" t="str">
        <f t="shared" si="50"/>
        <v/>
      </c>
      <c r="AF188" s="33" t="str" cm="1">
        <f t="array" aca="1" ref="AF188" ca="1">IFERROR(IF(_xlfn._xlws.SORT(TRANSPOSE(MMULT(MMULT(_xlfn.MUNIT(X188),IF(ROUND(MMULT(IF(E188=0,IF(DN186=1,INDIRECT(_xlfn.CONCAT($CP$1,MATCH(F188,$CO$7:$CO$100,0)+6)):INDIRECT(_xlfn.CONCAT($CP$1,MATCH(F188,$CO$7:$CO$100,0)+6+SUM(IF((F188=$CO$7:$CO$59)=TRUE,1,0))-1)),INDIRECT(_xlfn.CONCAT($CH$1,MATCH(F188,$CG$7:$CG$100,0)+6)):INDIRECT(_xlfn.CONCAT($CH$1,MATCH(F188,$CG$7:$CG$100,0)+6+SUM(IF((F188=$CG$7:$CG$59)=TRUE,1,0))-1))),IF(OR(DN186=2,DN186=3),INDIRECT(_xlfn.CONCAT($CL$1,MATCH(E188,$CK$7:$CK$100,0)+6)):INDIRECT(_xlfn.CONCAT($CL$1,MATCH(E188,$CK$7:$CK$100,0)+6+SUM(IF((E188=$CK$7:$CK$59)=TRUE,1,0))-1)),INDIRECT(_xlfn.CONCAT($CD$1,MATCH(E188,$CC$7:$CC$100,0)+6)):INDIRECT(_xlfn.CONCAT($CD$1,MATCH(E188,$CC$7:$CC$100,0)+6+SUM(IF((E188=$CC$7:$CC$59)=TRUE,1,0))-1))))*$S$3*IF(AND(DM186=4,F188=0),1.1,1),1/TRANSPOSE(W188-INDIRECT(_xlfn.CONCAT($BZ$1,MATCH(D188,$BY$7:$BY$100,0)+6)):INDIRECT(_xlfn.CONCAT($BZ$1,MATCH(D188,$BY$7:$BY$100,0)+6+SUM(IF((D188=$BY$7:$BY$59)=TRUE,1,0))-1))*$R$3)),6)=1,1,0)),W188-INDIRECT(_xlfn.CONCAT($BZ$1,MATCH(D188,$BY$7:$BY$100,0)+6)):INDIRECT(_xlfn.CONCAT($BZ$1,MATCH(D188,$BY$7:$BY$100,0)+6+SUM(IF((D188=$BY$7:$BY$59)=TRUE,1,0))-1))*$R$3))/$S$3,1,-1,TRUE)=0,"",_xlfn._xlws.SORT(TRANSPOSE(MMULT(MMULT(_xlfn.MUNIT(X188),IF(ROUND(MMULT(IF(E188=0,IF(DN186=1,INDIRECT(_xlfn.CONCAT($CP$1,MATCH(F188,$CO$7:$CO$100,0)+6)):INDIRECT(_xlfn.CONCAT($CP$1,MATCH(F188,$CO$7:$CO$100,0)+6+SUM(IF((F188=$CO$7:$CO$59)=TRUE,1,0))-1)),INDIRECT(_xlfn.CONCAT($CH$1,MATCH(F188,$CG$7:$CG$100,0)+6)):INDIRECT(_xlfn.CONCAT($CH$1,MATCH(F188,$CG$7:$CG$100,0)+6+SUM(IF((F188=$CG$7:$CG$59)=TRUE,1,0))-1))),IF(OR(DN186=2,DN186=3),INDIRECT(_xlfn.CONCAT($CL$1,MATCH(E188,$CK$7:$CK$100,0)+6)):INDIRECT(_xlfn.CONCAT($CL$1,MATCH(E188,$CK$7:$CK$100,0)+6+SUM(IF((E188=$CK$7:$CK$59)=TRUE,1,0))-1)),INDIRECT(_xlfn.CONCAT($CD$1,MATCH(E188,$CC$7:$CC$100,0)+6)):INDIRECT(_xlfn.CONCAT($CD$1,MATCH(E188,$CC$7:$CC$100,0)+6+SUM(IF((E188=$CC$7:$CC$59)=TRUE,1,0))-1))))*$S$3*IF(AND(DM186=4,F188=0),1.1,1),1/TRANSPOSE(W188-INDIRECT(_xlfn.CONCAT($BZ$1,MATCH(D188,$BY$7:$BY$100,0)+6)):INDIRECT(_xlfn.CONCAT($BZ$1,MATCH(D188,$BY$7:$BY$100,0)+6+SUM(IF((D188=$BY$7:$BY$59)=TRUE,1,0))-1))*$R$3)),6)=1,1,0)),W188-INDIRECT(_xlfn.CONCAT($BZ$1,MATCH(D188,$BY$7:$BY$100,0)+6)):INDIRECT(_xlfn.CONCAT($BZ$1,MATCH(D188,$BY$7:$BY$100,0)+6+SUM(IF((D188=$BY$7:$BY$59)=TRUE,1,0))-1))*$R$3))/$S$3,1,-1,TRUE)),"")</f>
        <v/>
      </c>
      <c r="AG188" s="31"/>
      <c r="AH188" s="31"/>
      <c r="AI188" s="31"/>
      <c r="AJ188" s="32"/>
      <c r="AK188" s="6"/>
      <c r="AL188" s="21"/>
      <c r="AM188" s="21"/>
      <c r="AN188" s="48">
        <f t="shared" si="51"/>
        <v>12</v>
      </c>
      <c r="AO188" s="39" t="e">
        <f t="shared" si="52"/>
        <v>#N/A</v>
      </c>
      <c r="AP188" s="39" t="e" cm="1">
        <f t="array" ref="AP188">_xlfn.XMATCH(1,IF(IF((AL188=$DG$24:$EF$24)=TRUE,1,0)+IF((AM188=$DG$25:$EF$25)=TRUE,1,0)=2,1,0))</f>
        <v>#N/A</v>
      </c>
      <c r="AQ188" s="39" t="str" cm="1">
        <f t="array" aca="1" ref="AQ188:AU188" ca="1">AA188:AE188</f>
        <v/>
      </c>
      <c r="AR188" s="39" t="str">
        <f ca="1"/>
        <v/>
      </c>
      <c r="AS188" s="39" t="str">
        <f ca="1"/>
        <v/>
      </c>
      <c r="AT188" s="39" t="str">
        <f ca="1"/>
        <v/>
      </c>
      <c r="AU188" s="39" t="str">
        <f ca="1"/>
        <v/>
      </c>
      <c r="AV188" s="39">
        <f t="shared" si="53"/>
        <v>0</v>
      </c>
      <c r="AW188" s="39" t="e" cm="1">
        <f t="array" ref="AW188">IF(AND(AV188=1,AO188&lt;&gt;1),VLOOKUP(E188,변환표준점수!$H$8:$O$60,_xlfn.XMATCH('표점 계산기'!$AL188,변환표준점수!$I$6:$O$6)+1,FALSE),IF(AND($E188=0,$DN$4=1),INDEX($CH$7:$CH$73,SUM(IF(AF188=$CP$7:$CP$59,ROW($A$1:$A$50),0))),IF(AND($E188&lt;&gt;0,$DN$4&lt;&gt;1),INDEX($CD$7:$CD$73,SUM(IF(AF188=$CL$7:$CL$59,ROW($A$1:$A$50),0))),AF188:AJ188)))</f>
        <v>#N/A</v>
      </c>
      <c r="AX188" s="39"/>
      <c r="AY188" s="39"/>
      <c r="AZ188" s="39"/>
      <c r="BA188" s="39"/>
      <c r="BB188" s="39" t="e">
        <f>VLOOKUP(G188,변환표준점수!$X$8:$AM$16,_xlfn.XMATCH(AL188,변환표준점수!$Y$5:$AM$5)+IF(OR(AN188=6,AN188=7,AN188=10,AN188=11),IF(AO188=1,0,1),0)+1,FALSE)</f>
        <v>#N/A</v>
      </c>
      <c r="BC188" s="39" t="e">
        <f>VLOOKUP(H188,변환표준점수!$AO$8:$BE$16,_xlfn.XMATCH(AL188,변환표준점수!$AP$5:$BE$5)+IF(OR(AN188=3,AN188=6,AN188=8,AN188=9,AN188=10),IF(AO188=1,0,1),0)+1,FALSE)</f>
        <v>#N/A</v>
      </c>
      <c r="BD188" s="39" t="e">
        <f>IF(I188=0,VLOOKUP(K188,변환표준점수!$BU$8:$CF$62,'표점 계산기'!$AN188+1,FALSE),VLOOKUP(I188,변환표준점수!$BH$8:$BS$62,'표점 계산기'!$AN188+1,FALSE))</f>
        <v>#N/A</v>
      </c>
      <c r="BE188" s="39" t="e">
        <f>IF(J188=0,VLOOKUP(L188,변환표준점수!$BU$8:$CF$62,'표점 계산기'!$AN188+1,FALSE),VLOOKUP(J188,변환표준점수!$BH$8:$BS$62,'표점 계산기'!$AN188+1,FALSE))</f>
        <v>#N/A</v>
      </c>
      <c r="BF188" s="39" cm="1">
        <f t="array" ref="BF188">IF(M188=0,0,IF(OR(AN188=3,AN188=4),0,IF(AN188=1,INDEX($CZ$7:$CZ$15,SUM(IF(M188&lt;$CY$7:$CY$15=TRUE,1,0))+1),VLOOKUP(M188,변환표준점수!$BH$8:$BS$62,'표점 계산기'!AN188+1,FALSE))))</f>
        <v>0</v>
      </c>
      <c r="BG188" s="39" t="e" cm="1">
        <f t="array" ref="BG188">INDEX($DG$24:$EF$31,COLUMN(C183),$AP188)</f>
        <v>#N/A</v>
      </c>
      <c r="BH188" s="39" t="e" cm="1">
        <f t="array" ref="BH188">INDEX($DG$24:$EF$31,COLUMN(D183),$AP188)</f>
        <v>#N/A</v>
      </c>
      <c r="BI188" s="39" t="e" cm="1">
        <f t="array" ref="BI188">INDEX($DG$24:$EF$31,COLUMN(E183),$AP188)</f>
        <v>#N/A</v>
      </c>
      <c r="BJ188" s="39" t="e" cm="1">
        <f t="array" ref="BJ188">INDEX($DG$24:$EF$31,COLUMN(F183),$AP188)</f>
        <v>#N/A</v>
      </c>
      <c r="BK188" s="39" t="e" cm="1">
        <f t="array" ref="BK188">INDEX($DG$24:$EF$31,COLUMN(G183),$AP188)</f>
        <v>#N/A</v>
      </c>
      <c r="BL188" s="39" t="e" cm="1">
        <f t="array" ref="BL188">INDEX($DG$24:$EF$31,COLUMN(H183),$AP188)</f>
        <v>#N/A</v>
      </c>
      <c r="BM188" s="63" t="str" cm="1">
        <f t="array" aca="1" ref="BM188:BQ188" ca="1">IFERROR(ROUND(IF(IFERROR(AW188:BA188/AW188:BA188,0)=1,(IFERROR(AQ188:AU188*BG188,0)+IFERROR(AW188:BA188*BH188,0)+(SUM(BD188:BF188)-MIN(BD188:BF188))*BI188+BB188*BJ188+BC188*BK188)*BL188+BB188*(1-BJ188)+BC188*(1-BK188)+IF(AN188=1,BF188,0),""),2),"")</f>
        <v/>
      </c>
      <c r="BN188" s="52" t="str">
        <f ca="1"/>
        <v/>
      </c>
      <c r="BO188" s="52" t="str">
        <f ca="1"/>
        <v/>
      </c>
      <c r="BP188" s="52" t="str">
        <f ca="1"/>
        <v/>
      </c>
      <c r="BQ188" s="64" t="str">
        <f ca="1"/>
        <v/>
      </c>
      <c r="BR188" s="6"/>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6"/>
      <c r="DM188" s="6"/>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row>
    <row r="189" spans="1:153" x14ac:dyDescent="0.3">
      <c r="A189" s="5"/>
      <c r="B189" s="18" t="str">
        <f t="shared" si="41"/>
        <v/>
      </c>
      <c r="C189" s="24"/>
      <c r="D189" s="24"/>
      <c r="E189" s="24"/>
      <c r="F189" s="24"/>
      <c r="G189" s="24"/>
      <c r="H189" s="25"/>
      <c r="I189" s="25"/>
      <c r="J189" s="25"/>
      <c r="K189" s="25"/>
      <c r="L189" s="25"/>
      <c r="M189" s="25"/>
      <c r="N189" s="24"/>
      <c r="O189" s="25"/>
      <c r="P189" s="6"/>
      <c r="Q189" s="6"/>
      <c r="R189" s="6" t="e">
        <f t="shared" si="42"/>
        <v>#N/A</v>
      </c>
      <c r="S189" s="6" t="e">
        <f t="shared" si="43"/>
        <v>#N/A</v>
      </c>
      <c r="T189" s="6" t="e">
        <f t="shared" si="44"/>
        <v>#N/A</v>
      </c>
      <c r="U189" s="6" t="e">
        <f t="shared" si="45"/>
        <v>#N/A</v>
      </c>
      <c r="V189" s="8" cm="1">
        <f t="array" ref="V189">IF(M189=0,0,IF(OR($DM$4=3,$DM$4=4),0,IF($DM$4=1,INDEX($CZ$7:$CZ$15,SUM(IF(M189&lt;$CY$7:$CY$15=TRUE,1,0))+1),VLOOKUP(M189,$DB$7:$DC$107,2,FALSE))))</f>
        <v>0</v>
      </c>
      <c r="W189" s="6" t="e">
        <f t="shared" si="40"/>
        <v>#N/A</v>
      </c>
      <c r="X189" s="6" cm="1">
        <f t="array" aca="1" ref="X189" ca="1">SUM(IF((IF(E189=0,INDIRECT(_xlfn.CONCAT($CH$1,MATCH(F189,$CG$7:$CG$100,0)+6)):INDIRECT(_xlfn.CONCAT($CH$1,MATCH(F189,$CG$7:$CG$100,0)+6+SUM(IF((F189=$CG$7:$CG$59)=TRUE,1,0))-1)),INDIRECT(_xlfn.CONCAT($CD$1,MATCH(E189,$CC$7:$CC$100,0)+6)):INDIRECT(_xlfn.CONCAT($CD$1,MATCH(E189,$CC$7:$CC$100,0)+6+SUM(IF((E189=$CC$7:$CC$59)=TRUE,1,0))-1)))*$S$3)=0,0,1))</f>
        <v>2</v>
      </c>
      <c r="Y189" s="6" t="e" cm="1">
        <f t="array" aca="1" ref="Y189" ca="1">SUM(IF((TRANSPOSE(MMULT(MMULT(_xlfn.MUNIT(X189),IF(MMULT(IF(E189=0,INDIRECT(_xlfn.CONCAT($CH$1,MATCH(F189,$CG$7:$CG$100,0)+6)):INDIRECT(_xlfn.CONCAT($CH$1,MATCH(F189,$CG$7:$CG$100,0)+6+SUM(IF((F189=$CG$7:$CG$59)=TRUE,1,0))-1)),INDIRECT(_xlfn.CONCAT($CD$1,MATCH(E189,$CC$7:$CC$100,0)+6)):INDIRECT(_xlfn.CONCAT($CD$1,MATCH(E189,$CC$7:$CC$100,0)+6+SUM(IF((E189=$CC$7:$CC$59)=TRUE,1,0))-1)))*$S$3,1/TRANSPOSE(W189-INDIRECT(_xlfn.CONCAT($BZ$1,MATCH(D189,$BY$7:$BY$100,0)+6)):INDIRECT(_xlfn.CONCAT($BZ$1,MATCH(D189,$BY$7:$BY$100,0)+6+SUM(IF((D189=$BY$7:$BY$59)=TRUE,1,0))-1))*$R$3))=1,1,0)),W189-INDIRECT(_xlfn.CONCAT($BZ$1,MATCH(D189,$BY$7:$BY$100,0)+6)):INDIRECT(_xlfn.CONCAT($BZ$1,MATCH(D189,$BY$7:$BY$100,0)+6+SUM(IF((D189=$BY$7:$BY$59)=TRUE,1,0))-1))*$R$3)))=0,0,1))</f>
        <v>#N/A</v>
      </c>
      <c r="Z189" s="6"/>
      <c r="AA189" s="30" t="str">
        <f t="shared" ca="1" si="46"/>
        <v/>
      </c>
      <c r="AB189" s="31" t="str">
        <f t="shared" si="47"/>
        <v/>
      </c>
      <c r="AC189" s="31" t="str">
        <f t="shared" si="48"/>
        <v/>
      </c>
      <c r="AD189" s="31" t="str">
        <f t="shared" si="49"/>
        <v/>
      </c>
      <c r="AE189" s="32" t="str">
        <f t="shared" si="50"/>
        <v/>
      </c>
      <c r="AF189" s="33" t="str" cm="1">
        <f t="array" aca="1" ref="AF189" ca="1">IFERROR(IF(_xlfn._xlws.SORT(TRANSPOSE(MMULT(MMULT(_xlfn.MUNIT(X189),IF(ROUND(MMULT(IF(E189=0,IF(DN187=1,INDIRECT(_xlfn.CONCAT($CP$1,MATCH(F189,$CO$7:$CO$100,0)+6)):INDIRECT(_xlfn.CONCAT($CP$1,MATCH(F189,$CO$7:$CO$100,0)+6+SUM(IF((F189=$CO$7:$CO$59)=TRUE,1,0))-1)),INDIRECT(_xlfn.CONCAT($CH$1,MATCH(F189,$CG$7:$CG$100,0)+6)):INDIRECT(_xlfn.CONCAT($CH$1,MATCH(F189,$CG$7:$CG$100,0)+6+SUM(IF((F189=$CG$7:$CG$59)=TRUE,1,0))-1))),IF(OR(DN187=2,DN187=3),INDIRECT(_xlfn.CONCAT($CL$1,MATCH(E189,$CK$7:$CK$100,0)+6)):INDIRECT(_xlfn.CONCAT($CL$1,MATCH(E189,$CK$7:$CK$100,0)+6+SUM(IF((E189=$CK$7:$CK$59)=TRUE,1,0))-1)),INDIRECT(_xlfn.CONCAT($CD$1,MATCH(E189,$CC$7:$CC$100,0)+6)):INDIRECT(_xlfn.CONCAT($CD$1,MATCH(E189,$CC$7:$CC$100,0)+6+SUM(IF((E189=$CC$7:$CC$59)=TRUE,1,0))-1))))*$S$3*IF(AND(DM187=4,F189=0),1.1,1),1/TRANSPOSE(W189-INDIRECT(_xlfn.CONCAT($BZ$1,MATCH(D189,$BY$7:$BY$100,0)+6)):INDIRECT(_xlfn.CONCAT($BZ$1,MATCH(D189,$BY$7:$BY$100,0)+6+SUM(IF((D189=$BY$7:$BY$59)=TRUE,1,0))-1))*$R$3)),6)=1,1,0)),W189-INDIRECT(_xlfn.CONCAT($BZ$1,MATCH(D189,$BY$7:$BY$100,0)+6)):INDIRECT(_xlfn.CONCAT($BZ$1,MATCH(D189,$BY$7:$BY$100,0)+6+SUM(IF((D189=$BY$7:$BY$59)=TRUE,1,0))-1))*$R$3))/$S$3,1,-1,TRUE)=0,"",_xlfn._xlws.SORT(TRANSPOSE(MMULT(MMULT(_xlfn.MUNIT(X189),IF(ROUND(MMULT(IF(E189=0,IF(DN187=1,INDIRECT(_xlfn.CONCAT($CP$1,MATCH(F189,$CO$7:$CO$100,0)+6)):INDIRECT(_xlfn.CONCAT($CP$1,MATCH(F189,$CO$7:$CO$100,0)+6+SUM(IF((F189=$CO$7:$CO$59)=TRUE,1,0))-1)),INDIRECT(_xlfn.CONCAT($CH$1,MATCH(F189,$CG$7:$CG$100,0)+6)):INDIRECT(_xlfn.CONCAT($CH$1,MATCH(F189,$CG$7:$CG$100,0)+6+SUM(IF((F189=$CG$7:$CG$59)=TRUE,1,0))-1))),IF(OR(DN187=2,DN187=3),INDIRECT(_xlfn.CONCAT($CL$1,MATCH(E189,$CK$7:$CK$100,0)+6)):INDIRECT(_xlfn.CONCAT($CL$1,MATCH(E189,$CK$7:$CK$100,0)+6+SUM(IF((E189=$CK$7:$CK$59)=TRUE,1,0))-1)),INDIRECT(_xlfn.CONCAT($CD$1,MATCH(E189,$CC$7:$CC$100,0)+6)):INDIRECT(_xlfn.CONCAT($CD$1,MATCH(E189,$CC$7:$CC$100,0)+6+SUM(IF((E189=$CC$7:$CC$59)=TRUE,1,0))-1))))*$S$3*IF(AND(DM187=4,F189=0),1.1,1),1/TRANSPOSE(W189-INDIRECT(_xlfn.CONCAT($BZ$1,MATCH(D189,$BY$7:$BY$100,0)+6)):INDIRECT(_xlfn.CONCAT($BZ$1,MATCH(D189,$BY$7:$BY$100,0)+6+SUM(IF((D189=$BY$7:$BY$59)=TRUE,1,0))-1))*$R$3)),6)=1,1,0)),W189-INDIRECT(_xlfn.CONCAT($BZ$1,MATCH(D189,$BY$7:$BY$100,0)+6)):INDIRECT(_xlfn.CONCAT($BZ$1,MATCH(D189,$BY$7:$BY$100,0)+6+SUM(IF((D189=$BY$7:$BY$59)=TRUE,1,0))-1))*$R$3))/$S$3,1,-1,TRUE)),"")</f>
        <v/>
      </c>
      <c r="AG189" s="31"/>
      <c r="AH189" s="31"/>
      <c r="AI189" s="31"/>
      <c r="AJ189" s="32"/>
      <c r="AK189" s="6"/>
      <c r="AL189" s="21"/>
      <c r="AM189" s="21"/>
      <c r="AN189" s="48">
        <f t="shared" si="51"/>
        <v>12</v>
      </c>
      <c r="AO189" s="39" t="e">
        <f t="shared" si="52"/>
        <v>#N/A</v>
      </c>
      <c r="AP189" s="39" t="e" cm="1">
        <f t="array" ref="AP189">_xlfn.XMATCH(1,IF(IF((AL189=$DG$24:$EF$24)=TRUE,1,0)+IF((AM189=$DG$25:$EF$25)=TRUE,1,0)=2,1,0))</f>
        <v>#N/A</v>
      </c>
      <c r="AQ189" s="39" t="str" cm="1">
        <f t="array" aca="1" ref="AQ189:AU189" ca="1">AA189:AE189</f>
        <v/>
      </c>
      <c r="AR189" s="39" t="str">
        <f ca="1"/>
        <v/>
      </c>
      <c r="AS189" s="39" t="str">
        <f ca="1"/>
        <v/>
      </c>
      <c r="AT189" s="39" t="str">
        <f ca="1"/>
        <v/>
      </c>
      <c r="AU189" s="39" t="str">
        <f ca="1"/>
        <v/>
      </c>
      <c r="AV189" s="39">
        <f t="shared" si="53"/>
        <v>0</v>
      </c>
      <c r="AW189" s="39" t="e" cm="1">
        <f t="array" ref="AW189">IF(AND(AV189=1,AO189&lt;&gt;1),VLOOKUP(E189,변환표준점수!$H$8:$O$60,_xlfn.XMATCH('표점 계산기'!$AL189,변환표준점수!$I$6:$O$6)+1,FALSE),IF(AND($E189=0,$DN$4=1),INDEX($CH$7:$CH$73,SUM(IF(AF189=$CP$7:$CP$59,ROW($A$1:$A$50),0))),IF(AND($E189&lt;&gt;0,$DN$4&lt;&gt;1),INDEX($CD$7:$CD$73,SUM(IF(AF189=$CL$7:$CL$59,ROW($A$1:$A$50),0))),AF189:AJ189)))</f>
        <v>#N/A</v>
      </c>
      <c r="AX189" s="39"/>
      <c r="AY189" s="39"/>
      <c r="AZ189" s="39"/>
      <c r="BA189" s="39"/>
      <c r="BB189" s="39" t="e">
        <f>VLOOKUP(G189,변환표준점수!$X$8:$AM$16,_xlfn.XMATCH(AL189,변환표준점수!$Y$5:$AM$5)+IF(OR(AN189=6,AN189=7,AN189=10,AN189=11),IF(AO189=1,0,1),0)+1,FALSE)</f>
        <v>#N/A</v>
      </c>
      <c r="BC189" s="39" t="e">
        <f>VLOOKUP(H189,변환표준점수!$AO$8:$BE$16,_xlfn.XMATCH(AL189,변환표준점수!$AP$5:$BE$5)+IF(OR(AN189=3,AN189=6,AN189=8,AN189=9,AN189=10),IF(AO189=1,0,1),0)+1,FALSE)</f>
        <v>#N/A</v>
      </c>
      <c r="BD189" s="39" t="e">
        <f>IF(I189=0,VLOOKUP(K189,변환표준점수!$BU$8:$CF$62,'표점 계산기'!$AN189+1,FALSE),VLOOKUP(I189,변환표준점수!$BH$8:$BS$62,'표점 계산기'!$AN189+1,FALSE))</f>
        <v>#N/A</v>
      </c>
      <c r="BE189" s="39" t="e">
        <f>IF(J189=0,VLOOKUP(L189,변환표준점수!$BU$8:$CF$62,'표점 계산기'!$AN189+1,FALSE),VLOOKUP(J189,변환표준점수!$BH$8:$BS$62,'표점 계산기'!$AN189+1,FALSE))</f>
        <v>#N/A</v>
      </c>
      <c r="BF189" s="39" cm="1">
        <f t="array" ref="BF189">IF(M189=0,0,IF(OR(AN189=3,AN189=4),0,IF(AN189=1,INDEX($CZ$7:$CZ$15,SUM(IF(M189&lt;$CY$7:$CY$15=TRUE,1,0))+1),VLOOKUP(M189,변환표준점수!$BH$8:$BS$62,'표점 계산기'!AN189+1,FALSE))))</f>
        <v>0</v>
      </c>
      <c r="BG189" s="39" t="e" cm="1">
        <f t="array" ref="BG189">INDEX($DG$24:$EF$31,COLUMN(C184),$AP189)</f>
        <v>#N/A</v>
      </c>
      <c r="BH189" s="39" t="e" cm="1">
        <f t="array" ref="BH189">INDEX($DG$24:$EF$31,COLUMN(D184),$AP189)</f>
        <v>#N/A</v>
      </c>
      <c r="BI189" s="39" t="e" cm="1">
        <f t="array" ref="BI189">INDEX($DG$24:$EF$31,COLUMN(E184),$AP189)</f>
        <v>#N/A</v>
      </c>
      <c r="BJ189" s="39" t="e" cm="1">
        <f t="array" ref="BJ189">INDEX($DG$24:$EF$31,COLUMN(F184),$AP189)</f>
        <v>#N/A</v>
      </c>
      <c r="BK189" s="39" t="e" cm="1">
        <f t="array" ref="BK189">INDEX($DG$24:$EF$31,COLUMN(G184),$AP189)</f>
        <v>#N/A</v>
      </c>
      <c r="BL189" s="39" t="e" cm="1">
        <f t="array" ref="BL189">INDEX($DG$24:$EF$31,COLUMN(H184),$AP189)</f>
        <v>#N/A</v>
      </c>
      <c r="BM189" s="63" t="str" cm="1">
        <f t="array" aca="1" ref="BM189:BQ189" ca="1">IFERROR(ROUND(IF(IFERROR(AW189:BA189/AW189:BA189,0)=1,(IFERROR(AQ189:AU189*BG189,0)+IFERROR(AW189:BA189*BH189,0)+(SUM(BD189:BF189)-MIN(BD189:BF189))*BI189+BB189*BJ189+BC189*BK189)*BL189+BB189*(1-BJ189)+BC189*(1-BK189)+IF(AN189=1,BF189,0),""),2),"")</f>
        <v/>
      </c>
      <c r="BN189" s="52" t="str">
        <f ca="1"/>
        <v/>
      </c>
      <c r="BO189" s="52" t="str">
        <f ca="1"/>
        <v/>
      </c>
      <c r="BP189" s="52" t="str">
        <f ca="1"/>
        <v/>
      </c>
      <c r="BQ189" s="64" t="str">
        <f ca="1"/>
        <v/>
      </c>
      <c r="BR189" s="6"/>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6"/>
      <c r="DM189" s="6"/>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row>
    <row r="190" spans="1:153" x14ac:dyDescent="0.3">
      <c r="A190" s="5"/>
      <c r="B190" s="18" t="str">
        <f t="shared" si="41"/>
        <v/>
      </c>
      <c r="C190" s="24"/>
      <c r="D190" s="24"/>
      <c r="E190" s="24"/>
      <c r="F190" s="24"/>
      <c r="G190" s="24"/>
      <c r="H190" s="25"/>
      <c r="I190" s="25"/>
      <c r="J190" s="25"/>
      <c r="K190" s="25"/>
      <c r="L190" s="25"/>
      <c r="M190" s="25"/>
      <c r="N190" s="24"/>
      <c r="O190" s="25"/>
      <c r="P190" s="6"/>
      <c r="Q190" s="6"/>
      <c r="R190" s="6" t="e">
        <f t="shared" si="42"/>
        <v>#N/A</v>
      </c>
      <c r="S190" s="6" t="e">
        <f t="shared" si="43"/>
        <v>#N/A</v>
      </c>
      <c r="T190" s="6" t="e">
        <f t="shared" si="44"/>
        <v>#N/A</v>
      </c>
      <c r="U190" s="6" t="e">
        <f t="shared" si="45"/>
        <v>#N/A</v>
      </c>
      <c r="V190" s="8" cm="1">
        <f t="array" ref="V190">IF(M190=0,0,IF(OR($DM$4=3,$DM$4=4),0,IF($DM$4=1,INDEX($CZ$7:$CZ$15,SUM(IF(M190&lt;$CY$7:$CY$15=TRUE,1,0))+1),VLOOKUP(M190,$DB$7:$DC$107,2,FALSE))))</f>
        <v>0</v>
      </c>
      <c r="W190" s="6" t="e">
        <f t="shared" si="40"/>
        <v>#N/A</v>
      </c>
      <c r="X190" s="6" cm="1">
        <f t="array" aca="1" ref="X190" ca="1">SUM(IF((IF(E190=0,INDIRECT(_xlfn.CONCAT($CH$1,MATCH(F190,$CG$7:$CG$100,0)+6)):INDIRECT(_xlfn.CONCAT($CH$1,MATCH(F190,$CG$7:$CG$100,0)+6+SUM(IF((F190=$CG$7:$CG$59)=TRUE,1,0))-1)),INDIRECT(_xlfn.CONCAT($CD$1,MATCH(E190,$CC$7:$CC$100,0)+6)):INDIRECT(_xlfn.CONCAT($CD$1,MATCH(E190,$CC$7:$CC$100,0)+6+SUM(IF((E190=$CC$7:$CC$59)=TRUE,1,0))-1)))*$S$3)=0,0,1))</f>
        <v>2</v>
      </c>
      <c r="Y190" s="6" t="e" cm="1">
        <f t="array" aca="1" ref="Y190" ca="1">SUM(IF((TRANSPOSE(MMULT(MMULT(_xlfn.MUNIT(X190),IF(MMULT(IF(E190=0,INDIRECT(_xlfn.CONCAT($CH$1,MATCH(F190,$CG$7:$CG$100,0)+6)):INDIRECT(_xlfn.CONCAT($CH$1,MATCH(F190,$CG$7:$CG$100,0)+6+SUM(IF((F190=$CG$7:$CG$59)=TRUE,1,0))-1)),INDIRECT(_xlfn.CONCAT($CD$1,MATCH(E190,$CC$7:$CC$100,0)+6)):INDIRECT(_xlfn.CONCAT($CD$1,MATCH(E190,$CC$7:$CC$100,0)+6+SUM(IF((E190=$CC$7:$CC$59)=TRUE,1,0))-1)))*$S$3,1/TRANSPOSE(W190-INDIRECT(_xlfn.CONCAT($BZ$1,MATCH(D190,$BY$7:$BY$100,0)+6)):INDIRECT(_xlfn.CONCAT($BZ$1,MATCH(D190,$BY$7:$BY$100,0)+6+SUM(IF((D190=$BY$7:$BY$59)=TRUE,1,0))-1))*$R$3))=1,1,0)),W190-INDIRECT(_xlfn.CONCAT($BZ$1,MATCH(D190,$BY$7:$BY$100,0)+6)):INDIRECT(_xlfn.CONCAT($BZ$1,MATCH(D190,$BY$7:$BY$100,0)+6+SUM(IF((D190=$BY$7:$BY$59)=TRUE,1,0))-1))*$R$3)))=0,0,1))</f>
        <v>#N/A</v>
      </c>
      <c r="Z190" s="6"/>
      <c r="AA190" s="30" t="str">
        <f t="shared" ca="1" si="46"/>
        <v/>
      </c>
      <c r="AB190" s="31" t="str">
        <f t="shared" si="47"/>
        <v/>
      </c>
      <c r="AC190" s="31" t="str">
        <f t="shared" si="48"/>
        <v/>
      </c>
      <c r="AD190" s="31" t="str">
        <f t="shared" si="49"/>
        <v/>
      </c>
      <c r="AE190" s="32" t="str">
        <f t="shared" si="50"/>
        <v/>
      </c>
      <c r="AF190" s="33" t="str" cm="1">
        <f t="array" aca="1" ref="AF190" ca="1">IFERROR(IF(_xlfn._xlws.SORT(TRANSPOSE(MMULT(MMULT(_xlfn.MUNIT(X190),IF(ROUND(MMULT(IF(E190=0,IF(DN188=1,INDIRECT(_xlfn.CONCAT($CP$1,MATCH(F190,$CO$7:$CO$100,0)+6)):INDIRECT(_xlfn.CONCAT($CP$1,MATCH(F190,$CO$7:$CO$100,0)+6+SUM(IF((F190=$CO$7:$CO$59)=TRUE,1,0))-1)),INDIRECT(_xlfn.CONCAT($CH$1,MATCH(F190,$CG$7:$CG$100,0)+6)):INDIRECT(_xlfn.CONCAT($CH$1,MATCH(F190,$CG$7:$CG$100,0)+6+SUM(IF((F190=$CG$7:$CG$59)=TRUE,1,0))-1))),IF(OR(DN188=2,DN188=3),INDIRECT(_xlfn.CONCAT($CL$1,MATCH(E190,$CK$7:$CK$100,0)+6)):INDIRECT(_xlfn.CONCAT($CL$1,MATCH(E190,$CK$7:$CK$100,0)+6+SUM(IF((E190=$CK$7:$CK$59)=TRUE,1,0))-1)),INDIRECT(_xlfn.CONCAT($CD$1,MATCH(E190,$CC$7:$CC$100,0)+6)):INDIRECT(_xlfn.CONCAT($CD$1,MATCH(E190,$CC$7:$CC$100,0)+6+SUM(IF((E190=$CC$7:$CC$59)=TRUE,1,0))-1))))*$S$3*IF(AND(DM188=4,F190=0),1.1,1),1/TRANSPOSE(W190-INDIRECT(_xlfn.CONCAT($BZ$1,MATCH(D190,$BY$7:$BY$100,0)+6)):INDIRECT(_xlfn.CONCAT($BZ$1,MATCH(D190,$BY$7:$BY$100,0)+6+SUM(IF((D190=$BY$7:$BY$59)=TRUE,1,0))-1))*$R$3)),6)=1,1,0)),W190-INDIRECT(_xlfn.CONCAT($BZ$1,MATCH(D190,$BY$7:$BY$100,0)+6)):INDIRECT(_xlfn.CONCAT($BZ$1,MATCH(D190,$BY$7:$BY$100,0)+6+SUM(IF((D190=$BY$7:$BY$59)=TRUE,1,0))-1))*$R$3))/$S$3,1,-1,TRUE)=0,"",_xlfn._xlws.SORT(TRANSPOSE(MMULT(MMULT(_xlfn.MUNIT(X190),IF(ROUND(MMULT(IF(E190=0,IF(DN188=1,INDIRECT(_xlfn.CONCAT($CP$1,MATCH(F190,$CO$7:$CO$100,0)+6)):INDIRECT(_xlfn.CONCAT($CP$1,MATCH(F190,$CO$7:$CO$100,0)+6+SUM(IF((F190=$CO$7:$CO$59)=TRUE,1,0))-1)),INDIRECT(_xlfn.CONCAT($CH$1,MATCH(F190,$CG$7:$CG$100,0)+6)):INDIRECT(_xlfn.CONCAT($CH$1,MATCH(F190,$CG$7:$CG$100,0)+6+SUM(IF((F190=$CG$7:$CG$59)=TRUE,1,0))-1))),IF(OR(DN188=2,DN188=3),INDIRECT(_xlfn.CONCAT($CL$1,MATCH(E190,$CK$7:$CK$100,0)+6)):INDIRECT(_xlfn.CONCAT($CL$1,MATCH(E190,$CK$7:$CK$100,0)+6+SUM(IF((E190=$CK$7:$CK$59)=TRUE,1,0))-1)),INDIRECT(_xlfn.CONCAT($CD$1,MATCH(E190,$CC$7:$CC$100,0)+6)):INDIRECT(_xlfn.CONCAT($CD$1,MATCH(E190,$CC$7:$CC$100,0)+6+SUM(IF((E190=$CC$7:$CC$59)=TRUE,1,0))-1))))*$S$3*IF(AND(DM188=4,F190=0),1.1,1),1/TRANSPOSE(W190-INDIRECT(_xlfn.CONCAT($BZ$1,MATCH(D190,$BY$7:$BY$100,0)+6)):INDIRECT(_xlfn.CONCAT($BZ$1,MATCH(D190,$BY$7:$BY$100,0)+6+SUM(IF((D190=$BY$7:$BY$59)=TRUE,1,0))-1))*$R$3)),6)=1,1,0)),W190-INDIRECT(_xlfn.CONCAT($BZ$1,MATCH(D190,$BY$7:$BY$100,0)+6)):INDIRECT(_xlfn.CONCAT($BZ$1,MATCH(D190,$BY$7:$BY$100,0)+6+SUM(IF((D190=$BY$7:$BY$59)=TRUE,1,0))-1))*$R$3))/$S$3,1,-1,TRUE)),"")</f>
        <v/>
      </c>
      <c r="AG190" s="31"/>
      <c r="AH190" s="31"/>
      <c r="AI190" s="31"/>
      <c r="AJ190" s="32"/>
      <c r="AK190" s="6"/>
      <c r="AL190" s="21"/>
      <c r="AM190" s="21"/>
      <c r="AN190" s="48">
        <f t="shared" si="51"/>
        <v>12</v>
      </c>
      <c r="AO190" s="39" t="e">
        <f t="shared" si="52"/>
        <v>#N/A</v>
      </c>
      <c r="AP190" s="39" t="e" cm="1">
        <f t="array" ref="AP190">_xlfn.XMATCH(1,IF(IF((AL190=$DG$24:$EF$24)=TRUE,1,0)+IF((AM190=$DG$25:$EF$25)=TRUE,1,0)=2,1,0))</f>
        <v>#N/A</v>
      </c>
      <c r="AQ190" s="39" t="str" cm="1">
        <f t="array" aca="1" ref="AQ190:AU190" ca="1">AA190:AE190</f>
        <v/>
      </c>
      <c r="AR190" s="39" t="str">
        <f ca="1"/>
        <v/>
      </c>
      <c r="AS190" s="39" t="str">
        <f ca="1"/>
        <v/>
      </c>
      <c r="AT190" s="39" t="str">
        <f ca="1"/>
        <v/>
      </c>
      <c r="AU190" s="39" t="str">
        <f ca="1"/>
        <v/>
      </c>
      <c r="AV190" s="39">
        <f t="shared" si="53"/>
        <v>0</v>
      </c>
      <c r="AW190" s="39" t="e" cm="1">
        <f t="array" ref="AW190">IF(AND(AV190=1,AO190&lt;&gt;1),VLOOKUP(E190,변환표준점수!$H$8:$O$60,_xlfn.XMATCH('표점 계산기'!$AL190,변환표준점수!$I$6:$O$6)+1,FALSE),IF(AND($E190=0,$DN$4=1),INDEX($CH$7:$CH$73,SUM(IF(AF190=$CP$7:$CP$59,ROW($A$1:$A$50),0))),IF(AND($E190&lt;&gt;0,$DN$4&lt;&gt;1),INDEX($CD$7:$CD$73,SUM(IF(AF190=$CL$7:$CL$59,ROW($A$1:$A$50),0))),AF190:AJ190)))</f>
        <v>#N/A</v>
      </c>
      <c r="AX190" s="39"/>
      <c r="AY190" s="39"/>
      <c r="AZ190" s="39"/>
      <c r="BA190" s="39"/>
      <c r="BB190" s="39" t="e">
        <f>VLOOKUP(G190,변환표준점수!$X$8:$AM$16,_xlfn.XMATCH(AL190,변환표준점수!$Y$5:$AM$5)+IF(OR(AN190=6,AN190=7,AN190=10,AN190=11),IF(AO190=1,0,1),0)+1,FALSE)</f>
        <v>#N/A</v>
      </c>
      <c r="BC190" s="39" t="e">
        <f>VLOOKUP(H190,변환표준점수!$AO$8:$BE$16,_xlfn.XMATCH(AL190,변환표준점수!$AP$5:$BE$5)+IF(OR(AN190=3,AN190=6,AN190=8,AN190=9,AN190=10),IF(AO190=1,0,1),0)+1,FALSE)</f>
        <v>#N/A</v>
      </c>
      <c r="BD190" s="39" t="e">
        <f>IF(I190=0,VLOOKUP(K190,변환표준점수!$BU$8:$CF$62,'표점 계산기'!$AN190+1,FALSE),VLOOKUP(I190,변환표준점수!$BH$8:$BS$62,'표점 계산기'!$AN190+1,FALSE))</f>
        <v>#N/A</v>
      </c>
      <c r="BE190" s="39" t="e">
        <f>IF(J190=0,VLOOKUP(L190,변환표준점수!$BU$8:$CF$62,'표점 계산기'!$AN190+1,FALSE),VLOOKUP(J190,변환표준점수!$BH$8:$BS$62,'표점 계산기'!$AN190+1,FALSE))</f>
        <v>#N/A</v>
      </c>
      <c r="BF190" s="39" cm="1">
        <f t="array" ref="BF190">IF(M190=0,0,IF(OR(AN190=3,AN190=4),0,IF(AN190=1,INDEX($CZ$7:$CZ$15,SUM(IF(M190&lt;$CY$7:$CY$15=TRUE,1,0))+1),VLOOKUP(M190,변환표준점수!$BH$8:$BS$62,'표점 계산기'!AN190+1,FALSE))))</f>
        <v>0</v>
      </c>
      <c r="BG190" s="39" t="e" cm="1">
        <f t="array" ref="BG190">INDEX($DG$24:$EF$31,COLUMN(C185),$AP190)</f>
        <v>#N/A</v>
      </c>
      <c r="BH190" s="39" t="e" cm="1">
        <f t="array" ref="BH190">INDEX($DG$24:$EF$31,COLUMN(D185),$AP190)</f>
        <v>#N/A</v>
      </c>
      <c r="BI190" s="39" t="e" cm="1">
        <f t="array" ref="BI190">INDEX($DG$24:$EF$31,COLUMN(E185),$AP190)</f>
        <v>#N/A</v>
      </c>
      <c r="BJ190" s="39" t="e" cm="1">
        <f t="array" ref="BJ190">INDEX($DG$24:$EF$31,COLUMN(F185),$AP190)</f>
        <v>#N/A</v>
      </c>
      <c r="BK190" s="39" t="e" cm="1">
        <f t="array" ref="BK190">INDEX($DG$24:$EF$31,COLUMN(G185),$AP190)</f>
        <v>#N/A</v>
      </c>
      <c r="BL190" s="39" t="e" cm="1">
        <f t="array" ref="BL190">INDEX($DG$24:$EF$31,COLUMN(H185),$AP190)</f>
        <v>#N/A</v>
      </c>
      <c r="BM190" s="63" t="str" cm="1">
        <f t="array" aca="1" ref="BM190:BQ190" ca="1">IFERROR(ROUND(IF(IFERROR(AW190:BA190/AW190:BA190,0)=1,(IFERROR(AQ190:AU190*BG190,0)+IFERROR(AW190:BA190*BH190,0)+(SUM(BD190:BF190)-MIN(BD190:BF190))*BI190+BB190*BJ190+BC190*BK190)*BL190+BB190*(1-BJ190)+BC190*(1-BK190)+IF(AN190=1,BF190,0),""),2),"")</f>
        <v/>
      </c>
      <c r="BN190" s="52" t="str">
        <f ca="1"/>
        <v/>
      </c>
      <c r="BO190" s="52" t="str">
        <f ca="1"/>
        <v/>
      </c>
      <c r="BP190" s="52" t="str">
        <f ca="1"/>
        <v/>
      </c>
      <c r="BQ190" s="64" t="str">
        <f ca="1"/>
        <v/>
      </c>
      <c r="BR190" s="6"/>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6"/>
      <c r="DM190" s="6"/>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row>
    <row r="191" spans="1:153" x14ac:dyDescent="0.3">
      <c r="A191" s="5"/>
      <c r="B191" s="18" t="str">
        <f t="shared" si="41"/>
        <v/>
      </c>
      <c r="C191" s="24"/>
      <c r="D191" s="24"/>
      <c r="E191" s="24"/>
      <c r="F191" s="24"/>
      <c r="G191" s="24"/>
      <c r="H191" s="25"/>
      <c r="I191" s="25"/>
      <c r="J191" s="25"/>
      <c r="K191" s="25"/>
      <c r="L191" s="25"/>
      <c r="M191" s="25"/>
      <c r="N191" s="24"/>
      <c r="O191" s="25"/>
      <c r="P191" s="6"/>
      <c r="Q191" s="6"/>
      <c r="R191" s="6" t="e">
        <f t="shared" si="42"/>
        <v>#N/A</v>
      </c>
      <c r="S191" s="6" t="e">
        <f t="shared" si="43"/>
        <v>#N/A</v>
      </c>
      <c r="T191" s="6" t="e">
        <f t="shared" si="44"/>
        <v>#N/A</v>
      </c>
      <c r="U191" s="6" t="e">
        <f t="shared" si="45"/>
        <v>#N/A</v>
      </c>
      <c r="V191" s="8" cm="1">
        <f t="array" ref="V191">IF(M191=0,0,IF(OR($DM$4=3,$DM$4=4),0,IF($DM$4=1,INDEX($CZ$7:$CZ$15,SUM(IF(M191&lt;$CY$7:$CY$15=TRUE,1,0))+1),VLOOKUP(M191,$DB$7:$DC$107,2,FALSE))))</f>
        <v>0</v>
      </c>
      <c r="W191" s="6" t="e">
        <f t="shared" si="40"/>
        <v>#N/A</v>
      </c>
      <c r="X191" s="6" cm="1">
        <f t="array" aca="1" ref="X191" ca="1">SUM(IF((IF(E191=0,INDIRECT(_xlfn.CONCAT($CH$1,MATCH(F191,$CG$7:$CG$100,0)+6)):INDIRECT(_xlfn.CONCAT($CH$1,MATCH(F191,$CG$7:$CG$100,0)+6+SUM(IF((F191=$CG$7:$CG$59)=TRUE,1,0))-1)),INDIRECT(_xlfn.CONCAT($CD$1,MATCH(E191,$CC$7:$CC$100,0)+6)):INDIRECT(_xlfn.CONCAT($CD$1,MATCH(E191,$CC$7:$CC$100,0)+6+SUM(IF((E191=$CC$7:$CC$59)=TRUE,1,0))-1)))*$S$3)=0,0,1))</f>
        <v>2</v>
      </c>
      <c r="Y191" s="6" t="e" cm="1">
        <f t="array" aca="1" ref="Y191" ca="1">SUM(IF((TRANSPOSE(MMULT(MMULT(_xlfn.MUNIT(X191),IF(MMULT(IF(E191=0,INDIRECT(_xlfn.CONCAT($CH$1,MATCH(F191,$CG$7:$CG$100,0)+6)):INDIRECT(_xlfn.CONCAT($CH$1,MATCH(F191,$CG$7:$CG$100,0)+6+SUM(IF((F191=$CG$7:$CG$59)=TRUE,1,0))-1)),INDIRECT(_xlfn.CONCAT($CD$1,MATCH(E191,$CC$7:$CC$100,0)+6)):INDIRECT(_xlfn.CONCAT($CD$1,MATCH(E191,$CC$7:$CC$100,0)+6+SUM(IF((E191=$CC$7:$CC$59)=TRUE,1,0))-1)))*$S$3,1/TRANSPOSE(W191-INDIRECT(_xlfn.CONCAT($BZ$1,MATCH(D191,$BY$7:$BY$100,0)+6)):INDIRECT(_xlfn.CONCAT($BZ$1,MATCH(D191,$BY$7:$BY$100,0)+6+SUM(IF((D191=$BY$7:$BY$59)=TRUE,1,0))-1))*$R$3))=1,1,0)),W191-INDIRECT(_xlfn.CONCAT($BZ$1,MATCH(D191,$BY$7:$BY$100,0)+6)):INDIRECT(_xlfn.CONCAT($BZ$1,MATCH(D191,$BY$7:$BY$100,0)+6+SUM(IF((D191=$BY$7:$BY$59)=TRUE,1,0))-1))*$R$3)))=0,0,1))</f>
        <v>#N/A</v>
      </c>
      <c r="Z191" s="6"/>
      <c r="AA191" s="30" t="str">
        <f t="shared" ca="1" si="46"/>
        <v/>
      </c>
      <c r="AB191" s="31" t="str">
        <f t="shared" si="47"/>
        <v/>
      </c>
      <c r="AC191" s="31" t="str">
        <f t="shared" si="48"/>
        <v/>
      </c>
      <c r="AD191" s="31" t="str">
        <f t="shared" si="49"/>
        <v/>
      </c>
      <c r="AE191" s="32" t="str">
        <f t="shared" si="50"/>
        <v/>
      </c>
      <c r="AF191" s="33" t="str" cm="1">
        <f t="array" aca="1" ref="AF191" ca="1">IFERROR(IF(_xlfn._xlws.SORT(TRANSPOSE(MMULT(MMULT(_xlfn.MUNIT(X191),IF(ROUND(MMULT(IF(E191=0,IF(DN189=1,INDIRECT(_xlfn.CONCAT($CP$1,MATCH(F191,$CO$7:$CO$100,0)+6)):INDIRECT(_xlfn.CONCAT($CP$1,MATCH(F191,$CO$7:$CO$100,0)+6+SUM(IF((F191=$CO$7:$CO$59)=TRUE,1,0))-1)),INDIRECT(_xlfn.CONCAT($CH$1,MATCH(F191,$CG$7:$CG$100,0)+6)):INDIRECT(_xlfn.CONCAT($CH$1,MATCH(F191,$CG$7:$CG$100,0)+6+SUM(IF((F191=$CG$7:$CG$59)=TRUE,1,0))-1))),IF(OR(DN189=2,DN189=3),INDIRECT(_xlfn.CONCAT($CL$1,MATCH(E191,$CK$7:$CK$100,0)+6)):INDIRECT(_xlfn.CONCAT($CL$1,MATCH(E191,$CK$7:$CK$100,0)+6+SUM(IF((E191=$CK$7:$CK$59)=TRUE,1,0))-1)),INDIRECT(_xlfn.CONCAT($CD$1,MATCH(E191,$CC$7:$CC$100,0)+6)):INDIRECT(_xlfn.CONCAT($CD$1,MATCH(E191,$CC$7:$CC$100,0)+6+SUM(IF((E191=$CC$7:$CC$59)=TRUE,1,0))-1))))*$S$3*IF(AND(DM189=4,F191=0),1.1,1),1/TRANSPOSE(W191-INDIRECT(_xlfn.CONCAT($BZ$1,MATCH(D191,$BY$7:$BY$100,0)+6)):INDIRECT(_xlfn.CONCAT($BZ$1,MATCH(D191,$BY$7:$BY$100,0)+6+SUM(IF((D191=$BY$7:$BY$59)=TRUE,1,0))-1))*$R$3)),6)=1,1,0)),W191-INDIRECT(_xlfn.CONCAT($BZ$1,MATCH(D191,$BY$7:$BY$100,0)+6)):INDIRECT(_xlfn.CONCAT($BZ$1,MATCH(D191,$BY$7:$BY$100,0)+6+SUM(IF((D191=$BY$7:$BY$59)=TRUE,1,0))-1))*$R$3))/$S$3,1,-1,TRUE)=0,"",_xlfn._xlws.SORT(TRANSPOSE(MMULT(MMULT(_xlfn.MUNIT(X191),IF(ROUND(MMULT(IF(E191=0,IF(DN189=1,INDIRECT(_xlfn.CONCAT($CP$1,MATCH(F191,$CO$7:$CO$100,0)+6)):INDIRECT(_xlfn.CONCAT($CP$1,MATCH(F191,$CO$7:$CO$100,0)+6+SUM(IF((F191=$CO$7:$CO$59)=TRUE,1,0))-1)),INDIRECT(_xlfn.CONCAT($CH$1,MATCH(F191,$CG$7:$CG$100,0)+6)):INDIRECT(_xlfn.CONCAT($CH$1,MATCH(F191,$CG$7:$CG$100,0)+6+SUM(IF((F191=$CG$7:$CG$59)=TRUE,1,0))-1))),IF(OR(DN189=2,DN189=3),INDIRECT(_xlfn.CONCAT($CL$1,MATCH(E191,$CK$7:$CK$100,0)+6)):INDIRECT(_xlfn.CONCAT($CL$1,MATCH(E191,$CK$7:$CK$100,0)+6+SUM(IF((E191=$CK$7:$CK$59)=TRUE,1,0))-1)),INDIRECT(_xlfn.CONCAT($CD$1,MATCH(E191,$CC$7:$CC$100,0)+6)):INDIRECT(_xlfn.CONCAT($CD$1,MATCH(E191,$CC$7:$CC$100,0)+6+SUM(IF((E191=$CC$7:$CC$59)=TRUE,1,0))-1))))*$S$3*IF(AND(DM189=4,F191=0),1.1,1),1/TRANSPOSE(W191-INDIRECT(_xlfn.CONCAT($BZ$1,MATCH(D191,$BY$7:$BY$100,0)+6)):INDIRECT(_xlfn.CONCAT($BZ$1,MATCH(D191,$BY$7:$BY$100,0)+6+SUM(IF((D191=$BY$7:$BY$59)=TRUE,1,0))-1))*$R$3)),6)=1,1,0)),W191-INDIRECT(_xlfn.CONCAT($BZ$1,MATCH(D191,$BY$7:$BY$100,0)+6)):INDIRECT(_xlfn.CONCAT($BZ$1,MATCH(D191,$BY$7:$BY$100,0)+6+SUM(IF((D191=$BY$7:$BY$59)=TRUE,1,0))-1))*$R$3))/$S$3,1,-1,TRUE)),"")</f>
        <v/>
      </c>
      <c r="AG191" s="31"/>
      <c r="AH191" s="31"/>
      <c r="AI191" s="31"/>
      <c r="AJ191" s="32"/>
      <c r="AK191" s="6"/>
      <c r="AL191" s="21"/>
      <c r="AM191" s="21"/>
      <c r="AN191" s="48">
        <f t="shared" si="51"/>
        <v>12</v>
      </c>
      <c r="AO191" s="39" t="e">
        <f t="shared" si="52"/>
        <v>#N/A</v>
      </c>
      <c r="AP191" s="39" t="e" cm="1">
        <f t="array" ref="AP191">_xlfn.XMATCH(1,IF(IF((AL191=$DG$24:$EF$24)=TRUE,1,0)+IF((AM191=$DG$25:$EF$25)=TRUE,1,0)=2,1,0))</f>
        <v>#N/A</v>
      </c>
      <c r="AQ191" s="39" t="str" cm="1">
        <f t="array" aca="1" ref="AQ191:AU191" ca="1">AA191:AE191</f>
        <v/>
      </c>
      <c r="AR191" s="39" t="str">
        <f ca="1"/>
        <v/>
      </c>
      <c r="AS191" s="39" t="str">
        <f ca="1"/>
        <v/>
      </c>
      <c r="AT191" s="39" t="str">
        <f ca="1"/>
        <v/>
      </c>
      <c r="AU191" s="39" t="str">
        <f ca="1"/>
        <v/>
      </c>
      <c r="AV191" s="39">
        <f t="shared" si="53"/>
        <v>0</v>
      </c>
      <c r="AW191" s="39" t="e" cm="1">
        <f t="array" ref="AW191">IF(AND(AV191=1,AO191&lt;&gt;1),VLOOKUP(E191,변환표준점수!$H$8:$O$60,_xlfn.XMATCH('표점 계산기'!$AL191,변환표준점수!$I$6:$O$6)+1,FALSE),IF(AND($E191=0,$DN$4=1),INDEX($CH$7:$CH$73,SUM(IF(AF191=$CP$7:$CP$59,ROW($A$1:$A$50),0))),IF(AND($E191&lt;&gt;0,$DN$4&lt;&gt;1),INDEX($CD$7:$CD$73,SUM(IF(AF191=$CL$7:$CL$59,ROW($A$1:$A$50),0))),AF191:AJ191)))</f>
        <v>#N/A</v>
      </c>
      <c r="AX191" s="39"/>
      <c r="AY191" s="39"/>
      <c r="AZ191" s="39"/>
      <c r="BA191" s="39"/>
      <c r="BB191" s="39" t="e">
        <f>VLOOKUP(G191,변환표준점수!$X$8:$AM$16,_xlfn.XMATCH(AL191,변환표준점수!$Y$5:$AM$5)+IF(OR(AN191=6,AN191=7,AN191=10,AN191=11),IF(AO191=1,0,1),0)+1,FALSE)</f>
        <v>#N/A</v>
      </c>
      <c r="BC191" s="39" t="e">
        <f>VLOOKUP(H191,변환표준점수!$AO$8:$BE$16,_xlfn.XMATCH(AL191,변환표준점수!$AP$5:$BE$5)+IF(OR(AN191=3,AN191=6,AN191=8,AN191=9,AN191=10),IF(AO191=1,0,1),0)+1,FALSE)</f>
        <v>#N/A</v>
      </c>
      <c r="BD191" s="39" t="e">
        <f>IF(I191=0,VLOOKUP(K191,변환표준점수!$BU$8:$CF$62,'표점 계산기'!$AN191+1,FALSE),VLOOKUP(I191,변환표준점수!$BH$8:$BS$62,'표점 계산기'!$AN191+1,FALSE))</f>
        <v>#N/A</v>
      </c>
      <c r="BE191" s="39" t="e">
        <f>IF(J191=0,VLOOKUP(L191,변환표준점수!$BU$8:$CF$62,'표점 계산기'!$AN191+1,FALSE),VLOOKUP(J191,변환표준점수!$BH$8:$BS$62,'표점 계산기'!$AN191+1,FALSE))</f>
        <v>#N/A</v>
      </c>
      <c r="BF191" s="39" cm="1">
        <f t="array" ref="BF191">IF(M191=0,0,IF(OR(AN191=3,AN191=4),0,IF(AN191=1,INDEX($CZ$7:$CZ$15,SUM(IF(M191&lt;$CY$7:$CY$15=TRUE,1,0))+1),VLOOKUP(M191,변환표준점수!$BH$8:$BS$62,'표점 계산기'!AN191+1,FALSE))))</f>
        <v>0</v>
      </c>
      <c r="BG191" s="39" t="e" cm="1">
        <f t="array" ref="BG191">INDEX($DG$24:$EF$31,COLUMN(C186),$AP191)</f>
        <v>#N/A</v>
      </c>
      <c r="BH191" s="39" t="e" cm="1">
        <f t="array" ref="BH191">INDEX($DG$24:$EF$31,COLUMN(D186),$AP191)</f>
        <v>#N/A</v>
      </c>
      <c r="BI191" s="39" t="e" cm="1">
        <f t="array" ref="BI191">INDEX($DG$24:$EF$31,COLUMN(E186),$AP191)</f>
        <v>#N/A</v>
      </c>
      <c r="BJ191" s="39" t="e" cm="1">
        <f t="array" ref="BJ191">INDEX($DG$24:$EF$31,COLUMN(F186),$AP191)</f>
        <v>#N/A</v>
      </c>
      <c r="BK191" s="39" t="e" cm="1">
        <f t="array" ref="BK191">INDEX($DG$24:$EF$31,COLUMN(G186),$AP191)</f>
        <v>#N/A</v>
      </c>
      <c r="BL191" s="39" t="e" cm="1">
        <f t="array" ref="BL191">INDEX($DG$24:$EF$31,COLUMN(H186),$AP191)</f>
        <v>#N/A</v>
      </c>
      <c r="BM191" s="63" t="str" cm="1">
        <f t="array" aca="1" ref="BM191:BQ191" ca="1">IFERROR(ROUND(IF(IFERROR(AW191:BA191/AW191:BA191,0)=1,(IFERROR(AQ191:AU191*BG191,0)+IFERROR(AW191:BA191*BH191,0)+(SUM(BD191:BF191)-MIN(BD191:BF191))*BI191+BB191*BJ191+BC191*BK191)*BL191+BB191*(1-BJ191)+BC191*(1-BK191)+IF(AN191=1,BF191,0),""),2),"")</f>
        <v/>
      </c>
      <c r="BN191" s="52" t="str">
        <f ca="1"/>
        <v/>
      </c>
      <c r="BO191" s="52" t="str">
        <f ca="1"/>
        <v/>
      </c>
      <c r="BP191" s="52" t="str">
        <f ca="1"/>
        <v/>
      </c>
      <c r="BQ191" s="64" t="str">
        <f ca="1"/>
        <v/>
      </c>
      <c r="BR191" s="6"/>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6"/>
      <c r="DM191" s="6"/>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row>
    <row r="192" spans="1:153" x14ac:dyDescent="0.3">
      <c r="A192" s="5"/>
      <c r="B192" s="18" t="str">
        <f t="shared" si="41"/>
        <v/>
      </c>
      <c r="C192" s="24"/>
      <c r="D192" s="24"/>
      <c r="E192" s="24"/>
      <c r="F192" s="24"/>
      <c r="G192" s="24"/>
      <c r="H192" s="25"/>
      <c r="I192" s="25"/>
      <c r="J192" s="25"/>
      <c r="K192" s="25"/>
      <c r="L192" s="25"/>
      <c r="M192" s="25"/>
      <c r="N192" s="24"/>
      <c r="O192" s="25"/>
      <c r="P192" s="6"/>
      <c r="Q192" s="6"/>
      <c r="R192" s="6" t="e">
        <f t="shared" si="42"/>
        <v>#N/A</v>
      </c>
      <c r="S192" s="6" t="e">
        <f t="shared" si="43"/>
        <v>#N/A</v>
      </c>
      <c r="T192" s="6" t="e">
        <f t="shared" si="44"/>
        <v>#N/A</v>
      </c>
      <c r="U192" s="6" t="e">
        <f t="shared" si="45"/>
        <v>#N/A</v>
      </c>
      <c r="V192" s="8" cm="1">
        <f t="array" ref="V192">IF(M192=0,0,IF(OR($DM$4=3,$DM$4=4),0,IF($DM$4=1,INDEX($CZ$7:$CZ$15,SUM(IF(M192&lt;$CY$7:$CY$15=TRUE,1,0))+1),VLOOKUP(M192,$DB$7:$DC$107,2,FALSE))))</f>
        <v>0</v>
      </c>
      <c r="W192" s="6" t="e">
        <f t="shared" si="40"/>
        <v>#N/A</v>
      </c>
      <c r="X192" s="6" cm="1">
        <f t="array" aca="1" ref="X192" ca="1">SUM(IF((IF(E192=0,INDIRECT(_xlfn.CONCAT($CH$1,MATCH(F192,$CG$7:$CG$100,0)+6)):INDIRECT(_xlfn.CONCAT($CH$1,MATCH(F192,$CG$7:$CG$100,0)+6+SUM(IF((F192=$CG$7:$CG$59)=TRUE,1,0))-1)),INDIRECT(_xlfn.CONCAT($CD$1,MATCH(E192,$CC$7:$CC$100,0)+6)):INDIRECT(_xlfn.CONCAT($CD$1,MATCH(E192,$CC$7:$CC$100,0)+6+SUM(IF((E192=$CC$7:$CC$59)=TRUE,1,0))-1)))*$S$3)=0,0,1))</f>
        <v>2</v>
      </c>
      <c r="Y192" s="6" t="e" cm="1">
        <f t="array" aca="1" ref="Y192" ca="1">SUM(IF((TRANSPOSE(MMULT(MMULT(_xlfn.MUNIT(X192),IF(MMULT(IF(E192=0,INDIRECT(_xlfn.CONCAT($CH$1,MATCH(F192,$CG$7:$CG$100,0)+6)):INDIRECT(_xlfn.CONCAT($CH$1,MATCH(F192,$CG$7:$CG$100,0)+6+SUM(IF((F192=$CG$7:$CG$59)=TRUE,1,0))-1)),INDIRECT(_xlfn.CONCAT($CD$1,MATCH(E192,$CC$7:$CC$100,0)+6)):INDIRECT(_xlfn.CONCAT($CD$1,MATCH(E192,$CC$7:$CC$100,0)+6+SUM(IF((E192=$CC$7:$CC$59)=TRUE,1,0))-1)))*$S$3,1/TRANSPOSE(W192-INDIRECT(_xlfn.CONCAT($BZ$1,MATCH(D192,$BY$7:$BY$100,0)+6)):INDIRECT(_xlfn.CONCAT($BZ$1,MATCH(D192,$BY$7:$BY$100,0)+6+SUM(IF((D192=$BY$7:$BY$59)=TRUE,1,0))-1))*$R$3))=1,1,0)),W192-INDIRECT(_xlfn.CONCAT($BZ$1,MATCH(D192,$BY$7:$BY$100,0)+6)):INDIRECT(_xlfn.CONCAT($BZ$1,MATCH(D192,$BY$7:$BY$100,0)+6+SUM(IF((D192=$BY$7:$BY$59)=TRUE,1,0))-1))*$R$3)))=0,0,1))</f>
        <v>#N/A</v>
      </c>
      <c r="Z192" s="6"/>
      <c r="AA192" s="30" t="str">
        <f t="shared" ca="1" si="46"/>
        <v/>
      </c>
      <c r="AB192" s="31" t="str">
        <f t="shared" si="47"/>
        <v/>
      </c>
      <c r="AC192" s="31" t="str">
        <f t="shared" si="48"/>
        <v/>
      </c>
      <c r="AD192" s="31" t="str">
        <f t="shared" si="49"/>
        <v/>
      </c>
      <c r="AE192" s="32" t="str">
        <f t="shared" si="50"/>
        <v/>
      </c>
      <c r="AF192" s="33" t="str" cm="1">
        <f t="array" aca="1" ref="AF192" ca="1">IFERROR(IF(_xlfn._xlws.SORT(TRANSPOSE(MMULT(MMULT(_xlfn.MUNIT(X192),IF(ROUND(MMULT(IF(E192=0,IF(DN190=1,INDIRECT(_xlfn.CONCAT($CP$1,MATCH(F192,$CO$7:$CO$100,0)+6)):INDIRECT(_xlfn.CONCAT($CP$1,MATCH(F192,$CO$7:$CO$100,0)+6+SUM(IF((F192=$CO$7:$CO$59)=TRUE,1,0))-1)),INDIRECT(_xlfn.CONCAT($CH$1,MATCH(F192,$CG$7:$CG$100,0)+6)):INDIRECT(_xlfn.CONCAT($CH$1,MATCH(F192,$CG$7:$CG$100,0)+6+SUM(IF((F192=$CG$7:$CG$59)=TRUE,1,0))-1))),IF(OR(DN190=2,DN190=3),INDIRECT(_xlfn.CONCAT($CL$1,MATCH(E192,$CK$7:$CK$100,0)+6)):INDIRECT(_xlfn.CONCAT($CL$1,MATCH(E192,$CK$7:$CK$100,0)+6+SUM(IF((E192=$CK$7:$CK$59)=TRUE,1,0))-1)),INDIRECT(_xlfn.CONCAT($CD$1,MATCH(E192,$CC$7:$CC$100,0)+6)):INDIRECT(_xlfn.CONCAT($CD$1,MATCH(E192,$CC$7:$CC$100,0)+6+SUM(IF((E192=$CC$7:$CC$59)=TRUE,1,0))-1))))*$S$3*IF(AND(DM190=4,F192=0),1.1,1),1/TRANSPOSE(W192-INDIRECT(_xlfn.CONCAT($BZ$1,MATCH(D192,$BY$7:$BY$100,0)+6)):INDIRECT(_xlfn.CONCAT($BZ$1,MATCH(D192,$BY$7:$BY$100,0)+6+SUM(IF((D192=$BY$7:$BY$59)=TRUE,1,0))-1))*$R$3)),6)=1,1,0)),W192-INDIRECT(_xlfn.CONCAT($BZ$1,MATCH(D192,$BY$7:$BY$100,0)+6)):INDIRECT(_xlfn.CONCAT($BZ$1,MATCH(D192,$BY$7:$BY$100,0)+6+SUM(IF((D192=$BY$7:$BY$59)=TRUE,1,0))-1))*$R$3))/$S$3,1,-1,TRUE)=0,"",_xlfn._xlws.SORT(TRANSPOSE(MMULT(MMULT(_xlfn.MUNIT(X192),IF(ROUND(MMULT(IF(E192=0,IF(DN190=1,INDIRECT(_xlfn.CONCAT($CP$1,MATCH(F192,$CO$7:$CO$100,0)+6)):INDIRECT(_xlfn.CONCAT($CP$1,MATCH(F192,$CO$7:$CO$100,0)+6+SUM(IF((F192=$CO$7:$CO$59)=TRUE,1,0))-1)),INDIRECT(_xlfn.CONCAT($CH$1,MATCH(F192,$CG$7:$CG$100,0)+6)):INDIRECT(_xlfn.CONCAT($CH$1,MATCH(F192,$CG$7:$CG$100,0)+6+SUM(IF((F192=$CG$7:$CG$59)=TRUE,1,0))-1))),IF(OR(DN190=2,DN190=3),INDIRECT(_xlfn.CONCAT($CL$1,MATCH(E192,$CK$7:$CK$100,0)+6)):INDIRECT(_xlfn.CONCAT($CL$1,MATCH(E192,$CK$7:$CK$100,0)+6+SUM(IF((E192=$CK$7:$CK$59)=TRUE,1,0))-1)),INDIRECT(_xlfn.CONCAT($CD$1,MATCH(E192,$CC$7:$CC$100,0)+6)):INDIRECT(_xlfn.CONCAT($CD$1,MATCH(E192,$CC$7:$CC$100,0)+6+SUM(IF((E192=$CC$7:$CC$59)=TRUE,1,0))-1))))*$S$3*IF(AND(DM190=4,F192=0),1.1,1),1/TRANSPOSE(W192-INDIRECT(_xlfn.CONCAT($BZ$1,MATCH(D192,$BY$7:$BY$100,0)+6)):INDIRECT(_xlfn.CONCAT($BZ$1,MATCH(D192,$BY$7:$BY$100,0)+6+SUM(IF((D192=$BY$7:$BY$59)=TRUE,1,0))-1))*$R$3)),6)=1,1,0)),W192-INDIRECT(_xlfn.CONCAT($BZ$1,MATCH(D192,$BY$7:$BY$100,0)+6)):INDIRECT(_xlfn.CONCAT($BZ$1,MATCH(D192,$BY$7:$BY$100,0)+6+SUM(IF((D192=$BY$7:$BY$59)=TRUE,1,0))-1))*$R$3))/$S$3,1,-1,TRUE)),"")</f>
        <v/>
      </c>
      <c r="AG192" s="31"/>
      <c r="AH192" s="31"/>
      <c r="AI192" s="31"/>
      <c r="AJ192" s="32"/>
      <c r="AK192" s="6"/>
      <c r="AL192" s="21"/>
      <c r="AM192" s="21"/>
      <c r="AN192" s="48">
        <f t="shared" si="51"/>
        <v>12</v>
      </c>
      <c r="AO192" s="39" t="e">
        <f t="shared" si="52"/>
        <v>#N/A</v>
      </c>
      <c r="AP192" s="39" t="e" cm="1">
        <f t="array" ref="AP192">_xlfn.XMATCH(1,IF(IF((AL192=$DG$24:$EF$24)=TRUE,1,0)+IF((AM192=$DG$25:$EF$25)=TRUE,1,0)=2,1,0))</f>
        <v>#N/A</v>
      </c>
      <c r="AQ192" s="39" t="str" cm="1">
        <f t="array" aca="1" ref="AQ192:AU192" ca="1">AA192:AE192</f>
        <v/>
      </c>
      <c r="AR192" s="39" t="str">
        <f ca="1"/>
        <v/>
      </c>
      <c r="AS192" s="39" t="str">
        <f ca="1"/>
        <v/>
      </c>
      <c r="AT192" s="39" t="str">
        <f ca="1"/>
        <v/>
      </c>
      <c r="AU192" s="39" t="str">
        <f ca="1"/>
        <v/>
      </c>
      <c r="AV192" s="39">
        <f t="shared" si="53"/>
        <v>0</v>
      </c>
      <c r="AW192" s="39" t="e" cm="1">
        <f t="array" ref="AW192">IF(AND(AV192=1,AO192&lt;&gt;1),VLOOKUP(E192,변환표준점수!$H$8:$O$60,_xlfn.XMATCH('표점 계산기'!$AL192,변환표준점수!$I$6:$O$6)+1,FALSE),IF(AND($E192=0,$DN$4=1),INDEX($CH$7:$CH$73,SUM(IF(AF192=$CP$7:$CP$59,ROW($A$1:$A$50),0))),IF(AND($E192&lt;&gt;0,$DN$4&lt;&gt;1),INDEX($CD$7:$CD$73,SUM(IF(AF192=$CL$7:$CL$59,ROW($A$1:$A$50),0))),AF192:AJ192)))</f>
        <v>#N/A</v>
      </c>
      <c r="AX192" s="39"/>
      <c r="AY192" s="39"/>
      <c r="AZ192" s="39"/>
      <c r="BA192" s="39"/>
      <c r="BB192" s="39" t="e">
        <f>VLOOKUP(G192,변환표준점수!$X$8:$AM$16,_xlfn.XMATCH(AL192,변환표준점수!$Y$5:$AM$5)+IF(OR(AN192=6,AN192=7,AN192=10,AN192=11),IF(AO192=1,0,1),0)+1,FALSE)</f>
        <v>#N/A</v>
      </c>
      <c r="BC192" s="39" t="e">
        <f>VLOOKUP(H192,변환표준점수!$AO$8:$BE$16,_xlfn.XMATCH(AL192,변환표준점수!$AP$5:$BE$5)+IF(OR(AN192=3,AN192=6,AN192=8,AN192=9,AN192=10),IF(AO192=1,0,1),0)+1,FALSE)</f>
        <v>#N/A</v>
      </c>
      <c r="BD192" s="39" t="e">
        <f>IF(I192=0,VLOOKUP(K192,변환표준점수!$BU$8:$CF$62,'표점 계산기'!$AN192+1,FALSE),VLOOKUP(I192,변환표준점수!$BH$8:$BS$62,'표점 계산기'!$AN192+1,FALSE))</f>
        <v>#N/A</v>
      </c>
      <c r="BE192" s="39" t="e">
        <f>IF(J192=0,VLOOKUP(L192,변환표준점수!$BU$8:$CF$62,'표점 계산기'!$AN192+1,FALSE),VLOOKUP(J192,변환표준점수!$BH$8:$BS$62,'표점 계산기'!$AN192+1,FALSE))</f>
        <v>#N/A</v>
      </c>
      <c r="BF192" s="39" cm="1">
        <f t="array" ref="BF192">IF(M192=0,0,IF(OR(AN192=3,AN192=4),0,IF(AN192=1,INDEX($CZ$7:$CZ$15,SUM(IF(M192&lt;$CY$7:$CY$15=TRUE,1,0))+1),VLOOKUP(M192,변환표준점수!$BH$8:$BS$62,'표점 계산기'!AN192+1,FALSE))))</f>
        <v>0</v>
      </c>
      <c r="BG192" s="39" t="e" cm="1">
        <f t="array" ref="BG192">INDEX($DG$24:$EF$31,COLUMN(C187),$AP192)</f>
        <v>#N/A</v>
      </c>
      <c r="BH192" s="39" t="e" cm="1">
        <f t="array" ref="BH192">INDEX($DG$24:$EF$31,COLUMN(D187),$AP192)</f>
        <v>#N/A</v>
      </c>
      <c r="BI192" s="39" t="e" cm="1">
        <f t="array" ref="BI192">INDEX($DG$24:$EF$31,COLUMN(E187),$AP192)</f>
        <v>#N/A</v>
      </c>
      <c r="BJ192" s="39" t="e" cm="1">
        <f t="array" ref="BJ192">INDEX($DG$24:$EF$31,COLUMN(F187),$AP192)</f>
        <v>#N/A</v>
      </c>
      <c r="BK192" s="39" t="e" cm="1">
        <f t="array" ref="BK192">INDEX($DG$24:$EF$31,COLUMN(G187),$AP192)</f>
        <v>#N/A</v>
      </c>
      <c r="BL192" s="39" t="e" cm="1">
        <f t="array" ref="BL192">INDEX($DG$24:$EF$31,COLUMN(H187),$AP192)</f>
        <v>#N/A</v>
      </c>
      <c r="BM192" s="63" t="str" cm="1">
        <f t="array" aca="1" ref="BM192:BQ192" ca="1">IFERROR(ROUND(IF(IFERROR(AW192:BA192/AW192:BA192,0)=1,(IFERROR(AQ192:AU192*BG192,0)+IFERROR(AW192:BA192*BH192,0)+(SUM(BD192:BF192)-MIN(BD192:BF192))*BI192+BB192*BJ192+BC192*BK192)*BL192+BB192*(1-BJ192)+BC192*(1-BK192)+IF(AN192=1,BF192,0),""),2),"")</f>
        <v/>
      </c>
      <c r="BN192" s="52" t="str">
        <f ca="1"/>
        <v/>
      </c>
      <c r="BO192" s="52" t="str">
        <f ca="1"/>
        <v/>
      </c>
      <c r="BP192" s="52" t="str">
        <f ca="1"/>
        <v/>
      </c>
      <c r="BQ192" s="64" t="str">
        <f ca="1"/>
        <v/>
      </c>
      <c r="BR192" s="6"/>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6"/>
      <c r="DM192" s="6"/>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row>
    <row r="193" spans="1:153" x14ac:dyDescent="0.3">
      <c r="A193" s="5"/>
      <c r="B193" s="18" t="str">
        <f t="shared" si="41"/>
        <v/>
      </c>
      <c r="C193" s="24"/>
      <c r="D193" s="24"/>
      <c r="E193" s="24"/>
      <c r="F193" s="24"/>
      <c r="G193" s="24"/>
      <c r="H193" s="25"/>
      <c r="I193" s="25"/>
      <c r="J193" s="25"/>
      <c r="K193" s="25"/>
      <c r="L193" s="25"/>
      <c r="M193" s="25"/>
      <c r="N193" s="24"/>
      <c r="O193" s="25"/>
      <c r="P193" s="6"/>
      <c r="Q193" s="6"/>
      <c r="R193" s="6" t="e">
        <f t="shared" si="42"/>
        <v>#N/A</v>
      </c>
      <c r="S193" s="6" t="e">
        <f t="shared" si="43"/>
        <v>#N/A</v>
      </c>
      <c r="T193" s="6" t="e">
        <f t="shared" si="44"/>
        <v>#N/A</v>
      </c>
      <c r="U193" s="6" t="e">
        <f t="shared" si="45"/>
        <v>#N/A</v>
      </c>
      <c r="V193" s="8" cm="1">
        <f t="array" ref="V193">IF(M193=0,0,IF(OR($DM$4=3,$DM$4=4),0,IF($DM$4=1,INDEX($CZ$7:$CZ$15,SUM(IF(M193&lt;$CY$7:$CY$15=TRUE,1,0))+1),VLOOKUP(M193,$DB$7:$DC$107,2,FALSE))))</f>
        <v>0</v>
      </c>
      <c r="W193" s="6" t="e">
        <f t="shared" si="40"/>
        <v>#N/A</v>
      </c>
      <c r="X193" s="6" cm="1">
        <f t="array" aca="1" ref="X193" ca="1">SUM(IF((IF(E193=0,INDIRECT(_xlfn.CONCAT($CH$1,MATCH(F193,$CG$7:$CG$100,0)+6)):INDIRECT(_xlfn.CONCAT($CH$1,MATCH(F193,$CG$7:$CG$100,0)+6+SUM(IF((F193=$CG$7:$CG$59)=TRUE,1,0))-1)),INDIRECT(_xlfn.CONCAT($CD$1,MATCH(E193,$CC$7:$CC$100,0)+6)):INDIRECT(_xlfn.CONCAT($CD$1,MATCH(E193,$CC$7:$CC$100,0)+6+SUM(IF((E193=$CC$7:$CC$59)=TRUE,1,0))-1)))*$S$3)=0,0,1))</f>
        <v>2</v>
      </c>
      <c r="Y193" s="6" t="e" cm="1">
        <f t="array" aca="1" ref="Y193" ca="1">SUM(IF((TRANSPOSE(MMULT(MMULT(_xlfn.MUNIT(X193),IF(MMULT(IF(E193=0,INDIRECT(_xlfn.CONCAT($CH$1,MATCH(F193,$CG$7:$CG$100,0)+6)):INDIRECT(_xlfn.CONCAT($CH$1,MATCH(F193,$CG$7:$CG$100,0)+6+SUM(IF((F193=$CG$7:$CG$59)=TRUE,1,0))-1)),INDIRECT(_xlfn.CONCAT($CD$1,MATCH(E193,$CC$7:$CC$100,0)+6)):INDIRECT(_xlfn.CONCAT($CD$1,MATCH(E193,$CC$7:$CC$100,0)+6+SUM(IF((E193=$CC$7:$CC$59)=TRUE,1,0))-1)))*$S$3,1/TRANSPOSE(W193-INDIRECT(_xlfn.CONCAT($BZ$1,MATCH(D193,$BY$7:$BY$100,0)+6)):INDIRECT(_xlfn.CONCAT($BZ$1,MATCH(D193,$BY$7:$BY$100,0)+6+SUM(IF((D193=$BY$7:$BY$59)=TRUE,1,0))-1))*$R$3))=1,1,0)),W193-INDIRECT(_xlfn.CONCAT($BZ$1,MATCH(D193,$BY$7:$BY$100,0)+6)):INDIRECT(_xlfn.CONCAT($BZ$1,MATCH(D193,$BY$7:$BY$100,0)+6+SUM(IF((D193=$BY$7:$BY$59)=TRUE,1,0))-1))*$R$3)))=0,0,1))</f>
        <v>#N/A</v>
      </c>
      <c r="Z193" s="6"/>
      <c r="AA193" s="30" t="str">
        <f t="shared" ca="1" si="46"/>
        <v/>
      </c>
      <c r="AB193" s="31" t="str">
        <f t="shared" si="47"/>
        <v/>
      </c>
      <c r="AC193" s="31" t="str">
        <f t="shared" si="48"/>
        <v/>
      </c>
      <c r="AD193" s="31" t="str">
        <f t="shared" si="49"/>
        <v/>
      </c>
      <c r="AE193" s="32" t="str">
        <f t="shared" si="50"/>
        <v/>
      </c>
      <c r="AF193" s="33" t="str" cm="1">
        <f t="array" aca="1" ref="AF193" ca="1">IFERROR(IF(_xlfn._xlws.SORT(TRANSPOSE(MMULT(MMULT(_xlfn.MUNIT(X193),IF(ROUND(MMULT(IF(E193=0,IF(DN191=1,INDIRECT(_xlfn.CONCAT($CP$1,MATCH(F193,$CO$7:$CO$100,0)+6)):INDIRECT(_xlfn.CONCAT($CP$1,MATCH(F193,$CO$7:$CO$100,0)+6+SUM(IF((F193=$CO$7:$CO$59)=TRUE,1,0))-1)),INDIRECT(_xlfn.CONCAT($CH$1,MATCH(F193,$CG$7:$CG$100,0)+6)):INDIRECT(_xlfn.CONCAT($CH$1,MATCH(F193,$CG$7:$CG$100,0)+6+SUM(IF((F193=$CG$7:$CG$59)=TRUE,1,0))-1))),IF(OR(DN191=2,DN191=3),INDIRECT(_xlfn.CONCAT($CL$1,MATCH(E193,$CK$7:$CK$100,0)+6)):INDIRECT(_xlfn.CONCAT($CL$1,MATCH(E193,$CK$7:$CK$100,0)+6+SUM(IF((E193=$CK$7:$CK$59)=TRUE,1,0))-1)),INDIRECT(_xlfn.CONCAT($CD$1,MATCH(E193,$CC$7:$CC$100,0)+6)):INDIRECT(_xlfn.CONCAT($CD$1,MATCH(E193,$CC$7:$CC$100,0)+6+SUM(IF((E193=$CC$7:$CC$59)=TRUE,1,0))-1))))*$S$3*IF(AND(DM191=4,F193=0),1.1,1),1/TRANSPOSE(W193-INDIRECT(_xlfn.CONCAT($BZ$1,MATCH(D193,$BY$7:$BY$100,0)+6)):INDIRECT(_xlfn.CONCAT($BZ$1,MATCH(D193,$BY$7:$BY$100,0)+6+SUM(IF((D193=$BY$7:$BY$59)=TRUE,1,0))-1))*$R$3)),6)=1,1,0)),W193-INDIRECT(_xlfn.CONCAT($BZ$1,MATCH(D193,$BY$7:$BY$100,0)+6)):INDIRECT(_xlfn.CONCAT($BZ$1,MATCH(D193,$BY$7:$BY$100,0)+6+SUM(IF((D193=$BY$7:$BY$59)=TRUE,1,0))-1))*$R$3))/$S$3,1,-1,TRUE)=0,"",_xlfn._xlws.SORT(TRANSPOSE(MMULT(MMULT(_xlfn.MUNIT(X193),IF(ROUND(MMULT(IF(E193=0,IF(DN191=1,INDIRECT(_xlfn.CONCAT($CP$1,MATCH(F193,$CO$7:$CO$100,0)+6)):INDIRECT(_xlfn.CONCAT($CP$1,MATCH(F193,$CO$7:$CO$100,0)+6+SUM(IF((F193=$CO$7:$CO$59)=TRUE,1,0))-1)),INDIRECT(_xlfn.CONCAT($CH$1,MATCH(F193,$CG$7:$CG$100,0)+6)):INDIRECT(_xlfn.CONCAT($CH$1,MATCH(F193,$CG$7:$CG$100,0)+6+SUM(IF((F193=$CG$7:$CG$59)=TRUE,1,0))-1))),IF(OR(DN191=2,DN191=3),INDIRECT(_xlfn.CONCAT($CL$1,MATCH(E193,$CK$7:$CK$100,0)+6)):INDIRECT(_xlfn.CONCAT($CL$1,MATCH(E193,$CK$7:$CK$100,0)+6+SUM(IF((E193=$CK$7:$CK$59)=TRUE,1,0))-1)),INDIRECT(_xlfn.CONCAT($CD$1,MATCH(E193,$CC$7:$CC$100,0)+6)):INDIRECT(_xlfn.CONCAT($CD$1,MATCH(E193,$CC$7:$CC$100,0)+6+SUM(IF((E193=$CC$7:$CC$59)=TRUE,1,0))-1))))*$S$3*IF(AND(DM191=4,F193=0),1.1,1),1/TRANSPOSE(W193-INDIRECT(_xlfn.CONCAT($BZ$1,MATCH(D193,$BY$7:$BY$100,0)+6)):INDIRECT(_xlfn.CONCAT($BZ$1,MATCH(D193,$BY$7:$BY$100,0)+6+SUM(IF((D193=$BY$7:$BY$59)=TRUE,1,0))-1))*$R$3)),6)=1,1,0)),W193-INDIRECT(_xlfn.CONCAT($BZ$1,MATCH(D193,$BY$7:$BY$100,0)+6)):INDIRECT(_xlfn.CONCAT($BZ$1,MATCH(D193,$BY$7:$BY$100,0)+6+SUM(IF((D193=$BY$7:$BY$59)=TRUE,1,0))-1))*$R$3))/$S$3,1,-1,TRUE)),"")</f>
        <v/>
      </c>
      <c r="AG193" s="31"/>
      <c r="AH193" s="31"/>
      <c r="AI193" s="31"/>
      <c r="AJ193" s="32"/>
      <c r="AK193" s="6"/>
      <c r="AL193" s="21"/>
      <c r="AM193" s="21"/>
      <c r="AN193" s="48">
        <f t="shared" si="51"/>
        <v>12</v>
      </c>
      <c r="AO193" s="39" t="e">
        <f t="shared" si="52"/>
        <v>#N/A</v>
      </c>
      <c r="AP193" s="39" t="e" cm="1">
        <f t="array" ref="AP193">_xlfn.XMATCH(1,IF(IF((AL193=$DG$24:$EF$24)=TRUE,1,0)+IF((AM193=$DG$25:$EF$25)=TRUE,1,0)=2,1,0))</f>
        <v>#N/A</v>
      </c>
      <c r="AQ193" s="39" t="str" cm="1">
        <f t="array" aca="1" ref="AQ193:AU193" ca="1">AA193:AE193</f>
        <v/>
      </c>
      <c r="AR193" s="39" t="str">
        <f ca="1"/>
        <v/>
      </c>
      <c r="AS193" s="39" t="str">
        <f ca="1"/>
        <v/>
      </c>
      <c r="AT193" s="39" t="str">
        <f ca="1"/>
        <v/>
      </c>
      <c r="AU193" s="39" t="str">
        <f ca="1"/>
        <v/>
      </c>
      <c r="AV193" s="39">
        <f t="shared" si="53"/>
        <v>0</v>
      </c>
      <c r="AW193" s="39" t="e" cm="1">
        <f t="array" ref="AW193">IF(AND(AV193=1,AO193&lt;&gt;1),VLOOKUP(E193,변환표준점수!$H$8:$O$60,_xlfn.XMATCH('표점 계산기'!$AL193,변환표준점수!$I$6:$O$6)+1,FALSE),IF(AND($E193=0,$DN$4=1),INDEX($CH$7:$CH$73,SUM(IF(AF193=$CP$7:$CP$59,ROW($A$1:$A$50),0))),IF(AND($E193&lt;&gt;0,$DN$4&lt;&gt;1),INDEX($CD$7:$CD$73,SUM(IF(AF193=$CL$7:$CL$59,ROW($A$1:$A$50),0))),AF193:AJ193)))</f>
        <v>#N/A</v>
      </c>
      <c r="AX193" s="39"/>
      <c r="AY193" s="39"/>
      <c r="AZ193" s="39"/>
      <c r="BA193" s="39"/>
      <c r="BB193" s="39" t="e">
        <f>VLOOKUP(G193,변환표준점수!$X$8:$AM$16,_xlfn.XMATCH(AL193,변환표준점수!$Y$5:$AM$5)+IF(OR(AN193=6,AN193=7,AN193=10,AN193=11),IF(AO193=1,0,1),0)+1,FALSE)</f>
        <v>#N/A</v>
      </c>
      <c r="BC193" s="39" t="e">
        <f>VLOOKUP(H193,변환표준점수!$AO$8:$BE$16,_xlfn.XMATCH(AL193,변환표준점수!$AP$5:$BE$5)+IF(OR(AN193=3,AN193=6,AN193=8,AN193=9,AN193=10),IF(AO193=1,0,1),0)+1,FALSE)</f>
        <v>#N/A</v>
      </c>
      <c r="BD193" s="39" t="e">
        <f>IF(I193=0,VLOOKUP(K193,변환표준점수!$BU$8:$CF$62,'표점 계산기'!$AN193+1,FALSE),VLOOKUP(I193,변환표준점수!$BH$8:$BS$62,'표점 계산기'!$AN193+1,FALSE))</f>
        <v>#N/A</v>
      </c>
      <c r="BE193" s="39" t="e">
        <f>IF(J193=0,VLOOKUP(L193,변환표준점수!$BU$8:$CF$62,'표점 계산기'!$AN193+1,FALSE),VLOOKUP(J193,변환표준점수!$BH$8:$BS$62,'표점 계산기'!$AN193+1,FALSE))</f>
        <v>#N/A</v>
      </c>
      <c r="BF193" s="39" cm="1">
        <f t="array" ref="BF193">IF(M193=0,0,IF(OR(AN193=3,AN193=4),0,IF(AN193=1,INDEX($CZ$7:$CZ$15,SUM(IF(M193&lt;$CY$7:$CY$15=TRUE,1,0))+1),VLOOKUP(M193,변환표준점수!$BH$8:$BS$62,'표점 계산기'!AN193+1,FALSE))))</f>
        <v>0</v>
      </c>
      <c r="BG193" s="39" t="e" cm="1">
        <f t="array" ref="BG193">INDEX($DG$24:$EF$31,COLUMN(C188),$AP193)</f>
        <v>#N/A</v>
      </c>
      <c r="BH193" s="39" t="e" cm="1">
        <f t="array" ref="BH193">INDEX($DG$24:$EF$31,COLUMN(D188),$AP193)</f>
        <v>#N/A</v>
      </c>
      <c r="BI193" s="39" t="e" cm="1">
        <f t="array" ref="BI193">INDEX($DG$24:$EF$31,COLUMN(E188),$AP193)</f>
        <v>#N/A</v>
      </c>
      <c r="BJ193" s="39" t="e" cm="1">
        <f t="array" ref="BJ193">INDEX($DG$24:$EF$31,COLUMN(F188),$AP193)</f>
        <v>#N/A</v>
      </c>
      <c r="BK193" s="39" t="e" cm="1">
        <f t="array" ref="BK193">INDEX($DG$24:$EF$31,COLUMN(G188),$AP193)</f>
        <v>#N/A</v>
      </c>
      <c r="BL193" s="39" t="e" cm="1">
        <f t="array" ref="BL193">INDEX($DG$24:$EF$31,COLUMN(H188),$AP193)</f>
        <v>#N/A</v>
      </c>
      <c r="BM193" s="63" t="str" cm="1">
        <f t="array" aca="1" ref="BM193:BQ193" ca="1">IFERROR(ROUND(IF(IFERROR(AW193:BA193/AW193:BA193,0)=1,(IFERROR(AQ193:AU193*BG193,0)+IFERROR(AW193:BA193*BH193,0)+(SUM(BD193:BF193)-MIN(BD193:BF193))*BI193+BB193*BJ193+BC193*BK193)*BL193+BB193*(1-BJ193)+BC193*(1-BK193)+IF(AN193=1,BF193,0),""),2),"")</f>
        <v/>
      </c>
      <c r="BN193" s="52" t="str">
        <f ca="1"/>
        <v/>
      </c>
      <c r="BO193" s="52" t="str">
        <f ca="1"/>
        <v/>
      </c>
      <c r="BP193" s="52" t="str">
        <f ca="1"/>
        <v/>
      </c>
      <c r="BQ193" s="64" t="str">
        <f ca="1"/>
        <v/>
      </c>
      <c r="BR193" s="6"/>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6"/>
      <c r="DM193" s="6"/>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row>
    <row r="194" spans="1:153" x14ac:dyDescent="0.3">
      <c r="A194" s="5"/>
      <c r="B194" s="18" t="str">
        <f t="shared" si="41"/>
        <v/>
      </c>
      <c r="C194" s="24"/>
      <c r="D194" s="24"/>
      <c r="E194" s="24"/>
      <c r="F194" s="24"/>
      <c r="G194" s="24"/>
      <c r="H194" s="25"/>
      <c r="I194" s="25"/>
      <c r="J194" s="25"/>
      <c r="K194" s="25"/>
      <c r="L194" s="25"/>
      <c r="M194" s="25"/>
      <c r="N194" s="24"/>
      <c r="O194" s="25"/>
      <c r="P194" s="6"/>
      <c r="Q194" s="6"/>
      <c r="R194" s="6" t="e">
        <f t="shared" si="42"/>
        <v>#N/A</v>
      </c>
      <c r="S194" s="6" t="e">
        <f t="shared" si="43"/>
        <v>#N/A</v>
      </c>
      <c r="T194" s="6" t="e">
        <f t="shared" si="44"/>
        <v>#N/A</v>
      </c>
      <c r="U194" s="6" t="e">
        <f t="shared" si="45"/>
        <v>#N/A</v>
      </c>
      <c r="V194" s="8" cm="1">
        <f t="array" ref="V194">IF(M194=0,0,IF(OR($DM$4=3,$DM$4=4),0,IF($DM$4=1,INDEX($CZ$7:$CZ$15,SUM(IF(M194&lt;$CY$7:$CY$15=TRUE,1,0))+1),VLOOKUP(M194,$DB$7:$DC$107,2,FALSE))))</f>
        <v>0</v>
      </c>
      <c r="W194" s="6" t="e">
        <f t="shared" si="40"/>
        <v>#N/A</v>
      </c>
      <c r="X194" s="6" cm="1">
        <f t="array" aca="1" ref="X194" ca="1">SUM(IF((IF(E194=0,INDIRECT(_xlfn.CONCAT($CH$1,MATCH(F194,$CG$7:$CG$100,0)+6)):INDIRECT(_xlfn.CONCAT($CH$1,MATCH(F194,$CG$7:$CG$100,0)+6+SUM(IF((F194=$CG$7:$CG$59)=TRUE,1,0))-1)),INDIRECT(_xlfn.CONCAT($CD$1,MATCH(E194,$CC$7:$CC$100,0)+6)):INDIRECT(_xlfn.CONCAT($CD$1,MATCH(E194,$CC$7:$CC$100,0)+6+SUM(IF((E194=$CC$7:$CC$59)=TRUE,1,0))-1)))*$S$3)=0,0,1))</f>
        <v>2</v>
      </c>
      <c r="Y194" s="6" t="e" cm="1">
        <f t="array" aca="1" ref="Y194" ca="1">SUM(IF((TRANSPOSE(MMULT(MMULT(_xlfn.MUNIT(X194),IF(MMULT(IF(E194=0,INDIRECT(_xlfn.CONCAT($CH$1,MATCH(F194,$CG$7:$CG$100,0)+6)):INDIRECT(_xlfn.CONCAT($CH$1,MATCH(F194,$CG$7:$CG$100,0)+6+SUM(IF((F194=$CG$7:$CG$59)=TRUE,1,0))-1)),INDIRECT(_xlfn.CONCAT($CD$1,MATCH(E194,$CC$7:$CC$100,0)+6)):INDIRECT(_xlfn.CONCAT($CD$1,MATCH(E194,$CC$7:$CC$100,0)+6+SUM(IF((E194=$CC$7:$CC$59)=TRUE,1,0))-1)))*$S$3,1/TRANSPOSE(W194-INDIRECT(_xlfn.CONCAT($BZ$1,MATCH(D194,$BY$7:$BY$100,0)+6)):INDIRECT(_xlfn.CONCAT($BZ$1,MATCH(D194,$BY$7:$BY$100,0)+6+SUM(IF((D194=$BY$7:$BY$59)=TRUE,1,0))-1))*$R$3))=1,1,0)),W194-INDIRECT(_xlfn.CONCAT($BZ$1,MATCH(D194,$BY$7:$BY$100,0)+6)):INDIRECT(_xlfn.CONCAT($BZ$1,MATCH(D194,$BY$7:$BY$100,0)+6+SUM(IF((D194=$BY$7:$BY$59)=TRUE,1,0))-1))*$R$3)))=0,0,1))</f>
        <v>#N/A</v>
      </c>
      <c r="Z194" s="6"/>
      <c r="AA194" s="30" t="str">
        <f t="shared" ca="1" si="46"/>
        <v/>
      </c>
      <c r="AB194" s="31" t="str">
        <f t="shared" si="47"/>
        <v/>
      </c>
      <c r="AC194" s="31" t="str">
        <f t="shared" si="48"/>
        <v/>
      </c>
      <c r="AD194" s="31" t="str">
        <f t="shared" si="49"/>
        <v/>
      </c>
      <c r="AE194" s="32" t="str">
        <f t="shared" si="50"/>
        <v/>
      </c>
      <c r="AF194" s="33" t="str" cm="1">
        <f t="array" aca="1" ref="AF194" ca="1">IFERROR(IF(_xlfn._xlws.SORT(TRANSPOSE(MMULT(MMULT(_xlfn.MUNIT(X194),IF(ROUND(MMULT(IF(E194=0,IF(DN192=1,INDIRECT(_xlfn.CONCAT($CP$1,MATCH(F194,$CO$7:$CO$100,0)+6)):INDIRECT(_xlfn.CONCAT($CP$1,MATCH(F194,$CO$7:$CO$100,0)+6+SUM(IF((F194=$CO$7:$CO$59)=TRUE,1,0))-1)),INDIRECT(_xlfn.CONCAT($CH$1,MATCH(F194,$CG$7:$CG$100,0)+6)):INDIRECT(_xlfn.CONCAT($CH$1,MATCH(F194,$CG$7:$CG$100,0)+6+SUM(IF((F194=$CG$7:$CG$59)=TRUE,1,0))-1))),IF(OR(DN192=2,DN192=3),INDIRECT(_xlfn.CONCAT($CL$1,MATCH(E194,$CK$7:$CK$100,0)+6)):INDIRECT(_xlfn.CONCAT($CL$1,MATCH(E194,$CK$7:$CK$100,0)+6+SUM(IF((E194=$CK$7:$CK$59)=TRUE,1,0))-1)),INDIRECT(_xlfn.CONCAT($CD$1,MATCH(E194,$CC$7:$CC$100,0)+6)):INDIRECT(_xlfn.CONCAT($CD$1,MATCH(E194,$CC$7:$CC$100,0)+6+SUM(IF((E194=$CC$7:$CC$59)=TRUE,1,0))-1))))*$S$3*IF(AND(DM192=4,F194=0),1.1,1),1/TRANSPOSE(W194-INDIRECT(_xlfn.CONCAT($BZ$1,MATCH(D194,$BY$7:$BY$100,0)+6)):INDIRECT(_xlfn.CONCAT($BZ$1,MATCH(D194,$BY$7:$BY$100,0)+6+SUM(IF((D194=$BY$7:$BY$59)=TRUE,1,0))-1))*$R$3)),6)=1,1,0)),W194-INDIRECT(_xlfn.CONCAT($BZ$1,MATCH(D194,$BY$7:$BY$100,0)+6)):INDIRECT(_xlfn.CONCAT($BZ$1,MATCH(D194,$BY$7:$BY$100,0)+6+SUM(IF((D194=$BY$7:$BY$59)=TRUE,1,0))-1))*$R$3))/$S$3,1,-1,TRUE)=0,"",_xlfn._xlws.SORT(TRANSPOSE(MMULT(MMULT(_xlfn.MUNIT(X194),IF(ROUND(MMULT(IF(E194=0,IF(DN192=1,INDIRECT(_xlfn.CONCAT($CP$1,MATCH(F194,$CO$7:$CO$100,0)+6)):INDIRECT(_xlfn.CONCAT($CP$1,MATCH(F194,$CO$7:$CO$100,0)+6+SUM(IF((F194=$CO$7:$CO$59)=TRUE,1,0))-1)),INDIRECT(_xlfn.CONCAT($CH$1,MATCH(F194,$CG$7:$CG$100,0)+6)):INDIRECT(_xlfn.CONCAT($CH$1,MATCH(F194,$CG$7:$CG$100,0)+6+SUM(IF((F194=$CG$7:$CG$59)=TRUE,1,0))-1))),IF(OR(DN192=2,DN192=3),INDIRECT(_xlfn.CONCAT($CL$1,MATCH(E194,$CK$7:$CK$100,0)+6)):INDIRECT(_xlfn.CONCAT($CL$1,MATCH(E194,$CK$7:$CK$100,0)+6+SUM(IF((E194=$CK$7:$CK$59)=TRUE,1,0))-1)),INDIRECT(_xlfn.CONCAT($CD$1,MATCH(E194,$CC$7:$CC$100,0)+6)):INDIRECT(_xlfn.CONCAT($CD$1,MATCH(E194,$CC$7:$CC$100,0)+6+SUM(IF((E194=$CC$7:$CC$59)=TRUE,1,0))-1))))*$S$3*IF(AND(DM192=4,F194=0),1.1,1),1/TRANSPOSE(W194-INDIRECT(_xlfn.CONCAT($BZ$1,MATCH(D194,$BY$7:$BY$100,0)+6)):INDIRECT(_xlfn.CONCAT($BZ$1,MATCH(D194,$BY$7:$BY$100,0)+6+SUM(IF((D194=$BY$7:$BY$59)=TRUE,1,0))-1))*$R$3)),6)=1,1,0)),W194-INDIRECT(_xlfn.CONCAT($BZ$1,MATCH(D194,$BY$7:$BY$100,0)+6)):INDIRECT(_xlfn.CONCAT($BZ$1,MATCH(D194,$BY$7:$BY$100,0)+6+SUM(IF((D194=$BY$7:$BY$59)=TRUE,1,0))-1))*$R$3))/$S$3,1,-1,TRUE)),"")</f>
        <v/>
      </c>
      <c r="AG194" s="31"/>
      <c r="AH194" s="31"/>
      <c r="AI194" s="31"/>
      <c r="AJ194" s="32"/>
      <c r="AK194" s="6"/>
      <c r="AL194" s="21"/>
      <c r="AM194" s="21"/>
      <c r="AN194" s="48">
        <f t="shared" si="51"/>
        <v>12</v>
      </c>
      <c r="AO194" s="39" t="e">
        <f t="shared" si="52"/>
        <v>#N/A</v>
      </c>
      <c r="AP194" s="39" t="e" cm="1">
        <f t="array" ref="AP194">_xlfn.XMATCH(1,IF(IF((AL194=$DG$24:$EF$24)=TRUE,1,0)+IF((AM194=$DG$25:$EF$25)=TRUE,1,0)=2,1,0))</f>
        <v>#N/A</v>
      </c>
      <c r="AQ194" s="39" t="str" cm="1">
        <f t="array" aca="1" ref="AQ194:AU194" ca="1">AA194:AE194</f>
        <v/>
      </c>
      <c r="AR194" s="39" t="str">
        <f ca="1"/>
        <v/>
      </c>
      <c r="AS194" s="39" t="str">
        <f ca="1"/>
        <v/>
      </c>
      <c r="AT194" s="39" t="str">
        <f ca="1"/>
        <v/>
      </c>
      <c r="AU194" s="39" t="str">
        <f ca="1"/>
        <v/>
      </c>
      <c r="AV194" s="39">
        <f t="shared" si="53"/>
        <v>0</v>
      </c>
      <c r="AW194" s="39" t="e" cm="1">
        <f t="array" ref="AW194">IF(AND(AV194=1,AO194&lt;&gt;1),VLOOKUP(E194,변환표준점수!$H$8:$O$60,_xlfn.XMATCH('표점 계산기'!$AL194,변환표준점수!$I$6:$O$6)+1,FALSE),IF(AND($E194=0,$DN$4=1),INDEX($CH$7:$CH$73,SUM(IF(AF194=$CP$7:$CP$59,ROW($A$1:$A$50),0))),IF(AND($E194&lt;&gt;0,$DN$4&lt;&gt;1),INDEX($CD$7:$CD$73,SUM(IF(AF194=$CL$7:$CL$59,ROW($A$1:$A$50),0))),AF194:AJ194)))</f>
        <v>#N/A</v>
      </c>
      <c r="AX194" s="39"/>
      <c r="AY194" s="39"/>
      <c r="AZ194" s="39"/>
      <c r="BA194" s="39"/>
      <c r="BB194" s="39" t="e">
        <f>VLOOKUP(G194,변환표준점수!$X$8:$AM$16,_xlfn.XMATCH(AL194,변환표준점수!$Y$5:$AM$5)+IF(OR(AN194=6,AN194=7,AN194=10,AN194=11),IF(AO194=1,0,1),0)+1,FALSE)</f>
        <v>#N/A</v>
      </c>
      <c r="BC194" s="39" t="e">
        <f>VLOOKUP(H194,변환표준점수!$AO$8:$BE$16,_xlfn.XMATCH(AL194,변환표준점수!$AP$5:$BE$5)+IF(OR(AN194=3,AN194=6,AN194=8,AN194=9,AN194=10),IF(AO194=1,0,1),0)+1,FALSE)</f>
        <v>#N/A</v>
      </c>
      <c r="BD194" s="39" t="e">
        <f>IF(I194=0,VLOOKUP(K194,변환표준점수!$BU$8:$CF$62,'표점 계산기'!$AN194+1,FALSE),VLOOKUP(I194,변환표준점수!$BH$8:$BS$62,'표점 계산기'!$AN194+1,FALSE))</f>
        <v>#N/A</v>
      </c>
      <c r="BE194" s="39" t="e">
        <f>IF(J194=0,VLOOKUP(L194,변환표준점수!$BU$8:$CF$62,'표점 계산기'!$AN194+1,FALSE),VLOOKUP(J194,변환표준점수!$BH$8:$BS$62,'표점 계산기'!$AN194+1,FALSE))</f>
        <v>#N/A</v>
      </c>
      <c r="BF194" s="39" cm="1">
        <f t="array" ref="BF194">IF(M194=0,0,IF(OR(AN194=3,AN194=4),0,IF(AN194=1,INDEX($CZ$7:$CZ$15,SUM(IF(M194&lt;$CY$7:$CY$15=TRUE,1,0))+1),VLOOKUP(M194,변환표준점수!$BH$8:$BS$62,'표점 계산기'!AN194+1,FALSE))))</f>
        <v>0</v>
      </c>
      <c r="BG194" s="39" t="e" cm="1">
        <f t="array" ref="BG194">INDEX($DG$24:$EF$31,COLUMN(C189),$AP194)</f>
        <v>#N/A</v>
      </c>
      <c r="BH194" s="39" t="e" cm="1">
        <f t="array" ref="BH194">INDEX($DG$24:$EF$31,COLUMN(D189),$AP194)</f>
        <v>#N/A</v>
      </c>
      <c r="BI194" s="39" t="e" cm="1">
        <f t="array" ref="BI194">INDEX($DG$24:$EF$31,COLUMN(E189),$AP194)</f>
        <v>#N/A</v>
      </c>
      <c r="BJ194" s="39" t="e" cm="1">
        <f t="array" ref="BJ194">INDEX($DG$24:$EF$31,COLUMN(F189),$AP194)</f>
        <v>#N/A</v>
      </c>
      <c r="BK194" s="39" t="e" cm="1">
        <f t="array" ref="BK194">INDEX($DG$24:$EF$31,COLUMN(G189),$AP194)</f>
        <v>#N/A</v>
      </c>
      <c r="BL194" s="39" t="e" cm="1">
        <f t="array" ref="BL194">INDEX($DG$24:$EF$31,COLUMN(H189),$AP194)</f>
        <v>#N/A</v>
      </c>
      <c r="BM194" s="63" t="str" cm="1">
        <f t="array" aca="1" ref="BM194:BQ194" ca="1">IFERROR(ROUND(IF(IFERROR(AW194:BA194/AW194:BA194,0)=1,(IFERROR(AQ194:AU194*BG194,0)+IFERROR(AW194:BA194*BH194,0)+(SUM(BD194:BF194)-MIN(BD194:BF194))*BI194+BB194*BJ194+BC194*BK194)*BL194+BB194*(1-BJ194)+BC194*(1-BK194)+IF(AN194=1,BF194,0),""),2),"")</f>
        <v/>
      </c>
      <c r="BN194" s="52" t="str">
        <f ca="1"/>
        <v/>
      </c>
      <c r="BO194" s="52" t="str">
        <f ca="1"/>
        <v/>
      </c>
      <c r="BP194" s="52" t="str">
        <f ca="1"/>
        <v/>
      </c>
      <c r="BQ194" s="64" t="str">
        <f ca="1"/>
        <v/>
      </c>
      <c r="BR194" s="6"/>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6"/>
      <c r="DM194" s="6"/>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row>
    <row r="195" spans="1:153" x14ac:dyDescent="0.3">
      <c r="A195" s="5"/>
      <c r="B195" s="18" t="str">
        <f t="shared" si="41"/>
        <v/>
      </c>
      <c r="C195" s="24"/>
      <c r="D195" s="24"/>
      <c r="E195" s="24"/>
      <c r="F195" s="24"/>
      <c r="G195" s="24"/>
      <c r="H195" s="25"/>
      <c r="I195" s="25"/>
      <c r="J195" s="25"/>
      <c r="K195" s="25"/>
      <c r="L195" s="25"/>
      <c r="M195" s="25"/>
      <c r="N195" s="24"/>
      <c r="O195" s="25"/>
      <c r="P195" s="6"/>
      <c r="Q195" s="6"/>
      <c r="R195" s="6" t="e">
        <f t="shared" si="42"/>
        <v>#N/A</v>
      </c>
      <c r="S195" s="6" t="e">
        <f t="shared" si="43"/>
        <v>#N/A</v>
      </c>
      <c r="T195" s="6" t="e">
        <f t="shared" si="44"/>
        <v>#N/A</v>
      </c>
      <c r="U195" s="6" t="e">
        <f t="shared" si="45"/>
        <v>#N/A</v>
      </c>
      <c r="V195" s="8" cm="1">
        <f t="array" ref="V195">IF(M195=0,0,IF(OR($DM$4=3,$DM$4=4),0,IF($DM$4=1,INDEX($CZ$7:$CZ$15,SUM(IF(M195&lt;$CY$7:$CY$15=TRUE,1,0))+1),VLOOKUP(M195,$DB$7:$DC$107,2,FALSE))))</f>
        <v>0</v>
      </c>
      <c r="W195" s="6" t="e">
        <f t="shared" si="40"/>
        <v>#N/A</v>
      </c>
      <c r="X195" s="6" cm="1">
        <f t="array" aca="1" ref="X195" ca="1">SUM(IF((IF(E195=0,INDIRECT(_xlfn.CONCAT($CH$1,MATCH(F195,$CG$7:$CG$100,0)+6)):INDIRECT(_xlfn.CONCAT($CH$1,MATCH(F195,$CG$7:$CG$100,0)+6+SUM(IF((F195=$CG$7:$CG$59)=TRUE,1,0))-1)),INDIRECT(_xlfn.CONCAT($CD$1,MATCH(E195,$CC$7:$CC$100,0)+6)):INDIRECT(_xlfn.CONCAT($CD$1,MATCH(E195,$CC$7:$CC$100,0)+6+SUM(IF((E195=$CC$7:$CC$59)=TRUE,1,0))-1)))*$S$3)=0,0,1))</f>
        <v>2</v>
      </c>
      <c r="Y195" s="6" t="e" cm="1">
        <f t="array" aca="1" ref="Y195" ca="1">SUM(IF((TRANSPOSE(MMULT(MMULT(_xlfn.MUNIT(X195),IF(MMULT(IF(E195=0,INDIRECT(_xlfn.CONCAT($CH$1,MATCH(F195,$CG$7:$CG$100,0)+6)):INDIRECT(_xlfn.CONCAT($CH$1,MATCH(F195,$CG$7:$CG$100,0)+6+SUM(IF((F195=$CG$7:$CG$59)=TRUE,1,0))-1)),INDIRECT(_xlfn.CONCAT($CD$1,MATCH(E195,$CC$7:$CC$100,0)+6)):INDIRECT(_xlfn.CONCAT($CD$1,MATCH(E195,$CC$7:$CC$100,0)+6+SUM(IF((E195=$CC$7:$CC$59)=TRUE,1,0))-1)))*$S$3,1/TRANSPOSE(W195-INDIRECT(_xlfn.CONCAT($BZ$1,MATCH(D195,$BY$7:$BY$100,0)+6)):INDIRECT(_xlfn.CONCAT($BZ$1,MATCH(D195,$BY$7:$BY$100,0)+6+SUM(IF((D195=$BY$7:$BY$59)=TRUE,1,0))-1))*$R$3))=1,1,0)),W195-INDIRECT(_xlfn.CONCAT($BZ$1,MATCH(D195,$BY$7:$BY$100,0)+6)):INDIRECT(_xlfn.CONCAT($BZ$1,MATCH(D195,$BY$7:$BY$100,0)+6+SUM(IF((D195=$BY$7:$BY$59)=TRUE,1,0))-1))*$R$3)))=0,0,1))</f>
        <v>#N/A</v>
      </c>
      <c r="Z195" s="6"/>
      <c r="AA195" s="30" t="str">
        <f t="shared" ca="1" si="46"/>
        <v/>
      </c>
      <c r="AB195" s="31" t="str">
        <f t="shared" si="47"/>
        <v/>
      </c>
      <c r="AC195" s="31" t="str">
        <f t="shared" si="48"/>
        <v/>
      </c>
      <c r="AD195" s="31" t="str">
        <f t="shared" si="49"/>
        <v/>
      </c>
      <c r="AE195" s="32" t="str">
        <f t="shared" si="50"/>
        <v/>
      </c>
      <c r="AF195" s="33" t="str" cm="1">
        <f t="array" aca="1" ref="AF195" ca="1">IFERROR(IF(_xlfn._xlws.SORT(TRANSPOSE(MMULT(MMULT(_xlfn.MUNIT(X195),IF(ROUND(MMULT(IF(E195=0,IF(DN193=1,INDIRECT(_xlfn.CONCAT($CP$1,MATCH(F195,$CO$7:$CO$100,0)+6)):INDIRECT(_xlfn.CONCAT($CP$1,MATCH(F195,$CO$7:$CO$100,0)+6+SUM(IF((F195=$CO$7:$CO$59)=TRUE,1,0))-1)),INDIRECT(_xlfn.CONCAT($CH$1,MATCH(F195,$CG$7:$CG$100,0)+6)):INDIRECT(_xlfn.CONCAT($CH$1,MATCH(F195,$CG$7:$CG$100,0)+6+SUM(IF((F195=$CG$7:$CG$59)=TRUE,1,0))-1))),IF(OR(DN193=2,DN193=3),INDIRECT(_xlfn.CONCAT($CL$1,MATCH(E195,$CK$7:$CK$100,0)+6)):INDIRECT(_xlfn.CONCAT($CL$1,MATCH(E195,$CK$7:$CK$100,0)+6+SUM(IF((E195=$CK$7:$CK$59)=TRUE,1,0))-1)),INDIRECT(_xlfn.CONCAT($CD$1,MATCH(E195,$CC$7:$CC$100,0)+6)):INDIRECT(_xlfn.CONCAT($CD$1,MATCH(E195,$CC$7:$CC$100,0)+6+SUM(IF((E195=$CC$7:$CC$59)=TRUE,1,0))-1))))*$S$3*IF(AND(DM193=4,F195=0),1.1,1),1/TRANSPOSE(W195-INDIRECT(_xlfn.CONCAT($BZ$1,MATCH(D195,$BY$7:$BY$100,0)+6)):INDIRECT(_xlfn.CONCAT($BZ$1,MATCH(D195,$BY$7:$BY$100,0)+6+SUM(IF((D195=$BY$7:$BY$59)=TRUE,1,0))-1))*$R$3)),6)=1,1,0)),W195-INDIRECT(_xlfn.CONCAT($BZ$1,MATCH(D195,$BY$7:$BY$100,0)+6)):INDIRECT(_xlfn.CONCAT($BZ$1,MATCH(D195,$BY$7:$BY$100,0)+6+SUM(IF((D195=$BY$7:$BY$59)=TRUE,1,0))-1))*$R$3))/$S$3,1,-1,TRUE)=0,"",_xlfn._xlws.SORT(TRANSPOSE(MMULT(MMULT(_xlfn.MUNIT(X195),IF(ROUND(MMULT(IF(E195=0,IF(DN193=1,INDIRECT(_xlfn.CONCAT($CP$1,MATCH(F195,$CO$7:$CO$100,0)+6)):INDIRECT(_xlfn.CONCAT($CP$1,MATCH(F195,$CO$7:$CO$100,0)+6+SUM(IF((F195=$CO$7:$CO$59)=TRUE,1,0))-1)),INDIRECT(_xlfn.CONCAT($CH$1,MATCH(F195,$CG$7:$CG$100,0)+6)):INDIRECT(_xlfn.CONCAT($CH$1,MATCH(F195,$CG$7:$CG$100,0)+6+SUM(IF((F195=$CG$7:$CG$59)=TRUE,1,0))-1))),IF(OR(DN193=2,DN193=3),INDIRECT(_xlfn.CONCAT($CL$1,MATCH(E195,$CK$7:$CK$100,0)+6)):INDIRECT(_xlfn.CONCAT($CL$1,MATCH(E195,$CK$7:$CK$100,0)+6+SUM(IF((E195=$CK$7:$CK$59)=TRUE,1,0))-1)),INDIRECT(_xlfn.CONCAT($CD$1,MATCH(E195,$CC$7:$CC$100,0)+6)):INDIRECT(_xlfn.CONCAT($CD$1,MATCH(E195,$CC$7:$CC$100,0)+6+SUM(IF((E195=$CC$7:$CC$59)=TRUE,1,0))-1))))*$S$3*IF(AND(DM193=4,F195=0),1.1,1),1/TRANSPOSE(W195-INDIRECT(_xlfn.CONCAT($BZ$1,MATCH(D195,$BY$7:$BY$100,0)+6)):INDIRECT(_xlfn.CONCAT($BZ$1,MATCH(D195,$BY$7:$BY$100,0)+6+SUM(IF((D195=$BY$7:$BY$59)=TRUE,1,0))-1))*$R$3)),6)=1,1,0)),W195-INDIRECT(_xlfn.CONCAT($BZ$1,MATCH(D195,$BY$7:$BY$100,0)+6)):INDIRECT(_xlfn.CONCAT($BZ$1,MATCH(D195,$BY$7:$BY$100,0)+6+SUM(IF((D195=$BY$7:$BY$59)=TRUE,1,0))-1))*$R$3))/$S$3,1,-1,TRUE)),"")</f>
        <v/>
      </c>
      <c r="AG195" s="31"/>
      <c r="AH195" s="31"/>
      <c r="AI195" s="31"/>
      <c r="AJ195" s="32"/>
      <c r="AK195" s="6"/>
      <c r="AL195" s="21"/>
      <c r="AM195" s="21"/>
      <c r="AN195" s="48">
        <f t="shared" si="51"/>
        <v>12</v>
      </c>
      <c r="AO195" s="39" t="e">
        <f t="shared" si="52"/>
        <v>#N/A</v>
      </c>
      <c r="AP195" s="39" t="e" cm="1">
        <f t="array" ref="AP195">_xlfn.XMATCH(1,IF(IF((AL195=$DG$24:$EF$24)=TRUE,1,0)+IF((AM195=$DG$25:$EF$25)=TRUE,1,0)=2,1,0))</f>
        <v>#N/A</v>
      </c>
      <c r="AQ195" s="39" t="str" cm="1">
        <f t="array" aca="1" ref="AQ195:AU195" ca="1">AA195:AE195</f>
        <v/>
      </c>
      <c r="AR195" s="39" t="str">
        <f ca="1"/>
        <v/>
      </c>
      <c r="AS195" s="39" t="str">
        <f ca="1"/>
        <v/>
      </c>
      <c r="AT195" s="39" t="str">
        <f ca="1"/>
        <v/>
      </c>
      <c r="AU195" s="39" t="str">
        <f ca="1"/>
        <v/>
      </c>
      <c r="AV195" s="39">
        <f t="shared" si="53"/>
        <v>0</v>
      </c>
      <c r="AW195" s="39" t="e" cm="1">
        <f t="array" ref="AW195">IF(AND(AV195=1,AO195&lt;&gt;1),VLOOKUP(E195,변환표준점수!$H$8:$O$60,_xlfn.XMATCH('표점 계산기'!$AL195,변환표준점수!$I$6:$O$6)+1,FALSE),IF(AND($E195=0,$DN$4=1),INDEX($CH$7:$CH$73,SUM(IF(AF195=$CP$7:$CP$59,ROW($A$1:$A$50),0))),IF(AND($E195&lt;&gt;0,$DN$4&lt;&gt;1),INDEX($CD$7:$CD$73,SUM(IF(AF195=$CL$7:$CL$59,ROW($A$1:$A$50),0))),AF195:AJ195)))</f>
        <v>#N/A</v>
      </c>
      <c r="AX195" s="39"/>
      <c r="AY195" s="39"/>
      <c r="AZ195" s="39"/>
      <c r="BA195" s="39"/>
      <c r="BB195" s="39" t="e">
        <f>VLOOKUP(G195,변환표준점수!$X$8:$AM$16,_xlfn.XMATCH(AL195,변환표준점수!$Y$5:$AM$5)+IF(OR(AN195=6,AN195=7,AN195=10,AN195=11),IF(AO195=1,0,1),0)+1,FALSE)</f>
        <v>#N/A</v>
      </c>
      <c r="BC195" s="39" t="e">
        <f>VLOOKUP(H195,변환표준점수!$AO$8:$BE$16,_xlfn.XMATCH(AL195,변환표준점수!$AP$5:$BE$5)+IF(OR(AN195=3,AN195=6,AN195=8,AN195=9,AN195=10),IF(AO195=1,0,1),0)+1,FALSE)</f>
        <v>#N/A</v>
      </c>
      <c r="BD195" s="39" t="e">
        <f>IF(I195=0,VLOOKUP(K195,변환표준점수!$BU$8:$CF$62,'표점 계산기'!$AN195+1,FALSE),VLOOKUP(I195,변환표준점수!$BH$8:$BS$62,'표점 계산기'!$AN195+1,FALSE))</f>
        <v>#N/A</v>
      </c>
      <c r="BE195" s="39" t="e">
        <f>IF(J195=0,VLOOKUP(L195,변환표준점수!$BU$8:$CF$62,'표점 계산기'!$AN195+1,FALSE),VLOOKUP(J195,변환표준점수!$BH$8:$BS$62,'표점 계산기'!$AN195+1,FALSE))</f>
        <v>#N/A</v>
      </c>
      <c r="BF195" s="39" cm="1">
        <f t="array" ref="BF195">IF(M195=0,0,IF(OR(AN195=3,AN195=4),0,IF(AN195=1,INDEX($CZ$7:$CZ$15,SUM(IF(M195&lt;$CY$7:$CY$15=TRUE,1,0))+1),VLOOKUP(M195,변환표준점수!$BH$8:$BS$62,'표점 계산기'!AN195+1,FALSE))))</f>
        <v>0</v>
      </c>
      <c r="BG195" s="39" t="e" cm="1">
        <f t="array" ref="BG195">INDEX($DG$24:$EF$31,COLUMN(C190),$AP195)</f>
        <v>#N/A</v>
      </c>
      <c r="BH195" s="39" t="e" cm="1">
        <f t="array" ref="BH195">INDEX($DG$24:$EF$31,COLUMN(D190),$AP195)</f>
        <v>#N/A</v>
      </c>
      <c r="BI195" s="39" t="e" cm="1">
        <f t="array" ref="BI195">INDEX($DG$24:$EF$31,COLUMN(E190),$AP195)</f>
        <v>#N/A</v>
      </c>
      <c r="BJ195" s="39" t="e" cm="1">
        <f t="array" ref="BJ195">INDEX($DG$24:$EF$31,COLUMN(F190),$AP195)</f>
        <v>#N/A</v>
      </c>
      <c r="BK195" s="39" t="e" cm="1">
        <f t="array" ref="BK195">INDEX($DG$24:$EF$31,COLUMN(G190),$AP195)</f>
        <v>#N/A</v>
      </c>
      <c r="BL195" s="39" t="e" cm="1">
        <f t="array" ref="BL195">INDEX($DG$24:$EF$31,COLUMN(H190),$AP195)</f>
        <v>#N/A</v>
      </c>
      <c r="BM195" s="63" t="str" cm="1">
        <f t="array" aca="1" ref="BM195:BQ195" ca="1">IFERROR(ROUND(IF(IFERROR(AW195:BA195/AW195:BA195,0)=1,(IFERROR(AQ195:AU195*BG195,0)+IFERROR(AW195:BA195*BH195,0)+(SUM(BD195:BF195)-MIN(BD195:BF195))*BI195+BB195*BJ195+BC195*BK195)*BL195+BB195*(1-BJ195)+BC195*(1-BK195)+IF(AN195=1,BF195,0),""),2),"")</f>
        <v/>
      </c>
      <c r="BN195" s="52" t="str">
        <f ca="1"/>
        <v/>
      </c>
      <c r="BO195" s="52" t="str">
        <f ca="1"/>
        <v/>
      </c>
      <c r="BP195" s="52" t="str">
        <f ca="1"/>
        <v/>
      </c>
      <c r="BQ195" s="64" t="str">
        <f ca="1"/>
        <v/>
      </c>
      <c r="BR195" s="6"/>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6"/>
      <c r="DM195" s="6"/>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row>
    <row r="196" spans="1:153" x14ac:dyDescent="0.3">
      <c r="A196" s="5"/>
      <c r="B196" s="18" t="str">
        <f t="shared" si="41"/>
        <v/>
      </c>
      <c r="C196" s="24"/>
      <c r="D196" s="24"/>
      <c r="E196" s="24"/>
      <c r="F196" s="24"/>
      <c r="G196" s="24"/>
      <c r="H196" s="25"/>
      <c r="I196" s="25"/>
      <c r="J196" s="25"/>
      <c r="K196" s="25"/>
      <c r="L196" s="25"/>
      <c r="M196" s="25"/>
      <c r="N196" s="24"/>
      <c r="O196" s="25"/>
      <c r="P196" s="6"/>
      <c r="Q196" s="6"/>
      <c r="R196" s="6" t="e">
        <f t="shared" si="42"/>
        <v>#N/A</v>
      </c>
      <c r="S196" s="6" t="e">
        <f t="shared" si="43"/>
        <v>#N/A</v>
      </c>
      <c r="T196" s="6" t="e">
        <f t="shared" si="44"/>
        <v>#N/A</v>
      </c>
      <c r="U196" s="6" t="e">
        <f t="shared" si="45"/>
        <v>#N/A</v>
      </c>
      <c r="V196" s="8" cm="1">
        <f t="array" ref="V196">IF(M196=0,0,IF(OR($DM$4=3,$DM$4=4),0,IF($DM$4=1,INDEX($CZ$7:$CZ$15,SUM(IF(M196&lt;$CY$7:$CY$15=TRUE,1,0))+1),VLOOKUP(M196,$DB$7:$DC$107,2,FALSE))))</f>
        <v>0</v>
      </c>
      <c r="W196" s="6" t="e">
        <f t="shared" si="40"/>
        <v>#N/A</v>
      </c>
      <c r="X196" s="6" cm="1">
        <f t="array" aca="1" ref="X196" ca="1">SUM(IF((IF(E196=0,INDIRECT(_xlfn.CONCAT($CH$1,MATCH(F196,$CG$7:$CG$100,0)+6)):INDIRECT(_xlfn.CONCAT($CH$1,MATCH(F196,$CG$7:$CG$100,0)+6+SUM(IF((F196=$CG$7:$CG$59)=TRUE,1,0))-1)),INDIRECT(_xlfn.CONCAT($CD$1,MATCH(E196,$CC$7:$CC$100,0)+6)):INDIRECT(_xlfn.CONCAT($CD$1,MATCH(E196,$CC$7:$CC$100,0)+6+SUM(IF((E196=$CC$7:$CC$59)=TRUE,1,0))-1)))*$S$3)=0,0,1))</f>
        <v>2</v>
      </c>
      <c r="Y196" s="6" t="e" cm="1">
        <f t="array" aca="1" ref="Y196" ca="1">SUM(IF((TRANSPOSE(MMULT(MMULT(_xlfn.MUNIT(X196),IF(MMULT(IF(E196=0,INDIRECT(_xlfn.CONCAT($CH$1,MATCH(F196,$CG$7:$CG$100,0)+6)):INDIRECT(_xlfn.CONCAT($CH$1,MATCH(F196,$CG$7:$CG$100,0)+6+SUM(IF((F196=$CG$7:$CG$59)=TRUE,1,0))-1)),INDIRECT(_xlfn.CONCAT($CD$1,MATCH(E196,$CC$7:$CC$100,0)+6)):INDIRECT(_xlfn.CONCAT($CD$1,MATCH(E196,$CC$7:$CC$100,0)+6+SUM(IF((E196=$CC$7:$CC$59)=TRUE,1,0))-1)))*$S$3,1/TRANSPOSE(W196-INDIRECT(_xlfn.CONCAT($BZ$1,MATCH(D196,$BY$7:$BY$100,0)+6)):INDIRECT(_xlfn.CONCAT($BZ$1,MATCH(D196,$BY$7:$BY$100,0)+6+SUM(IF((D196=$BY$7:$BY$59)=TRUE,1,0))-1))*$R$3))=1,1,0)),W196-INDIRECT(_xlfn.CONCAT($BZ$1,MATCH(D196,$BY$7:$BY$100,0)+6)):INDIRECT(_xlfn.CONCAT($BZ$1,MATCH(D196,$BY$7:$BY$100,0)+6+SUM(IF((D196=$BY$7:$BY$59)=TRUE,1,0))-1))*$R$3)))=0,0,1))</f>
        <v>#N/A</v>
      </c>
      <c r="Z196" s="6"/>
      <c r="AA196" s="30" t="str">
        <f t="shared" ca="1" si="46"/>
        <v/>
      </c>
      <c r="AB196" s="31" t="str">
        <f t="shared" si="47"/>
        <v/>
      </c>
      <c r="AC196" s="31" t="str">
        <f t="shared" si="48"/>
        <v/>
      </c>
      <c r="AD196" s="31" t="str">
        <f t="shared" si="49"/>
        <v/>
      </c>
      <c r="AE196" s="32" t="str">
        <f t="shared" si="50"/>
        <v/>
      </c>
      <c r="AF196" s="33" t="str" cm="1">
        <f t="array" aca="1" ref="AF196" ca="1">IFERROR(IF(_xlfn._xlws.SORT(TRANSPOSE(MMULT(MMULT(_xlfn.MUNIT(X196),IF(ROUND(MMULT(IF(E196=0,IF(DN194=1,INDIRECT(_xlfn.CONCAT($CP$1,MATCH(F196,$CO$7:$CO$100,0)+6)):INDIRECT(_xlfn.CONCAT($CP$1,MATCH(F196,$CO$7:$CO$100,0)+6+SUM(IF((F196=$CO$7:$CO$59)=TRUE,1,0))-1)),INDIRECT(_xlfn.CONCAT($CH$1,MATCH(F196,$CG$7:$CG$100,0)+6)):INDIRECT(_xlfn.CONCAT($CH$1,MATCH(F196,$CG$7:$CG$100,0)+6+SUM(IF((F196=$CG$7:$CG$59)=TRUE,1,0))-1))),IF(OR(DN194=2,DN194=3),INDIRECT(_xlfn.CONCAT($CL$1,MATCH(E196,$CK$7:$CK$100,0)+6)):INDIRECT(_xlfn.CONCAT($CL$1,MATCH(E196,$CK$7:$CK$100,0)+6+SUM(IF((E196=$CK$7:$CK$59)=TRUE,1,0))-1)),INDIRECT(_xlfn.CONCAT($CD$1,MATCH(E196,$CC$7:$CC$100,0)+6)):INDIRECT(_xlfn.CONCAT($CD$1,MATCH(E196,$CC$7:$CC$100,0)+6+SUM(IF((E196=$CC$7:$CC$59)=TRUE,1,0))-1))))*$S$3*IF(AND(DM194=4,F196=0),1.1,1),1/TRANSPOSE(W196-INDIRECT(_xlfn.CONCAT($BZ$1,MATCH(D196,$BY$7:$BY$100,0)+6)):INDIRECT(_xlfn.CONCAT($BZ$1,MATCH(D196,$BY$7:$BY$100,0)+6+SUM(IF((D196=$BY$7:$BY$59)=TRUE,1,0))-1))*$R$3)),6)=1,1,0)),W196-INDIRECT(_xlfn.CONCAT($BZ$1,MATCH(D196,$BY$7:$BY$100,0)+6)):INDIRECT(_xlfn.CONCAT($BZ$1,MATCH(D196,$BY$7:$BY$100,0)+6+SUM(IF((D196=$BY$7:$BY$59)=TRUE,1,0))-1))*$R$3))/$S$3,1,-1,TRUE)=0,"",_xlfn._xlws.SORT(TRANSPOSE(MMULT(MMULT(_xlfn.MUNIT(X196),IF(ROUND(MMULT(IF(E196=0,IF(DN194=1,INDIRECT(_xlfn.CONCAT($CP$1,MATCH(F196,$CO$7:$CO$100,0)+6)):INDIRECT(_xlfn.CONCAT($CP$1,MATCH(F196,$CO$7:$CO$100,0)+6+SUM(IF((F196=$CO$7:$CO$59)=TRUE,1,0))-1)),INDIRECT(_xlfn.CONCAT($CH$1,MATCH(F196,$CG$7:$CG$100,0)+6)):INDIRECT(_xlfn.CONCAT($CH$1,MATCH(F196,$CG$7:$CG$100,0)+6+SUM(IF((F196=$CG$7:$CG$59)=TRUE,1,0))-1))),IF(OR(DN194=2,DN194=3),INDIRECT(_xlfn.CONCAT($CL$1,MATCH(E196,$CK$7:$CK$100,0)+6)):INDIRECT(_xlfn.CONCAT($CL$1,MATCH(E196,$CK$7:$CK$100,0)+6+SUM(IF((E196=$CK$7:$CK$59)=TRUE,1,0))-1)),INDIRECT(_xlfn.CONCAT($CD$1,MATCH(E196,$CC$7:$CC$100,0)+6)):INDIRECT(_xlfn.CONCAT($CD$1,MATCH(E196,$CC$7:$CC$100,0)+6+SUM(IF((E196=$CC$7:$CC$59)=TRUE,1,0))-1))))*$S$3*IF(AND(DM194=4,F196=0),1.1,1),1/TRANSPOSE(W196-INDIRECT(_xlfn.CONCAT($BZ$1,MATCH(D196,$BY$7:$BY$100,0)+6)):INDIRECT(_xlfn.CONCAT($BZ$1,MATCH(D196,$BY$7:$BY$100,0)+6+SUM(IF((D196=$BY$7:$BY$59)=TRUE,1,0))-1))*$R$3)),6)=1,1,0)),W196-INDIRECT(_xlfn.CONCAT($BZ$1,MATCH(D196,$BY$7:$BY$100,0)+6)):INDIRECT(_xlfn.CONCAT($BZ$1,MATCH(D196,$BY$7:$BY$100,0)+6+SUM(IF((D196=$BY$7:$BY$59)=TRUE,1,0))-1))*$R$3))/$S$3,1,-1,TRUE)),"")</f>
        <v/>
      </c>
      <c r="AG196" s="31"/>
      <c r="AH196" s="31"/>
      <c r="AI196" s="31"/>
      <c r="AJ196" s="32"/>
      <c r="AK196" s="6"/>
      <c r="AL196" s="21"/>
      <c r="AM196" s="21"/>
      <c r="AN196" s="48">
        <f t="shared" si="51"/>
        <v>12</v>
      </c>
      <c r="AO196" s="39" t="e">
        <f t="shared" si="52"/>
        <v>#N/A</v>
      </c>
      <c r="AP196" s="39" t="e" cm="1">
        <f t="array" ref="AP196">_xlfn.XMATCH(1,IF(IF((AL196=$DG$24:$EF$24)=TRUE,1,0)+IF((AM196=$DG$25:$EF$25)=TRUE,1,0)=2,1,0))</f>
        <v>#N/A</v>
      </c>
      <c r="AQ196" s="39" t="str" cm="1">
        <f t="array" aca="1" ref="AQ196:AU196" ca="1">AA196:AE196</f>
        <v/>
      </c>
      <c r="AR196" s="39" t="str">
        <f ca="1"/>
        <v/>
      </c>
      <c r="AS196" s="39" t="str">
        <f ca="1"/>
        <v/>
      </c>
      <c r="AT196" s="39" t="str">
        <f ca="1"/>
        <v/>
      </c>
      <c r="AU196" s="39" t="str">
        <f ca="1"/>
        <v/>
      </c>
      <c r="AV196" s="39">
        <f t="shared" si="53"/>
        <v>0</v>
      </c>
      <c r="AW196" s="39" t="e" cm="1">
        <f t="array" ref="AW196">IF(AND(AV196=1,AO196&lt;&gt;1),VLOOKUP(E196,변환표준점수!$H$8:$O$60,_xlfn.XMATCH('표점 계산기'!$AL196,변환표준점수!$I$6:$O$6)+1,FALSE),IF(AND($E196=0,$DN$4=1),INDEX($CH$7:$CH$73,SUM(IF(AF196=$CP$7:$CP$59,ROW($A$1:$A$50),0))),IF(AND($E196&lt;&gt;0,$DN$4&lt;&gt;1),INDEX($CD$7:$CD$73,SUM(IF(AF196=$CL$7:$CL$59,ROW($A$1:$A$50),0))),AF196:AJ196)))</f>
        <v>#N/A</v>
      </c>
      <c r="AX196" s="39"/>
      <c r="AY196" s="39"/>
      <c r="AZ196" s="39"/>
      <c r="BA196" s="39"/>
      <c r="BB196" s="39" t="e">
        <f>VLOOKUP(G196,변환표준점수!$X$8:$AM$16,_xlfn.XMATCH(AL196,변환표준점수!$Y$5:$AM$5)+IF(OR(AN196=6,AN196=7,AN196=10,AN196=11),IF(AO196=1,0,1),0)+1,FALSE)</f>
        <v>#N/A</v>
      </c>
      <c r="BC196" s="39" t="e">
        <f>VLOOKUP(H196,변환표준점수!$AO$8:$BE$16,_xlfn.XMATCH(AL196,변환표준점수!$AP$5:$BE$5)+IF(OR(AN196=3,AN196=6,AN196=8,AN196=9,AN196=10),IF(AO196=1,0,1),0)+1,FALSE)</f>
        <v>#N/A</v>
      </c>
      <c r="BD196" s="39" t="e">
        <f>IF(I196=0,VLOOKUP(K196,변환표준점수!$BU$8:$CF$62,'표점 계산기'!$AN196+1,FALSE),VLOOKUP(I196,변환표준점수!$BH$8:$BS$62,'표점 계산기'!$AN196+1,FALSE))</f>
        <v>#N/A</v>
      </c>
      <c r="BE196" s="39" t="e">
        <f>IF(J196=0,VLOOKUP(L196,변환표준점수!$BU$8:$CF$62,'표점 계산기'!$AN196+1,FALSE),VLOOKUP(J196,변환표준점수!$BH$8:$BS$62,'표점 계산기'!$AN196+1,FALSE))</f>
        <v>#N/A</v>
      </c>
      <c r="BF196" s="39" cm="1">
        <f t="array" ref="BF196">IF(M196=0,0,IF(OR(AN196=3,AN196=4),0,IF(AN196=1,INDEX($CZ$7:$CZ$15,SUM(IF(M196&lt;$CY$7:$CY$15=TRUE,1,0))+1),VLOOKUP(M196,변환표준점수!$BH$8:$BS$62,'표점 계산기'!AN196+1,FALSE))))</f>
        <v>0</v>
      </c>
      <c r="BG196" s="39" t="e" cm="1">
        <f t="array" ref="BG196">INDEX($DG$24:$EF$31,COLUMN(C191),$AP196)</f>
        <v>#N/A</v>
      </c>
      <c r="BH196" s="39" t="e" cm="1">
        <f t="array" ref="BH196">INDEX($DG$24:$EF$31,COLUMN(D191),$AP196)</f>
        <v>#N/A</v>
      </c>
      <c r="BI196" s="39" t="e" cm="1">
        <f t="array" ref="BI196">INDEX($DG$24:$EF$31,COLUMN(E191),$AP196)</f>
        <v>#N/A</v>
      </c>
      <c r="BJ196" s="39" t="e" cm="1">
        <f t="array" ref="BJ196">INDEX($DG$24:$EF$31,COLUMN(F191),$AP196)</f>
        <v>#N/A</v>
      </c>
      <c r="BK196" s="39" t="e" cm="1">
        <f t="array" ref="BK196">INDEX($DG$24:$EF$31,COLUMN(G191),$AP196)</f>
        <v>#N/A</v>
      </c>
      <c r="BL196" s="39" t="e" cm="1">
        <f t="array" ref="BL196">INDEX($DG$24:$EF$31,COLUMN(H191),$AP196)</f>
        <v>#N/A</v>
      </c>
      <c r="BM196" s="63" t="str" cm="1">
        <f t="array" aca="1" ref="BM196:BQ196" ca="1">IFERROR(ROUND(IF(IFERROR(AW196:BA196/AW196:BA196,0)=1,(IFERROR(AQ196:AU196*BG196,0)+IFERROR(AW196:BA196*BH196,0)+(SUM(BD196:BF196)-MIN(BD196:BF196))*BI196+BB196*BJ196+BC196*BK196)*BL196+BB196*(1-BJ196)+BC196*(1-BK196)+IF(AN196=1,BF196,0),""),2),"")</f>
        <v/>
      </c>
      <c r="BN196" s="52" t="str">
        <f ca="1"/>
        <v/>
      </c>
      <c r="BO196" s="52" t="str">
        <f ca="1"/>
        <v/>
      </c>
      <c r="BP196" s="52" t="str">
        <f ca="1"/>
        <v/>
      </c>
      <c r="BQ196" s="64" t="str">
        <f ca="1"/>
        <v/>
      </c>
      <c r="BR196" s="6"/>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6"/>
      <c r="DM196" s="6"/>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row>
    <row r="197" spans="1:153" x14ac:dyDescent="0.3">
      <c r="A197" s="5"/>
      <c r="B197" s="18" t="str">
        <f t="shared" si="41"/>
        <v/>
      </c>
      <c r="C197" s="24"/>
      <c r="D197" s="24"/>
      <c r="E197" s="24"/>
      <c r="F197" s="24"/>
      <c r="G197" s="24"/>
      <c r="H197" s="25"/>
      <c r="I197" s="25"/>
      <c r="J197" s="25"/>
      <c r="K197" s="25"/>
      <c r="L197" s="25"/>
      <c r="M197" s="25"/>
      <c r="N197" s="24"/>
      <c r="O197" s="25"/>
      <c r="P197" s="6"/>
      <c r="Q197" s="6"/>
      <c r="R197" s="6" t="e">
        <f t="shared" si="42"/>
        <v>#N/A</v>
      </c>
      <c r="S197" s="6" t="e">
        <f t="shared" si="43"/>
        <v>#N/A</v>
      </c>
      <c r="T197" s="6" t="e">
        <f t="shared" si="44"/>
        <v>#N/A</v>
      </c>
      <c r="U197" s="6" t="e">
        <f t="shared" si="45"/>
        <v>#N/A</v>
      </c>
      <c r="V197" s="8" cm="1">
        <f t="array" ref="V197">IF(M197=0,0,IF(OR($DM$4=3,$DM$4=4),0,IF($DM$4=1,INDEX($CZ$7:$CZ$15,SUM(IF(M197&lt;$CY$7:$CY$15=TRUE,1,0))+1),VLOOKUP(M197,$DB$7:$DC$107,2,FALSE))))</f>
        <v>0</v>
      </c>
      <c r="W197" s="6" t="e">
        <f t="shared" si="40"/>
        <v>#N/A</v>
      </c>
      <c r="X197" s="6" cm="1">
        <f t="array" aca="1" ref="X197" ca="1">SUM(IF((IF(E197=0,INDIRECT(_xlfn.CONCAT($CH$1,MATCH(F197,$CG$7:$CG$100,0)+6)):INDIRECT(_xlfn.CONCAT($CH$1,MATCH(F197,$CG$7:$CG$100,0)+6+SUM(IF((F197=$CG$7:$CG$59)=TRUE,1,0))-1)),INDIRECT(_xlfn.CONCAT($CD$1,MATCH(E197,$CC$7:$CC$100,0)+6)):INDIRECT(_xlfn.CONCAT($CD$1,MATCH(E197,$CC$7:$CC$100,0)+6+SUM(IF((E197=$CC$7:$CC$59)=TRUE,1,0))-1)))*$S$3)=0,0,1))</f>
        <v>2</v>
      </c>
      <c r="Y197" s="6" t="e" cm="1">
        <f t="array" aca="1" ref="Y197" ca="1">SUM(IF((TRANSPOSE(MMULT(MMULT(_xlfn.MUNIT(X197),IF(MMULT(IF(E197=0,INDIRECT(_xlfn.CONCAT($CH$1,MATCH(F197,$CG$7:$CG$100,0)+6)):INDIRECT(_xlfn.CONCAT($CH$1,MATCH(F197,$CG$7:$CG$100,0)+6+SUM(IF((F197=$CG$7:$CG$59)=TRUE,1,0))-1)),INDIRECT(_xlfn.CONCAT($CD$1,MATCH(E197,$CC$7:$CC$100,0)+6)):INDIRECT(_xlfn.CONCAT($CD$1,MATCH(E197,$CC$7:$CC$100,0)+6+SUM(IF((E197=$CC$7:$CC$59)=TRUE,1,0))-1)))*$S$3,1/TRANSPOSE(W197-INDIRECT(_xlfn.CONCAT($BZ$1,MATCH(D197,$BY$7:$BY$100,0)+6)):INDIRECT(_xlfn.CONCAT($BZ$1,MATCH(D197,$BY$7:$BY$100,0)+6+SUM(IF((D197=$BY$7:$BY$59)=TRUE,1,0))-1))*$R$3))=1,1,0)),W197-INDIRECT(_xlfn.CONCAT($BZ$1,MATCH(D197,$BY$7:$BY$100,0)+6)):INDIRECT(_xlfn.CONCAT($BZ$1,MATCH(D197,$BY$7:$BY$100,0)+6+SUM(IF((D197=$BY$7:$BY$59)=TRUE,1,0))-1))*$R$3)))=0,0,1))</f>
        <v>#N/A</v>
      </c>
      <c r="Z197" s="6"/>
      <c r="AA197" s="30" t="str">
        <f t="shared" ca="1" si="46"/>
        <v/>
      </c>
      <c r="AB197" s="31" t="str">
        <f t="shared" si="47"/>
        <v/>
      </c>
      <c r="AC197" s="31" t="str">
        <f t="shared" si="48"/>
        <v/>
      </c>
      <c r="AD197" s="31" t="str">
        <f t="shared" si="49"/>
        <v/>
      </c>
      <c r="AE197" s="32" t="str">
        <f t="shared" si="50"/>
        <v/>
      </c>
      <c r="AF197" s="33" t="str" cm="1">
        <f t="array" aca="1" ref="AF197" ca="1">IFERROR(IF(_xlfn._xlws.SORT(TRANSPOSE(MMULT(MMULT(_xlfn.MUNIT(X197),IF(ROUND(MMULT(IF(E197=0,IF(DN195=1,INDIRECT(_xlfn.CONCAT($CP$1,MATCH(F197,$CO$7:$CO$100,0)+6)):INDIRECT(_xlfn.CONCAT($CP$1,MATCH(F197,$CO$7:$CO$100,0)+6+SUM(IF((F197=$CO$7:$CO$59)=TRUE,1,0))-1)),INDIRECT(_xlfn.CONCAT($CH$1,MATCH(F197,$CG$7:$CG$100,0)+6)):INDIRECT(_xlfn.CONCAT($CH$1,MATCH(F197,$CG$7:$CG$100,0)+6+SUM(IF((F197=$CG$7:$CG$59)=TRUE,1,0))-1))),IF(OR(DN195=2,DN195=3),INDIRECT(_xlfn.CONCAT($CL$1,MATCH(E197,$CK$7:$CK$100,0)+6)):INDIRECT(_xlfn.CONCAT($CL$1,MATCH(E197,$CK$7:$CK$100,0)+6+SUM(IF((E197=$CK$7:$CK$59)=TRUE,1,0))-1)),INDIRECT(_xlfn.CONCAT($CD$1,MATCH(E197,$CC$7:$CC$100,0)+6)):INDIRECT(_xlfn.CONCAT($CD$1,MATCH(E197,$CC$7:$CC$100,0)+6+SUM(IF((E197=$CC$7:$CC$59)=TRUE,1,0))-1))))*$S$3*IF(AND(DM195=4,F197=0),1.1,1),1/TRANSPOSE(W197-INDIRECT(_xlfn.CONCAT($BZ$1,MATCH(D197,$BY$7:$BY$100,0)+6)):INDIRECT(_xlfn.CONCAT($BZ$1,MATCH(D197,$BY$7:$BY$100,0)+6+SUM(IF((D197=$BY$7:$BY$59)=TRUE,1,0))-1))*$R$3)),6)=1,1,0)),W197-INDIRECT(_xlfn.CONCAT($BZ$1,MATCH(D197,$BY$7:$BY$100,0)+6)):INDIRECT(_xlfn.CONCAT($BZ$1,MATCH(D197,$BY$7:$BY$100,0)+6+SUM(IF((D197=$BY$7:$BY$59)=TRUE,1,0))-1))*$R$3))/$S$3,1,-1,TRUE)=0,"",_xlfn._xlws.SORT(TRANSPOSE(MMULT(MMULT(_xlfn.MUNIT(X197),IF(ROUND(MMULT(IF(E197=0,IF(DN195=1,INDIRECT(_xlfn.CONCAT($CP$1,MATCH(F197,$CO$7:$CO$100,0)+6)):INDIRECT(_xlfn.CONCAT($CP$1,MATCH(F197,$CO$7:$CO$100,0)+6+SUM(IF((F197=$CO$7:$CO$59)=TRUE,1,0))-1)),INDIRECT(_xlfn.CONCAT($CH$1,MATCH(F197,$CG$7:$CG$100,0)+6)):INDIRECT(_xlfn.CONCAT($CH$1,MATCH(F197,$CG$7:$CG$100,0)+6+SUM(IF((F197=$CG$7:$CG$59)=TRUE,1,0))-1))),IF(OR(DN195=2,DN195=3),INDIRECT(_xlfn.CONCAT($CL$1,MATCH(E197,$CK$7:$CK$100,0)+6)):INDIRECT(_xlfn.CONCAT($CL$1,MATCH(E197,$CK$7:$CK$100,0)+6+SUM(IF((E197=$CK$7:$CK$59)=TRUE,1,0))-1)),INDIRECT(_xlfn.CONCAT($CD$1,MATCH(E197,$CC$7:$CC$100,0)+6)):INDIRECT(_xlfn.CONCAT($CD$1,MATCH(E197,$CC$7:$CC$100,0)+6+SUM(IF((E197=$CC$7:$CC$59)=TRUE,1,0))-1))))*$S$3*IF(AND(DM195=4,F197=0),1.1,1),1/TRANSPOSE(W197-INDIRECT(_xlfn.CONCAT($BZ$1,MATCH(D197,$BY$7:$BY$100,0)+6)):INDIRECT(_xlfn.CONCAT($BZ$1,MATCH(D197,$BY$7:$BY$100,0)+6+SUM(IF((D197=$BY$7:$BY$59)=TRUE,1,0))-1))*$R$3)),6)=1,1,0)),W197-INDIRECT(_xlfn.CONCAT($BZ$1,MATCH(D197,$BY$7:$BY$100,0)+6)):INDIRECT(_xlfn.CONCAT($BZ$1,MATCH(D197,$BY$7:$BY$100,0)+6+SUM(IF((D197=$BY$7:$BY$59)=TRUE,1,0))-1))*$R$3))/$S$3,1,-1,TRUE)),"")</f>
        <v/>
      </c>
      <c r="AG197" s="31"/>
      <c r="AH197" s="31"/>
      <c r="AI197" s="31"/>
      <c r="AJ197" s="32"/>
      <c r="AK197" s="6"/>
      <c r="AL197" s="21"/>
      <c r="AM197" s="21"/>
      <c r="AN197" s="48">
        <f t="shared" si="51"/>
        <v>12</v>
      </c>
      <c r="AO197" s="39" t="e">
        <f t="shared" si="52"/>
        <v>#N/A</v>
      </c>
      <c r="AP197" s="39" t="e" cm="1">
        <f t="array" ref="AP197">_xlfn.XMATCH(1,IF(IF((AL197=$DG$24:$EF$24)=TRUE,1,0)+IF((AM197=$DG$25:$EF$25)=TRUE,1,0)=2,1,0))</f>
        <v>#N/A</v>
      </c>
      <c r="AQ197" s="39" t="str" cm="1">
        <f t="array" aca="1" ref="AQ197:AU197" ca="1">AA197:AE197</f>
        <v/>
      </c>
      <c r="AR197" s="39" t="str">
        <f ca="1"/>
        <v/>
      </c>
      <c r="AS197" s="39" t="str">
        <f ca="1"/>
        <v/>
      </c>
      <c r="AT197" s="39" t="str">
        <f ca="1"/>
        <v/>
      </c>
      <c r="AU197" s="39" t="str">
        <f ca="1"/>
        <v/>
      </c>
      <c r="AV197" s="39">
        <f t="shared" si="53"/>
        <v>0</v>
      </c>
      <c r="AW197" s="39" t="e" cm="1">
        <f t="array" ref="AW197">IF(AND(AV197=1,AO197&lt;&gt;1),VLOOKUP(E197,변환표준점수!$H$8:$O$60,_xlfn.XMATCH('표점 계산기'!$AL197,변환표준점수!$I$6:$O$6)+1,FALSE),IF(AND($E197=0,$DN$4=1),INDEX($CH$7:$CH$73,SUM(IF(AF197=$CP$7:$CP$59,ROW($A$1:$A$50),0))),IF(AND($E197&lt;&gt;0,$DN$4&lt;&gt;1),INDEX($CD$7:$CD$73,SUM(IF(AF197=$CL$7:$CL$59,ROW($A$1:$A$50),0))),AF197:AJ197)))</f>
        <v>#N/A</v>
      </c>
      <c r="AX197" s="39"/>
      <c r="AY197" s="39"/>
      <c r="AZ197" s="39"/>
      <c r="BA197" s="39"/>
      <c r="BB197" s="39" t="e">
        <f>VLOOKUP(G197,변환표준점수!$X$8:$AM$16,_xlfn.XMATCH(AL197,변환표준점수!$Y$5:$AM$5)+IF(OR(AN197=6,AN197=7,AN197=10,AN197=11),IF(AO197=1,0,1),0)+1,FALSE)</f>
        <v>#N/A</v>
      </c>
      <c r="BC197" s="39" t="e">
        <f>VLOOKUP(H197,변환표준점수!$AO$8:$BE$16,_xlfn.XMATCH(AL197,변환표준점수!$AP$5:$BE$5)+IF(OR(AN197=3,AN197=6,AN197=8,AN197=9,AN197=10),IF(AO197=1,0,1),0)+1,FALSE)</f>
        <v>#N/A</v>
      </c>
      <c r="BD197" s="39" t="e">
        <f>IF(I197=0,VLOOKUP(K197,변환표준점수!$BU$8:$CF$62,'표점 계산기'!$AN197+1,FALSE),VLOOKUP(I197,변환표준점수!$BH$8:$BS$62,'표점 계산기'!$AN197+1,FALSE))</f>
        <v>#N/A</v>
      </c>
      <c r="BE197" s="39" t="e">
        <f>IF(J197=0,VLOOKUP(L197,변환표준점수!$BU$8:$CF$62,'표점 계산기'!$AN197+1,FALSE),VLOOKUP(J197,변환표준점수!$BH$8:$BS$62,'표점 계산기'!$AN197+1,FALSE))</f>
        <v>#N/A</v>
      </c>
      <c r="BF197" s="39" cm="1">
        <f t="array" ref="BF197">IF(M197=0,0,IF(OR(AN197=3,AN197=4),0,IF(AN197=1,INDEX($CZ$7:$CZ$15,SUM(IF(M197&lt;$CY$7:$CY$15=TRUE,1,0))+1),VLOOKUP(M197,변환표준점수!$BH$8:$BS$62,'표점 계산기'!AN197+1,FALSE))))</f>
        <v>0</v>
      </c>
      <c r="BG197" s="39" t="e" cm="1">
        <f t="array" ref="BG197">INDEX($DG$24:$EF$31,COLUMN(C192),$AP197)</f>
        <v>#N/A</v>
      </c>
      <c r="BH197" s="39" t="e" cm="1">
        <f t="array" ref="BH197">INDEX($DG$24:$EF$31,COLUMN(D192),$AP197)</f>
        <v>#N/A</v>
      </c>
      <c r="BI197" s="39" t="e" cm="1">
        <f t="array" ref="BI197">INDEX($DG$24:$EF$31,COLUMN(E192),$AP197)</f>
        <v>#N/A</v>
      </c>
      <c r="BJ197" s="39" t="e" cm="1">
        <f t="array" ref="BJ197">INDEX($DG$24:$EF$31,COLUMN(F192),$AP197)</f>
        <v>#N/A</v>
      </c>
      <c r="BK197" s="39" t="e" cm="1">
        <f t="array" ref="BK197">INDEX($DG$24:$EF$31,COLUMN(G192),$AP197)</f>
        <v>#N/A</v>
      </c>
      <c r="BL197" s="39" t="e" cm="1">
        <f t="array" ref="BL197">INDEX($DG$24:$EF$31,COLUMN(H192),$AP197)</f>
        <v>#N/A</v>
      </c>
      <c r="BM197" s="63" t="str" cm="1">
        <f t="array" aca="1" ref="BM197:BQ197" ca="1">IFERROR(ROUND(IF(IFERROR(AW197:BA197/AW197:BA197,0)=1,(IFERROR(AQ197:AU197*BG197,0)+IFERROR(AW197:BA197*BH197,0)+(SUM(BD197:BF197)-MIN(BD197:BF197))*BI197+BB197*BJ197+BC197*BK197)*BL197+BB197*(1-BJ197)+BC197*(1-BK197)+IF(AN197=1,BF197,0),""),2),"")</f>
        <v/>
      </c>
      <c r="BN197" s="52" t="str">
        <f ca="1"/>
        <v/>
      </c>
      <c r="BO197" s="52" t="str">
        <f ca="1"/>
        <v/>
      </c>
      <c r="BP197" s="52" t="str">
        <f ca="1"/>
        <v/>
      </c>
      <c r="BQ197" s="64" t="str">
        <f ca="1"/>
        <v/>
      </c>
      <c r="BR197" s="6"/>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6"/>
      <c r="DM197" s="6"/>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row>
    <row r="198" spans="1:153" x14ac:dyDescent="0.3">
      <c r="A198" s="5"/>
      <c r="B198" s="18" t="str">
        <f t="shared" si="41"/>
        <v/>
      </c>
      <c r="C198" s="24"/>
      <c r="D198" s="24"/>
      <c r="E198" s="24"/>
      <c r="F198" s="24"/>
      <c r="G198" s="24"/>
      <c r="H198" s="25"/>
      <c r="I198" s="25"/>
      <c r="J198" s="25"/>
      <c r="K198" s="25"/>
      <c r="L198" s="25"/>
      <c r="M198" s="25"/>
      <c r="N198" s="24"/>
      <c r="O198" s="25"/>
      <c r="P198" s="6"/>
      <c r="Q198" s="6"/>
      <c r="R198" s="6" t="e">
        <f t="shared" si="42"/>
        <v>#N/A</v>
      </c>
      <c r="S198" s="6" t="e">
        <f t="shared" si="43"/>
        <v>#N/A</v>
      </c>
      <c r="T198" s="6" t="e">
        <f t="shared" si="44"/>
        <v>#N/A</v>
      </c>
      <c r="U198" s="6" t="e">
        <f t="shared" si="45"/>
        <v>#N/A</v>
      </c>
      <c r="V198" s="8" cm="1">
        <f t="array" ref="V198">IF(M198=0,0,IF(OR($DM$4=3,$DM$4=4),0,IF($DM$4=1,INDEX($CZ$7:$CZ$15,SUM(IF(M198&lt;$CY$7:$CY$15=TRUE,1,0))+1),VLOOKUP(M198,$DB$7:$DC$107,2,FALSE))))</f>
        <v>0</v>
      </c>
      <c r="W198" s="6" t="e">
        <f t="shared" ref="W198:W261" si="54">ROUND((C198-S198*(1-$V$3)-V198*(IF($DM$4=1,1,0))-R198*(1-$U$3))/$W$3-R198*$U$3-S198*$V$3-(SUM(T198:V198)-MIN(T198:V198))*$T$3,2)</f>
        <v>#N/A</v>
      </c>
      <c r="X198" s="6" cm="1">
        <f t="array" aca="1" ref="X198" ca="1">SUM(IF((IF(E198=0,INDIRECT(_xlfn.CONCAT($CH$1,MATCH(F198,$CG$7:$CG$100,0)+6)):INDIRECT(_xlfn.CONCAT($CH$1,MATCH(F198,$CG$7:$CG$100,0)+6+SUM(IF((F198=$CG$7:$CG$59)=TRUE,1,0))-1)),INDIRECT(_xlfn.CONCAT($CD$1,MATCH(E198,$CC$7:$CC$100,0)+6)):INDIRECT(_xlfn.CONCAT($CD$1,MATCH(E198,$CC$7:$CC$100,0)+6+SUM(IF((E198=$CC$7:$CC$59)=TRUE,1,0))-1)))*$S$3)=0,0,1))</f>
        <v>2</v>
      </c>
      <c r="Y198" s="6" t="e" cm="1">
        <f t="array" aca="1" ref="Y198" ca="1">SUM(IF((TRANSPOSE(MMULT(MMULT(_xlfn.MUNIT(X198),IF(MMULT(IF(E198=0,INDIRECT(_xlfn.CONCAT($CH$1,MATCH(F198,$CG$7:$CG$100,0)+6)):INDIRECT(_xlfn.CONCAT($CH$1,MATCH(F198,$CG$7:$CG$100,0)+6+SUM(IF((F198=$CG$7:$CG$59)=TRUE,1,0))-1)),INDIRECT(_xlfn.CONCAT($CD$1,MATCH(E198,$CC$7:$CC$100,0)+6)):INDIRECT(_xlfn.CONCAT($CD$1,MATCH(E198,$CC$7:$CC$100,0)+6+SUM(IF((E198=$CC$7:$CC$59)=TRUE,1,0))-1)))*$S$3,1/TRANSPOSE(W198-INDIRECT(_xlfn.CONCAT($BZ$1,MATCH(D198,$BY$7:$BY$100,0)+6)):INDIRECT(_xlfn.CONCAT($BZ$1,MATCH(D198,$BY$7:$BY$100,0)+6+SUM(IF((D198=$BY$7:$BY$59)=TRUE,1,0))-1))*$R$3))=1,1,0)),W198-INDIRECT(_xlfn.CONCAT($BZ$1,MATCH(D198,$BY$7:$BY$100,0)+6)):INDIRECT(_xlfn.CONCAT($BZ$1,MATCH(D198,$BY$7:$BY$100,0)+6+SUM(IF((D198=$BY$7:$BY$59)=TRUE,1,0))-1))*$R$3)))=0,0,1))</f>
        <v>#N/A</v>
      </c>
      <c r="Z198" s="6"/>
      <c r="AA198" s="30" t="str">
        <f t="shared" ca="1" si="46"/>
        <v/>
      </c>
      <c r="AB198" s="31" t="str">
        <f t="shared" si="47"/>
        <v/>
      </c>
      <c r="AC198" s="31" t="str">
        <f t="shared" si="48"/>
        <v/>
      </c>
      <c r="AD198" s="31" t="str">
        <f t="shared" si="49"/>
        <v/>
      </c>
      <c r="AE198" s="32" t="str">
        <f t="shared" si="50"/>
        <v/>
      </c>
      <c r="AF198" s="33" t="str" cm="1">
        <f t="array" aca="1" ref="AF198" ca="1">IFERROR(IF(_xlfn._xlws.SORT(TRANSPOSE(MMULT(MMULT(_xlfn.MUNIT(X198),IF(ROUND(MMULT(IF(E198=0,IF(DN196=1,INDIRECT(_xlfn.CONCAT($CP$1,MATCH(F198,$CO$7:$CO$100,0)+6)):INDIRECT(_xlfn.CONCAT($CP$1,MATCH(F198,$CO$7:$CO$100,0)+6+SUM(IF((F198=$CO$7:$CO$59)=TRUE,1,0))-1)),INDIRECT(_xlfn.CONCAT($CH$1,MATCH(F198,$CG$7:$CG$100,0)+6)):INDIRECT(_xlfn.CONCAT($CH$1,MATCH(F198,$CG$7:$CG$100,0)+6+SUM(IF((F198=$CG$7:$CG$59)=TRUE,1,0))-1))),IF(OR(DN196=2,DN196=3),INDIRECT(_xlfn.CONCAT($CL$1,MATCH(E198,$CK$7:$CK$100,0)+6)):INDIRECT(_xlfn.CONCAT($CL$1,MATCH(E198,$CK$7:$CK$100,0)+6+SUM(IF((E198=$CK$7:$CK$59)=TRUE,1,0))-1)),INDIRECT(_xlfn.CONCAT($CD$1,MATCH(E198,$CC$7:$CC$100,0)+6)):INDIRECT(_xlfn.CONCAT($CD$1,MATCH(E198,$CC$7:$CC$100,0)+6+SUM(IF((E198=$CC$7:$CC$59)=TRUE,1,0))-1))))*$S$3*IF(AND(DM196=4,F198=0),1.1,1),1/TRANSPOSE(W198-INDIRECT(_xlfn.CONCAT($BZ$1,MATCH(D198,$BY$7:$BY$100,0)+6)):INDIRECT(_xlfn.CONCAT($BZ$1,MATCH(D198,$BY$7:$BY$100,0)+6+SUM(IF((D198=$BY$7:$BY$59)=TRUE,1,0))-1))*$R$3)),6)=1,1,0)),W198-INDIRECT(_xlfn.CONCAT($BZ$1,MATCH(D198,$BY$7:$BY$100,0)+6)):INDIRECT(_xlfn.CONCAT($BZ$1,MATCH(D198,$BY$7:$BY$100,0)+6+SUM(IF((D198=$BY$7:$BY$59)=TRUE,1,0))-1))*$R$3))/$S$3,1,-1,TRUE)=0,"",_xlfn._xlws.SORT(TRANSPOSE(MMULT(MMULT(_xlfn.MUNIT(X198),IF(ROUND(MMULT(IF(E198=0,IF(DN196=1,INDIRECT(_xlfn.CONCAT($CP$1,MATCH(F198,$CO$7:$CO$100,0)+6)):INDIRECT(_xlfn.CONCAT($CP$1,MATCH(F198,$CO$7:$CO$100,0)+6+SUM(IF((F198=$CO$7:$CO$59)=TRUE,1,0))-1)),INDIRECT(_xlfn.CONCAT($CH$1,MATCH(F198,$CG$7:$CG$100,0)+6)):INDIRECT(_xlfn.CONCAT($CH$1,MATCH(F198,$CG$7:$CG$100,0)+6+SUM(IF((F198=$CG$7:$CG$59)=TRUE,1,0))-1))),IF(OR(DN196=2,DN196=3),INDIRECT(_xlfn.CONCAT($CL$1,MATCH(E198,$CK$7:$CK$100,0)+6)):INDIRECT(_xlfn.CONCAT($CL$1,MATCH(E198,$CK$7:$CK$100,0)+6+SUM(IF((E198=$CK$7:$CK$59)=TRUE,1,0))-1)),INDIRECT(_xlfn.CONCAT($CD$1,MATCH(E198,$CC$7:$CC$100,0)+6)):INDIRECT(_xlfn.CONCAT($CD$1,MATCH(E198,$CC$7:$CC$100,0)+6+SUM(IF((E198=$CC$7:$CC$59)=TRUE,1,0))-1))))*$S$3*IF(AND(DM196=4,F198=0),1.1,1),1/TRANSPOSE(W198-INDIRECT(_xlfn.CONCAT($BZ$1,MATCH(D198,$BY$7:$BY$100,0)+6)):INDIRECT(_xlfn.CONCAT($BZ$1,MATCH(D198,$BY$7:$BY$100,0)+6+SUM(IF((D198=$BY$7:$BY$59)=TRUE,1,0))-1))*$R$3)),6)=1,1,0)),W198-INDIRECT(_xlfn.CONCAT($BZ$1,MATCH(D198,$BY$7:$BY$100,0)+6)):INDIRECT(_xlfn.CONCAT($BZ$1,MATCH(D198,$BY$7:$BY$100,0)+6+SUM(IF((D198=$BY$7:$BY$59)=TRUE,1,0))-1))*$R$3))/$S$3,1,-1,TRUE)),"")</f>
        <v/>
      </c>
      <c r="AG198" s="31"/>
      <c r="AH198" s="31"/>
      <c r="AI198" s="31"/>
      <c r="AJ198" s="32"/>
      <c r="AK198" s="6"/>
      <c r="AL198" s="21"/>
      <c r="AM198" s="21"/>
      <c r="AN198" s="48">
        <f t="shared" si="51"/>
        <v>12</v>
      </c>
      <c r="AO198" s="39" t="e">
        <f t="shared" si="52"/>
        <v>#N/A</v>
      </c>
      <c r="AP198" s="39" t="e" cm="1">
        <f t="array" ref="AP198">_xlfn.XMATCH(1,IF(IF((AL198=$DG$24:$EF$24)=TRUE,1,0)+IF((AM198=$DG$25:$EF$25)=TRUE,1,0)=2,1,0))</f>
        <v>#N/A</v>
      </c>
      <c r="AQ198" s="39" t="str" cm="1">
        <f t="array" aca="1" ref="AQ198:AU198" ca="1">AA198:AE198</f>
        <v/>
      </c>
      <c r="AR198" s="39" t="str">
        <f ca="1"/>
        <v/>
      </c>
      <c r="AS198" s="39" t="str">
        <f ca="1"/>
        <v/>
      </c>
      <c r="AT198" s="39" t="str">
        <f ca="1"/>
        <v/>
      </c>
      <c r="AU198" s="39" t="str">
        <f ca="1"/>
        <v/>
      </c>
      <c r="AV198" s="39">
        <f t="shared" si="53"/>
        <v>0</v>
      </c>
      <c r="AW198" s="39" t="e" cm="1">
        <f t="array" ref="AW198">IF(AND(AV198=1,AO198&lt;&gt;1),VLOOKUP(E198,변환표준점수!$H$8:$O$60,_xlfn.XMATCH('표점 계산기'!$AL198,변환표준점수!$I$6:$O$6)+1,FALSE),IF(AND($E198=0,$DN$4=1),INDEX($CH$7:$CH$73,SUM(IF(AF198=$CP$7:$CP$59,ROW($A$1:$A$50),0))),IF(AND($E198&lt;&gt;0,$DN$4&lt;&gt;1),INDEX($CD$7:$CD$73,SUM(IF(AF198=$CL$7:$CL$59,ROW($A$1:$A$50),0))),AF198:AJ198)))</f>
        <v>#N/A</v>
      </c>
      <c r="AX198" s="39"/>
      <c r="AY198" s="39"/>
      <c r="AZ198" s="39"/>
      <c r="BA198" s="39"/>
      <c r="BB198" s="39" t="e">
        <f>VLOOKUP(G198,변환표준점수!$X$8:$AM$16,_xlfn.XMATCH(AL198,변환표준점수!$Y$5:$AM$5)+IF(OR(AN198=6,AN198=7,AN198=10,AN198=11),IF(AO198=1,0,1),0)+1,FALSE)</f>
        <v>#N/A</v>
      </c>
      <c r="BC198" s="39" t="e">
        <f>VLOOKUP(H198,변환표준점수!$AO$8:$BE$16,_xlfn.XMATCH(AL198,변환표준점수!$AP$5:$BE$5)+IF(OR(AN198=3,AN198=6,AN198=8,AN198=9,AN198=10),IF(AO198=1,0,1),0)+1,FALSE)</f>
        <v>#N/A</v>
      </c>
      <c r="BD198" s="39" t="e">
        <f>IF(I198=0,VLOOKUP(K198,변환표준점수!$BU$8:$CF$62,'표점 계산기'!$AN198+1,FALSE),VLOOKUP(I198,변환표준점수!$BH$8:$BS$62,'표점 계산기'!$AN198+1,FALSE))</f>
        <v>#N/A</v>
      </c>
      <c r="BE198" s="39" t="e">
        <f>IF(J198=0,VLOOKUP(L198,변환표준점수!$BU$8:$CF$62,'표점 계산기'!$AN198+1,FALSE),VLOOKUP(J198,변환표준점수!$BH$8:$BS$62,'표점 계산기'!$AN198+1,FALSE))</f>
        <v>#N/A</v>
      </c>
      <c r="BF198" s="39" cm="1">
        <f t="array" ref="BF198">IF(M198=0,0,IF(OR(AN198=3,AN198=4),0,IF(AN198=1,INDEX($CZ$7:$CZ$15,SUM(IF(M198&lt;$CY$7:$CY$15=TRUE,1,0))+1),VLOOKUP(M198,변환표준점수!$BH$8:$BS$62,'표점 계산기'!AN198+1,FALSE))))</f>
        <v>0</v>
      </c>
      <c r="BG198" s="39" t="e" cm="1">
        <f t="array" ref="BG198">INDEX($DG$24:$EF$31,COLUMN(C193),$AP198)</f>
        <v>#N/A</v>
      </c>
      <c r="BH198" s="39" t="e" cm="1">
        <f t="array" ref="BH198">INDEX($DG$24:$EF$31,COLUMN(D193),$AP198)</f>
        <v>#N/A</v>
      </c>
      <c r="BI198" s="39" t="e" cm="1">
        <f t="array" ref="BI198">INDEX($DG$24:$EF$31,COLUMN(E193),$AP198)</f>
        <v>#N/A</v>
      </c>
      <c r="BJ198" s="39" t="e" cm="1">
        <f t="array" ref="BJ198">INDEX($DG$24:$EF$31,COLUMN(F193),$AP198)</f>
        <v>#N/A</v>
      </c>
      <c r="BK198" s="39" t="e" cm="1">
        <f t="array" ref="BK198">INDEX($DG$24:$EF$31,COLUMN(G193),$AP198)</f>
        <v>#N/A</v>
      </c>
      <c r="BL198" s="39" t="e" cm="1">
        <f t="array" ref="BL198">INDEX($DG$24:$EF$31,COLUMN(H193),$AP198)</f>
        <v>#N/A</v>
      </c>
      <c r="BM198" s="63" t="str" cm="1">
        <f t="array" aca="1" ref="BM198:BQ198" ca="1">IFERROR(ROUND(IF(IFERROR(AW198:BA198/AW198:BA198,0)=1,(IFERROR(AQ198:AU198*BG198,0)+IFERROR(AW198:BA198*BH198,0)+(SUM(BD198:BF198)-MIN(BD198:BF198))*BI198+BB198*BJ198+BC198*BK198)*BL198+BB198*(1-BJ198)+BC198*(1-BK198)+IF(AN198=1,BF198,0),""),2),"")</f>
        <v/>
      </c>
      <c r="BN198" s="52" t="str">
        <f ca="1"/>
        <v/>
      </c>
      <c r="BO198" s="52" t="str">
        <f ca="1"/>
        <v/>
      </c>
      <c r="BP198" s="52" t="str">
        <f ca="1"/>
        <v/>
      </c>
      <c r="BQ198" s="64" t="str">
        <f ca="1"/>
        <v/>
      </c>
      <c r="BR198" s="6"/>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6"/>
      <c r="DM198" s="6"/>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row>
    <row r="199" spans="1:153" x14ac:dyDescent="0.3">
      <c r="A199" s="5"/>
      <c r="B199" s="18" t="str">
        <f t="shared" ref="B199:B262" si="55">IF(C199=0,"",ROW(A194))</f>
        <v/>
      </c>
      <c r="C199" s="24"/>
      <c r="D199" s="24"/>
      <c r="E199" s="24"/>
      <c r="F199" s="24"/>
      <c r="G199" s="24"/>
      <c r="H199" s="25"/>
      <c r="I199" s="25"/>
      <c r="J199" s="25"/>
      <c r="K199" s="25"/>
      <c r="L199" s="25"/>
      <c r="M199" s="25"/>
      <c r="N199" s="24"/>
      <c r="O199" s="25"/>
      <c r="P199" s="6"/>
      <c r="Q199" s="6"/>
      <c r="R199" s="6" t="e">
        <f t="shared" si="42"/>
        <v>#N/A</v>
      </c>
      <c r="S199" s="6" t="e">
        <f t="shared" si="43"/>
        <v>#N/A</v>
      </c>
      <c r="T199" s="6" t="e">
        <f t="shared" si="44"/>
        <v>#N/A</v>
      </c>
      <c r="U199" s="6" t="e">
        <f t="shared" si="45"/>
        <v>#N/A</v>
      </c>
      <c r="V199" s="8" cm="1">
        <f t="array" ref="V199">IF(M199=0,0,IF(OR($DM$4=3,$DM$4=4),0,IF($DM$4=1,INDEX($CZ$7:$CZ$15,SUM(IF(M199&lt;$CY$7:$CY$15=TRUE,1,0))+1),VLOOKUP(M199,$DB$7:$DC$107,2,FALSE))))</f>
        <v>0</v>
      </c>
      <c r="W199" s="6" t="e">
        <f t="shared" si="54"/>
        <v>#N/A</v>
      </c>
      <c r="X199" s="6" cm="1">
        <f t="array" aca="1" ref="X199" ca="1">SUM(IF((IF(E199=0,INDIRECT(_xlfn.CONCAT($CH$1,MATCH(F199,$CG$7:$CG$100,0)+6)):INDIRECT(_xlfn.CONCAT($CH$1,MATCH(F199,$CG$7:$CG$100,0)+6+SUM(IF((F199=$CG$7:$CG$59)=TRUE,1,0))-1)),INDIRECT(_xlfn.CONCAT($CD$1,MATCH(E199,$CC$7:$CC$100,0)+6)):INDIRECT(_xlfn.CONCAT($CD$1,MATCH(E199,$CC$7:$CC$100,0)+6+SUM(IF((E199=$CC$7:$CC$59)=TRUE,1,0))-1)))*$S$3)=0,0,1))</f>
        <v>2</v>
      </c>
      <c r="Y199" s="6" t="e" cm="1">
        <f t="array" aca="1" ref="Y199" ca="1">SUM(IF((TRANSPOSE(MMULT(MMULT(_xlfn.MUNIT(X199),IF(MMULT(IF(E199=0,INDIRECT(_xlfn.CONCAT($CH$1,MATCH(F199,$CG$7:$CG$100,0)+6)):INDIRECT(_xlfn.CONCAT($CH$1,MATCH(F199,$CG$7:$CG$100,0)+6+SUM(IF((F199=$CG$7:$CG$59)=TRUE,1,0))-1)),INDIRECT(_xlfn.CONCAT($CD$1,MATCH(E199,$CC$7:$CC$100,0)+6)):INDIRECT(_xlfn.CONCAT($CD$1,MATCH(E199,$CC$7:$CC$100,0)+6+SUM(IF((E199=$CC$7:$CC$59)=TRUE,1,0))-1)))*$S$3,1/TRANSPOSE(W199-INDIRECT(_xlfn.CONCAT($BZ$1,MATCH(D199,$BY$7:$BY$100,0)+6)):INDIRECT(_xlfn.CONCAT($BZ$1,MATCH(D199,$BY$7:$BY$100,0)+6+SUM(IF((D199=$BY$7:$BY$59)=TRUE,1,0))-1))*$R$3))=1,1,0)),W199-INDIRECT(_xlfn.CONCAT($BZ$1,MATCH(D199,$BY$7:$BY$100,0)+6)):INDIRECT(_xlfn.CONCAT($BZ$1,MATCH(D199,$BY$7:$BY$100,0)+6+SUM(IF((D199=$BY$7:$BY$59)=TRUE,1,0))-1))*$R$3)))=0,0,1))</f>
        <v>#N/A</v>
      </c>
      <c r="Z199" s="6"/>
      <c r="AA199" s="30" t="str">
        <f t="shared" ca="1" si="46"/>
        <v/>
      </c>
      <c r="AB199" s="31" t="str">
        <f t="shared" si="47"/>
        <v/>
      </c>
      <c r="AC199" s="31" t="str">
        <f t="shared" si="48"/>
        <v/>
      </c>
      <c r="AD199" s="31" t="str">
        <f t="shared" si="49"/>
        <v/>
      </c>
      <c r="AE199" s="32" t="str">
        <f t="shared" si="50"/>
        <v/>
      </c>
      <c r="AF199" s="33" t="str" cm="1">
        <f t="array" aca="1" ref="AF199" ca="1">IFERROR(IF(_xlfn._xlws.SORT(TRANSPOSE(MMULT(MMULT(_xlfn.MUNIT(X199),IF(ROUND(MMULT(IF(E199=0,IF(DN197=1,INDIRECT(_xlfn.CONCAT($CP$1,MATCH(F199,$CO$7:$CO$100,0)+6)):INDIRECT(_xlfn.CONCAT($CP$1,MATCH(F199,$CO$7:$CO$100,0)+6+SUM(IF((F199=$CO$7:$CO$59)=TRUE,1,0))-1)),INDIRECT(_xlfn.CONCAT($CH$1,MATCH(F199,$CG$7:$CG$100,0)+6)):INDIRECT(_xlfn.CONCAT($CH$1,MATCH(F199,$CG$7:$CG$100,0)+6+SUM(IF((F199=$CG$7:$CG$59)=TRUE,1,0))-1))),IF(OR(DN197=2,DN197=3),INDIRECT(_xlfn.CONCAT($CL$1,MATCH(E199,$CK$7:$CK$100,0)+6)):INDIRECT(_xlfn.CONCAT($CL$1,MATCH(E199,$CK$7:$CK$100,0)+6+SUM(IF((E199=$CK$7:$CK$59)=TRUE,1,0))-1)),INDIRECT(_xlfn.CONCAT($CD$1,MATCH(E199,$CC$7:$CC$100,0)+6)):INDIRECT(_xlfn.CONCAT($CD$1,MATCH(E199,$CC$7:$CC$100,0)+6+SUM(IF((E199=$CC$7:$CC$59)=TRUE,1,0))-1))))*$S$3*IF(AND(DM197=4,F199=0),1.1,1),1/TRANSPOSE(W199-INDIRECT(_xlfn.CONCAT($BZ$1,MATCH(D199,$BY$7:$BY$100,0)+6)):INDIRECT(_xlfn.CONCAT($BZ$1,MATCH(D199,$BY$7:$BY$100,0)+6+SUM(IF((D199=$BY$7:$BY$59)=TRUE,1,0))-1))*$R$3)),6)=1,1,0)),W199-INDIRECT(_xlfn.CONCAT($BZ$1,MATCH(D199,$BY$7:$BY$100,0)+6)):INDIRECT(_xlfn.CONCAT($BZ$1,MATCH(D199,$BY$7:$BY$100,0)+6+SUM(IF((D199=$BY$7:$BY$59)=TRUE,1,0))-1))*$R$3))/$S$3,1,-1,TRUE)=0,"",_xlfn._xlws.SORT(TRANSPOSE(MMULT(MMULT(_xlfn.MUNIT(X199),IF(ROUND(MMULT(IF(E199=0,IF(DN197=1,INDIRECT(_xlfn.CONCAT($CP$1,MATCH(F199,$CO$7:$CO$100,0)+6)):INDIRECT(_xlfn.CONCAT($CP$1,MATCH(F199,$CO$7:$CO$100,0)+6+SUM(IF((F199=$CO$7:$CO$59)=TRUE,1,0))-1)),INDIRECT(_xlfn.CONCAT($CH$1,MATCH(F199,$CG$7:$CG$100,0)+6)):INDIRECT(_xlfn.CONCAT($CH$1,MATCH(F199,$CG$7:$CG$100,0)+6+SUM(IF((F199=$CG$7:$CG$59)=TRUE,1,0))-1))),IF(OR(DN197=2,DN197=3),INDIRECT(_xlfn.CONCAT($CL$1,MATCH(E199,$CK$7:$CK$100,0)+6)):INDIRECT(_xlfn.CONCAT($CL$1,MATCH(E199,$CK$7:$CK$100,0)+6+SUM(IF((E199=$CK$7:$CK$59)=TRUE,1,0))-1)),INDIRECT(_xlfn.CONCAT($CD$1,MATCH(E199,$CC$7:$CC$100,0)+6)):INDIRECT(_xlfn.CONCAT($CD$1,MATCH(E199,$CC$7:$CC$100,0)+6+SUM(IF((E199=$CC$7:$CC$59)=TRUE,1,0))-1))))*$S$3*IF(AND(DM197=4,F199=0),1.1,1),1/TRANSPOSE(W199-INDIRECT(_xlfn.CONCAT($BZ$1,MATCH(D199,$BY$7:$BY$100,0)+6)):INDIRECT(_xlfn.CONCAT($BZ$1,MATCH(D199,$BY$7:$BY$100,0)+6+SUM(IF((D199=$BY$7:$BY$59)=TRUE,1,0))-1))*$R$3)),6)=1,1,0)),W199-INDIRECT(_xlfn.CONCAT($BZ$1,MATCH(D199,$BY$7:$BY$100,0)+6)):INDIRECT(_xlfn.CONCAT($BZ$1,MATCH(D199,$BY$7:$BY$100,0)+6+SUM(IF((D199=$BY$7:$BY$59)=TRUE,1,0))-1))*$R$3))/$S$3,1,-1,TRUE)),"")</f>
        <v/>
      </c>
      <c r="AG199" s="31"/>
      <c r="AH199" s="31"/>
      <c r="AI199" s="31"/>
      <c r="AJ199" s="32"/>
      <c r="AK199" s="6"/>
      <c r="AL199" s="21"/>
      <c r="AM199" s="21"/>
      <c r="AN199" s="48">
        <f t="shared" si="51"/>
        <v>12</v>
      </c>
      <c r="AO199" s="39" t="e">
        <f t="shared" si="52"/>
        <v>#N/A</v>
      </c>
      <c r="AP199" s="39" t="e" cm="1">
        <f t="array" ref="AP199">_xlfn.XMATCH(1,IF(IF((AL199=$DG$24:$EF$24)=TRUE,1,0)+IF((AM199=$DG$25:$EF$25)=TRUE,1,0)=2,1,0))</f>
        <v>#N/A</v>
      </c>
      <c r="AQ199" s="39" t="str" cm="1">
        <f t="array" aca="1" ref="AQ199:AU199" ca="1">AA199:AE199</f>
        <v/>
      </c>
      <c r="AR199" s="39" t="str">
        <f ca="1"/>
        <v/>
      </c>
      <c r="AS199" s="39" t="str">
        <f ca="1"/>
        <v/>
      </c>
      <c r="AT199" s="39" t="str">
        <f ca="1"/>
        <v/>
      </c>
      <c r="AU199" s="39" t="str">
        <f ca="1"/>
        <v/>
      </c>
      <c r="AV199" s="39">
        <f t="shared" si="53"/>
        <v>0</v>
      </c>
      <c r="AW199" s="39" t="e" cm="1">
        <f t="array" ref="AW199">IF(AND(AV199=1,AO199&lt;&gt;1),VLOOKUP(E199,변환표준점수!$H$8:$O$60,_xlfn.XMATCH('표점 계산기'!$AL199,변환표준점수!$I$6:$O$6)+1,FALSE),IF(AND($E199=0,$DN$4=1),INDEX($CH$7:$CH$73,SUM(IF(AF199=$CP$7:$CP$59,ROW($A$1:$A$50),0))),IF(AND($E199&lt;&gt;0,$DN$4&lt;&gt;1),INDEX($CD$7:$CD$73,SUM(IF(AF199=$CL$7:$CL$59,ROW($A$1:$A$50),0))),AF199:AJ199)))</f>
        <v>#N/A</v>
      </c>
      <c r="AX199" s="39"/>
      <c r="AY199" s="39"/>
      <c r="AZ199" s="39"/>
      <c r="BA199" s="39"/>
      <c r="BB199" s="39" t="e">
        <f>VLOOKUP(G199,변환표준점수!$X$8:$AM$16,_xlfn.XMATCH(AL199,변환표준점수!$Y$5:$AM$5)+IF(OR(AN199=6,AN199=7,AN199=10,AN199=11),IF(AO199=1,0,1),0)+1,FALSE)</f>
        <v>#N/A</v>
      </c>
      <c r="BC199" s="39" t="e">
        <f>VLOOKUP(H199,변환표준점수!$AO$8:$BE$16,_xlfn.XMATCH(AL199,변환표준점수!$AP$5:$BE$5)+IF(OR(AN199=3,AN199=6,AN199=8,AN199=9,AN199=10),IF(AO199=1,0,1),0)+1,FALSE)</f>
        <v>#N/A</v>
      </c>
      <c r="BD199" s="39" t="e">
        <f>IF(I199=0,VLOOKUP(K199,변환표준점수!$BU$8:$CF$62,'표점 계산기'!$AN199+1,FALSE),VLOOKUP(I199,변환표준점수!$BH$8:$BS$62,'표점 계산기'!$AN199+1,FALSE))</f>
        <v>#N/A</v>
      </c>
      <c r="BE199" s="39" t="e">
        <f>IF(J199=0,VLOOKUP(L199,변환표준점수!$BU$8:$CF$62,'표점 계산기'!$AN199+1,FALSE),VLOOKUP(J199,변환표준점수!$BH$8:$BS$62,'표점 계산기'!$AN199+1,FALSE))</f>
        <v>#N/A</v>
      </c>
      <c r="BF199" s="39" cm="1">
        <f t="array" ref="BF199">IF(M199=0,0,IF(OR(AN199=3,AN199=4),0,IF(AN199=1,INDEX($CZ$7:$CZ$15,SUM(IF(M199&lt;$CY$7:$CY$15=TRUE,1,0))+1),VLOOKUP(M199,변환표준점수!$BH$8:$BS$62,'표점 계산기'!AN199+1,FALSE))))</f>
        <v>0</v>
      </c>
      <c r="BG199" s="39" t="e" cm="1">
        <f t="array" ref="BG199">INDEX($DG$24:$EF$31,COLUMN(C194),$AP199)</f>
        <v>#N/A</v>
      </c>
      <c r="BH199" s="39" t="e" cm="1">
        <f t="array" ref="BH199">INDEX($DG$24:$EF$31,COLUMN(D194),$AP199)</f>
        <v>#N/A</v>
      </c>
      <c r="BI199" s="39" t="e" cm="1">
        <f t="array" ref="BI199">INDEX($DG$24:$EF$31,COLUMN(E194),$AP199)</f>
        <v>#N/A</v>
      </c>
      <c r="BJ199" s="39" t="e" cm="1">
        <f t="array" ref="BJ199">INDEX($DG$24:$EF$31,COLUMN(F194),$AP199)</f>
        <v>#N/A</v>
      </c>
      <c r="BK199" s="39" t="e" cm="1">
        <f t="array" ref="BK199">INDEX($DG$24:$EF$31,COLUMN(G194),$AP199)</f>
        <v>#N/A</v>
      </c>
      <c r="BL199" s="39" t="e" cm="1">
        <f t="array" ref="BL199">INDEX($DG$24:$EF$31,COLUMN(H194),$AP199)</f>
        <v>#N/A</v>
      </c>
      <c r="BM199" s="63" t="str" cm="1">
        <f t="array" aca="1" ref="BM199:BQ199" ca="1">IFERROR(ROUND(IF(IFERROR(AW199:BA199/AW199:BA199,0)=1,(IFERROR(AQ199:AU199*BG199,0)+IFERROR(AW199:BA199*BH199,0)+(SUM(BD199:BF199)-MIN(BD199:BF199))*BI199+BB199*BJ199+BC199*BK199)*BL199+BB199*(1-BJ199)+BC199*(1-BK199)+IF(AN199=1,BF199,0),""),2),"")</f>
        <v/>
      </c>
      <c r="BN199" s="52" t="str">
        <f ca="1"/>
        <v/>
      </c>
      <c r="BO199" s="52" t="str">
        <f ca="1"/>
        <v/>
      </c>
      <c r="BP199" s="52" t="str">
        <f ca="1"/>
        <v/>
      </c>
      <c r="BQ199" s="64" t="str">
        <f ca="1"/>
        <v/>
      </c>
      <c r="BR199" s="6"/>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6"/>
      <c r="DM199" s="6"/>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row>
    <row r="200" spans="1:153" x14ac:dyDescent="0.3">
      <c r="A200" s="5"/>
      <c r="B200" s="18" t="str">
        <f t="shared" si="55"/>
        <v/>
      </c>
      <c r="C200" s="24"/>
      <c r="D200" s="24"/>
      <c r="E200" s="24"/>
      <c r="F200" s="24"/>
      <c r="G200" s="24"/>
      <c r="H200" s="25"/>
      <c r="I200" s="25"/>
      <c r="J200" s="25"/>
      <c r="K200" s="25"/>
      <c r="L200" s="25"/>
      <c r="M200" s="25"/>
      <c r="N200" s="24"/>
      <c r="O200" s="25"/>
      <c r="P200" s="6"/>
      <c r="Q200" s="6"/>
      <c r="R200" s="6" t="e">
        <f t="shared" si="42"/>
        <v>#N/A</v>
      </c>
      <c r="S200" s="6" t="e">
        <f t="shared" si="43"/>
        <v>#N/A</v>
      </c>
      <c r="T200" s="6" t="e">
        <f t="shared" si="44"/>
        <v>#N/A</v>
      </c>
      <c r="U200" s="6" t="e">
        <f t="shared" si="45"/>
        <v>#N/A</v>
      </c>
      <c r="V200" s="8" cm="1">
        <f t="array" ref="V200">IF(M200=0,0,IF(OR($DM$4=3,$DM$4=4),0,IF($DM$4=1,INDEX($CZ$7:$CZ$15,SUM(IF(M200&lt;$CY$7:$CY$15=TRUE,1,0))+1),VLOOKUP(M200,$DB$7:$DC$107,2,FALSE))))</f>
        <v>0</v>
      </c>
      <c r="W200" s="6" t="e">
        <f t="shared" si="54"/>
        <v>#N/A</v>
      </c>
      <c r="X200" s="6" cm="1">
        <f t="array" aca="1" ref="X200" ca="1">SUM(IF((IF(E200=0,INDIRECT(_xlfn.CONCAT($CH$1,MATCH(F200,$CG$7:$CG$100,0)+6)):INDIRECT(_xlfn.CONCAT($CH$1,MATCH(F200,$CG$7:$CG$100,0)+6+SUM(IF((F200=$CG$7:$CG$59)=TRUE,1,0))-1)),INDIRECT(_xlfn.CONCAT($CD$1,MATCH(E200,$CC$7:$CC$100,0)+6)):INDIRECT(_xlfn.CONCAT($CD$1,MATCH(E200,$CC$7:$CC$100,0)+6+SUM(IF((E200=$CC$7:$CC$59)=TRUE,1,0))-1)))*$S$3)=0,0,1))</f>
        <v>2</v>
      </c>
      <c r="Y200" s="6" t="e" cm="1">
        <f t="array" aca="1" ref="Y200" ca="1">SUM(IF((TRANSPOSE(MMULT(MMULT(_xlfn.MUNIT(X200),IF(MMULT(IF(E200=0,INDIRECT(_xlfn.CONCAT($CH$1,MATCH(F200,$CG$7:$CG$100,0)+6)):INDIRECT(_xlfn.CONCAT($CH$1,MATCH(F200,$CG$7:$CG$100,0)+6+SUM(IF((F200=$CG$7:$CG$59)=TRUE,1,0))-1)),INDIRECT(_xlfn.CONCAT($CD$1,MATCH(E200,$CC$7:$CC$100,0)+6)):INDIRECT(_xlfn.CONCAT($CD$1,MATCH(E200,$CC$7:$CC$100,0)+6+SUM(IF((E200=$CC$7:$CC$59)=TRUE,1,0))-1)))*$S$3,1/TRANSPOSE(W200-INDIRECT(_xlfn.CONCAT($BZ$1,MATCH(D200,$BY$7:$BY$100,0)+6)):INDIRECT(_xlfn.CONCAT($BZ$1,MATCH(D200,$BY$7:$BY$100,0)+6+SUM(IF((D200=$BY$7:$BY$59)=TRUE,1,0))-1))*$R$3))=1,1,0)),W200-INDIRECT(_xlfn.CONCAT($BZ$1,MATCH(D200,$BY$7:$BY$100,0)+6)):INDIRECT(_xlfn.CONCAT($BZ$1,MATCH(D200,$BY$7:$BY$100,0)+6+SUM(IF((D200=$BY$7:$BY$59)=TRUE,1,0))-1))*$R$3)))=0,0,1))</f>
        <v>#N/A</v>
      </c>
      <c r="Z200" s="6"/>
      <c r="AA200" s="30" t="str">
        <f t="shared" ca="1" si="46"/>
        <v/>
      </c>
      <c r="AB200" s="31" t="str">
        <f t="shared" si="47"/>
        <v/>
      </c>
      <c r="AC200" s="31" t="str">
        <f t="shared" si="48"/>
        <v/>
      </c>
      <c r="AD200" s="31" t="str">
        <f t="shared" si="49"/>
        <v/>
      </c>
      <c r="AE200" s="32" t="str">
        <f t="shared" si="50"/>
        <v/>
      </c>
      <c r="AF200" s="33" t="str" cm="1">
        <f t="array" aca="1" ref="AF200" ca="1">IFERROR(IF(_xlfn._xlws.SORT(TRANSPOSE(MMULT(MMULT(_xlfn.MUNIT(X200),IF(ROUND(MMULT(IF(E200=0,IF(DN198=1,INDIRECT(_xlfn.CONCAT($CP$1,MATCH(F200,$CO$7:$CO$100,0)+6)):INDIRECT(_xlfn.CONCAT($CP$1,MATCH(F200,$CO$7:$CO$100,0)+6+SUM(IF((F200=$CO$7:$CO$59)=TRUE,1,0))-1)),INDIRECT(_xlfn.CONCAT($CH$1,MATCH(F200,$CG$7:$CG$100,0)+6)):INDIRECT(_xlfn.CONCAT($CH$1,MATCH(F200,$CG$7:$CG$100,0)+6+SUM(IF((F200=$CG$7:$CG$59)=TRUE,1,0))-1))),IF(OR(DN198=2,DN198=3),INDIRECT(_xlfn.CONCAT($CL$1,MATCH(E200,$CK$7:$CK$100,0)+6)):INDIRECT(_xlfn.CONCAT($CL$1,MATCH(E200,$CK$7:$CK$100,0)+6+SUM(IF((E200=$CK$7:$CK$59)=TRUE,1,0))-1)),INDIRECT(_xlfn.CONCAT($CD$1,MATCH(E200,$CC$7:$CC$100,0)+6)):INDIRECT(_xlfn.CONCAT($CD$1,MATCH(E200,$CC$7:$CC$100,0)+6+SUM(IF((E200=$CC$7:$CC$59)=TRUE,1,0))-1))))*$S$3*IF(AND(DM198=4,F200=0),1.1,1),1/TRANSPOSE(W200-INDIRECT(_xlfn.CONCAT($BZ$1,MATCH(D200,$BY$7:$BY$100,0)+6)):INDIRECT(_xlfn.CONCAT($BZ$1,MATCH(D200,$BY$7:$BY$100,0)+6+SUM(IF((D200=$BY$7:$BY$59)=TRUE,1,0))-1))*$R$3)),6)=1,1,0)),W200-INDIRECT(_xlfn.CONCAT($BZ$1,MATCH(D200,$BY$7:$BY$100,0)+6)):INDIRECT(_xlfn.CONCAT($BZ$1,MATCH(D200,$BY$7:$BY$100,0)+6+SUM(IF((D200=$BY$7:$BY$59)=TRUE,1,0))-1))*$R$3))/$S$3,1,-1,TRUE)=0,"",_xlfn._xlws.SORT(TRANSPOSE(MMULT(MMULT(_xlfn.MUNIT(X200),IF(ROUND(MMULT(IF(E200=0,IF(DN198=1,INDIRECT(_xlfn.CONCAT($CP$1,MATCH(F200,$CO$7:$CO$100,0)+6)):INDIRECT(_xlfn.CONCAT($CP$1,MATCH(F200,$CO$7:$CO$100,0)+6+SUM(IF((F200=$CO$7:$CO$59)=TRUE,1,0))-1)),INDIRECT(_xlfn.CONCAT($CH$1,MATCH(F200,$CG$7:$CG$100,0)+6)):INDIRECT(_xlfn.CONCAT($CH$1,MATCH(F200,$CG$7:$CG$100,0)+6+SUM(IF((F200=$CG$7:$CG$59)=TRUE,1,0))-1))),IF(OR(DN198=2,DN198=3),INDIRECT(_xlfn.CONCAT($CL$1,MATCH(E200,$CK$7:$CK$100,0)+6)):INDIRECT(_xlfn.CONCAT($CL$1,MATCH(E200,$CK$7:$CK$100,0)+6+SUM(IF((E200=$CK$7:$CK$59)=TRUE,1,0))-1)),INDIRECT(_xlfn.CONCAT($CD$1,MATCH(E200,$CC$7:$CC$100,0)+6)):INDIRECT(_xlfn.CONCAT($CD$1,MATCH(E200,$CC$7:$CC$100,0)+6+SUM(IF((E200=$CC$7:$CC$59)=TRUE,1,0))-1))))*$S$3*IF(AND(DM198=4,F200=0),1.1,1),1/TRANSPOSE(W200-INDIRECT(_xlfn.CONCAT($BZ$1,MATCH(D200,$BY$7:$BY$100,0)+6)):INDIRECT(_xlfn.CONCAT($BZ$1,MATCH(D200,$BY$7:$BY$100,0)+6+SUM(IF((D200=$BY$7:$BY$59)=TRUE,1,0))-1))*$R$3)),6)=1,1,0)),W200-INDIRECT(_xlfn.CONCAT($BZ$1,MATCH(D200,$BY$7:$BY$100,0)+6)):INDIRECT(_xlfn.CONCAT($BZ$1,MATCH(D200,$BY$7:$BY$100,0)+6+SUM(IF((D200=$BY$7:$BY$59)=TRUE,1,0))-1))*$R$3))/$S$3,1,-1,TRUE)),"")</f>
        <v/>
      </c>
      <c r="AG200" s="31"/>
      <c r="AH200" s="31"/>
      <c r="AI200" s="31"/>
      <c r="AJ200" s="32"/>
      <c r="AK200" s="6"/>
      <c r="AL200" s="21"/>
      <c r="AM200" s="21"/>
      <c r="AN200" s="48">
        <f t="shared" si="51"/>
        <v>12</v>
      </c>
      <c r="AO200" s="39" t="e">
        <f t="shared" si="52"/>
        <v>#N/A</v>
      </c>
      <c r="AP200" s="39" t="e" cm="1">
        <f t="array" ref="AP200">_xlfn.XMATCH(1,IF(IF((AL200=$DG$24:$EF$24)=TRUE,1,0)+IF((AM200=$DG$25:$EF$25)=TRUE,1,0)=2,1,0))</f>
        <v>#N/A</v>
      </c>
      <c r="AQ200" s="39" t="str" cm="1">
        <f t="array" aca="1" ref="AQ200:AU200" ca="1">AA200:AE200</f>
        <v/>
      </c>
      <c r="AR200" s="39" t="str">
        <f ca="1"/>
        <v/>
      </c>
      <c r="AS200" s="39" t="str">
        <f ca="1"/>
        <v/>
      </c>
      <c r="AT200" s="39" t="str">
        <f ca="1"/>
        <v/>
      </c>
      <c r="AU200" s="39" t="str">
        <f ca="1"/>
        <v/>
      </c>
      <c r="AV200" s="39">
        <f t="shared" si="53"/>
        <v>0</v>
      </c>
      <c r="AW200" s="39" t="e" cm="1">
        <f t="array" ref="AW200">IF(AND(AV200=1,AO200&lt;&gt;1),VLOOKUP(E200,변환표준점수!$H$8:$O$60,_xlfn.XMATCH('표점 계산기'!$AL200,변환표준점수!$I$6:$O$6)+1,FALSE),IF(AND($E200=0,$DN$4=1),INDEX($CH$7:$CH$73,SUM(IF(AF200=$CP$7:$CP$59,ROW($A$1:$A$50),0))),IF(AND($E200&lt;&gt;0,$DN$4&lt;&gt;1),INDEX($CD$7:$CD$73,SUM(IF(AF200=$CL$7:$CL$59,ROW($A$1:$A$50),0))),AF200:AJ200)))</f>
        <v>#N/A</v>
      </c>
      <c r="AX200" s="39"/>
      <c r="AY200" s="39"/>
      <c r="AZ200" s="39"/>
      <c r="BA200" s="39"/>
      <c r="BB200" s="39" t="e">
        <f>VLOOKUP(G200,변환표준점수!$X$8:$AM$16,_xlfn.XMATCH(AL200,변환표준점수!$Y$5:$AM$5)+IF(OR(AN200=6,AN200=7,AN200=10,AN200=11),IF(AO200=1,0,1),0)+1,FALSE)</f>
        <v>#N/A</v>
      </c>
      <c r="BC200" s="39" t="e">
        <f>VLOOKUP(H200,변환표준점수!$AO$8:$BE$16,_xlfn.XMATCH(AL200,변환표준점수!$AP$5:$BE$5)+IF(OR(AN200=3,AN200=6,AN200=8,AN200=9,AN200=10),IF(AO200=1,0,1),0)+1,FALSE)</f>
        <v>#N/A</v>
      </c>
      <c r="BD200" s="39" t="e">
        <f>IF(I200=0,VLOOKUP(K200,변환표준점수!$BU$8:$CF$62,'표점 계산기'!$AN200+1,FALSE),VLOOKUP(I200,변환표준점수!$BH$8:$BS$62,'표점 계산기'!$AN200+1,FALSE))</f>
        <v>#N/A</v>
      </c>
      <c r="BE200" s="39" t="e">
        <f>IF(J200=0,VLOOKUP(L200,변환표준점수!$BU$8:$CF$62,'표점 계산기'!$AN200+1,FALSE),VLOOKUP(J200,변환표준점수!$BH$8:$BS$62,'표점 계산기'!$AN200+1,FALSE))</f>
        <v>#N/A</v>
      </c>
      <c r="BF200" s="39" cm="1">
        <f t="array" ref="BF200">IF(M200=0,0,IF(OR(AN200=3,AN200=4),0,IF(AN200=1,INDEX($CZ$7:$CZ$15,SUM(IF(M200&lt;$CY$7:$CY$15=TRUE,1,0))+1),VLOOKUP(M200,변환표준점수!$BH$8:$BS$62,'표점 계산기'!AN200+1,FALSE))))</f>
        <v>0</v>
      </c>
      <c r="BG200" s="39" t="e" cm="1">
        <f t="array" ref="BG200">INDEX($DG$24:$EF$31,COLUMN(C195),$AP200)</f>
        <v>#N/A</v>
      </c>
      <c r="BH200" s="39" t="e" cm="1">
        <f t="array" ref="BH200">INDEX($DG$24:$EF$31,COLUMN(D195),$AP200)</f>
        <v>#N/A</v>
      </c>
      <c r="BI200" s="39" t="e" cm="1">
        <f t="array" ref="BI200">INDEX($DG$24:$EF$31,COLUMN(E195),$AP200)</f>
        <v>#N/A</v>
      </c>
      <c r="BJ200" s="39" t="e" cm="1">
        <f t="array" ref="BJ200">INDEX($DG$24:$EF$31,COLUMN(F195),$AP200)</f>
        <v>#N/A</v>
      </c>
      <c r="BK200" s="39" t="e" cm="1">
        <f t="array" ref="BK200">INDEX($DG$24:$EF$31,COLUMN(G195),$AP200)</f>
        <v>#N/A</v>
      </c>
      <c r="BL200" s="39" t="e" cm="1">
        <f t="array" ref="BL200">INDEX($DG$24:$EF$31,COLUMN(H195),$AP200)</f>
        <v>#N/A</v>
      </c>
      <c r="BM200" s="63" t="str" cm="1">
        <f t="array" aca="1" ref="BM200:BQ200" ca="1">IFERROR(ROUND(IF(IFERROR(AW200:BA200/AW200:BA200,0)=1,(IFERROR(AQ200:AU200*BG200,0)+IFERROR(AW200:BA200*BH200,0)+(SUM(BD200:BF200)-MIN(BD200:BF200))*BI200+BB200*BJ200+BC200*BK200)*BL200+BB200*(1-BJ200)+BC200*(1-BK200)+IF(AN200=1,BF200,0),""),2),"")</f>
        <v/>
      </c>
      <c r="BN200" s="52" t="str">
        <f ca="1"/>
        <v/>
      </c>
      <c r="BO200" s="52" t="str">
        <f ca="1"/>
        <v/>
      </c>
      <c r="BP200" s="52" t="str">
        <f ca="1"/>
        <v/>
      </c>
      <c r="BQ200" s="64" t="str">
        <f ca="1"/>
        <v/>
      </c>
      <c r="BR200" s="6"/>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6"/>
      <c r="DM200" s="6"/>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row>
    <row r="201" spans="1:153" x14ac:dyDescent="0.3">
      <c r="A201" s="5"/>
      <c r="B201" s="18" t="str">
        <f t="shared" si="55"/>
        <v/>
      </c>
      <c r="C201" s="24"/>
      <c r="D201" s="24"/>
      <c r="E201" s="24"/>
      <c r="F201" s="24"/>
      <c r="G201" s="24"/>
      <c r="H201" s="25"/>
      <c r="I201" s="25"/>
      <c r="J201" s="25"/>
      <c r="K201" s="25"/>
      <c r="L201" s="25"/>
      <c r="M201" s="25"/>
      <c r="N201" s="24"/>
      <c r="O201" s="25"/>
      <c r="P201" s="6"/>
      <c r="Q201" s="6"/>
      <c r="R201" s="6" t="e">
        <f t="shared" ref="R201:R264" si="56">VLOOKUP(G201,$CS$7:$CT$15,2,FALSE)</f>
        <v>#N/A</v>
      </c>
      <c r="S201" s="6" t="e">
        <f t="shared" ref="S201:S264" si="57">VLOOKUP(H201,$CV$7:$CW$15,2,FALSE)</f>
        <v>#N/A</v>
      </c>
      <c r="T201" s="6" t="e">
        <f t="shared" ref="T201:T264" si="58">ROUND(IF(AND($DM$4=6,$DN$4=1),IF(N201=1,1.03,1),1)*IF(I201=0,VLOOKUP(K201,$DB$7:$DD$61,3,FALSE),VLOOKUP(I201,$DB$7:$DC$61,2,FALSE)),2)</f>
        <v>#N/A</v>
      </c>
      <c r="U201" s="6" t="e">
        <f t="shared" ref="U201:U264" si="59">ROUND(IF(AND($DM$4=6,$DN$4=1),IF(O201=1,1.03,1),1)*IF(J201=0,VLOOKUP(L201,$DB$7:$DD$61,3,FALSE),VLOOKUP(J201,$DB$7:$DC$61,2,FALSE)),2)</f>
        <v>#N/A</v>
      </c>
      <c r="V201" s="8" cm="1">
        <f t="array" ref="V201">IF(M201=0,0,IF(OR($DM$4=3,$DM$4=4),0,IF($DM$4=1,INDEX($CZ$7:$CZ$15,SUM(IF(M201&lt;$CY$7:$CY$15=TRUE,1,0))+1),VLOOKUP(M201,$DB$7:$DC$107,2,FALSE))))</f>
        <v>0</v>
      </c>
      <c r="W201" s="6" t="e">
        <f t="shared" si="54"/>
        <v>#N/A</v>
      </c>
      <c r="X201" s="6" cm="1">
        <f t="array" aca="1" ref="X201" ca="1">SUM(IF((IF(E201=0,INDIRECT(_xlfn.CONCAT($CH$1,MATCH(F201,$CG$7:$CG$100,0)+6)):INDIRECT(_xlfn.CONCAT($CH$1,MATCH(F201,$CG$7:$CG$100,0)+6+SUM(IF((F201=$CG$7:$CG$59)=TRUE,1,0))-1)),INDIRECT(_xlfn.CONCAT($CD$1,MATCH(E201,$CC$7:$CC$100,0)+6)):INDIRECT(_xlfn.CONCAT($CD$1,MATCH(E201,$CC$7:$CC$100,0)+6+SUM(IF((E201=$CC$7:$CC$59)=TRUE,1,0))-1)))*$S$3)=0,0,1))</f>
        <v>2</v>
      </c>
      <c r="Y201" s="6" t="e" cm="1">
        <f t="array" aca="1" ref="Y201" ca="1">SUM(IF((TRANSPOSE(MMULT(MMULT(_xlfn.MUNIT(X201),IF(MMULT(IF(E201=0,INDIRECT(_xlfn.CONCAT($CH$1,MATCH(F201,$CG$7:$CG$100,0)+6)):INDIRECT(_xlfn.CONCAT($CH$1,MATCH(F201,$CG$7:$CG$100,0)+6+SUM(IF((F201=$CG$7:$CG$59)=TRUE,1,0))-1)),INDIRECT(_xlfn.CONCAT($CD$1,MATCH(E201,$CC$7:$CC$100,0)+6)):INDIRECT(_xlfn.CONCAT($CD$1,MATCH(E201,$CC$7:$CC$100,0)+6+SUM(IF((E201=$CC$7:$CC$59)=TRUE,1,0))-1)))*$S$3,1/TRANSPOSE(W201-INDIRECT(_xlfn.CONCAT($BZ$1,MATCH(D201,$BY$7:$BY$100,0)+6)):INDIRECT(_xlfn.CONCAT($BZ$1,MATCH(D201,$BY$7:$BY$100,0)+6+SUM(IF((D201=$BY$7:$BY$59)=TRUE,1,0))-1))*$R$3))=1,1,0)),W201-INDIRECT(_xlfn.CONCAT($BZ$1,MATCH(D201,$BY$7:$BY$100,0)+6)):INDIRECT(_xlfn.CONCAT($BZ$1,MATCH(D201,$BY$7:$BY$100,0)+6+SUM(IF((D201=$BY$7:$BY$59)=TRUE,1,0))-1))*$R$3)))=0,0,1))</f>
        <v>#N/A</v>
      </c>
      <c r="Z201" s="6"/>
      <c r="AA201" s="30" t="str">
        <f t="shared" ref="AA201:AA264" ca="1" si="60">IF(IF(AF201="",0,($W201-AF201*$S$3)/$R$3)=0,"",IF(AF201=0,0,($W201-AF201*$S$3)/$R$3))</f>
        <v/>
      </c>
      <c r="AB201" s="31" t="str">
        <f t="shared" ref="AB201:AB264" si="61">IF(IF(AG201="",0,($W201-AG201*$S$3)/$R$3)=0,"",IF(AG201=0,0,($W201-AG201*$S$3)/$R$3))</f>
        <v/>
      </c>
      <c r="AC201" s="31" t="str">
        <f t="shared" ref="AC201:AC264" si="62">IF(IF(AH201="",0,($W201-AH201*$S$3)/$R$3)=0,"",IF(AH201=0,0,($W201-AH201*$S$3)/$R$3))</f>
        <v/>
      </c>
      <c r="AD201" s="31" t="str">
        <f t="shared" ref="AD201:AD264" si="63">IF(IF(AI201="",0,($W201-AI201*$S$3)/$R$3)=0,"",IF(AI201=0,0,($W201-AI201*$S$3)/$R$3))</f>
        <v/>
      </c>
      <c r="AE201" s="32" t="str">
        <f t="shared" ref="AE201:AE264" si="64">IF(IF(AJ201="",0,($W201-AJ201*$S$3)/$R$3)=0,"",IF(AJ201=0,0,($W201-AJ201*$S$3)/$R$3))</f>
        <v/>
      </c>
      <c r="AF201" s="33" t="str" cm="1">
        <f t="array" aca="1" ref="AF201" ca="1">IFERROR(IF(_xlfn._xlws.SORT(TRANSPOSE(MMULT(MMULT(_xlfn.MUNIT(X201),IF(ROUND(MMULT(IF(E201=0,IF(DN199=1,INDIRECT(_xlfn.CONCAT($CP$1,MATCH(F201,$CO$7:$CO$100,0)+6)):INDIRECT(_xlfn.CONCAT($CP$1,MATCH(F201,$CO$7:$CO$100,0)+6+SUM(IF((F201=$CO$7:$CO$59)=TRUE,1,0))-1)),INDIRECT(_xlfn.CONCAT($CH$1,MATCH(F201,$CG$7:$CG$100,0)+6)):INDIRECT(_xlfn.CONCAT($CH$1,MATCH(F201,$CG$7:$CG$100,0)+6+SUM(IF((F201=$CG$7:$CG$59)=TRUE,1,0))-1))),IF(OR(DN199=2,DN199=3),INDIRECT(_xlfn.CONCAT($CL$1,MATCH(E201,$CK$7:$CK$100,0)+6)):INDIRECT(_xlfn.CONCAT($CL$1,MATCH(E201,$CK$7:$CK$100,0)+6+SUM(IF((E201=$CK$7:$CK$59)=TRUE,1,0))-1)),INDIRECT(_xlfn.CONCAT($CD$1,MATCH(E201,$CC$7:$CC$100,0)+6)):INDIRECT(_xlfn.CONCAT($CD$1,MATCH(E201,$CC$7:$CC$100,0)+6+SUM(IF((E201=$CC$7:$CC$59)=TRUE,1,0))-1))))*$S$3*IF(AND(DM199=4,F201=0),1.1,1),1/TRANSPOSE(W201-INDIRECT(_xlfn.CONCAT($BZ$1,MATCH(D201,$BY$7:$BY$100,0)+6)):INDIRECT(_xlfn.CONCAT($BZ$1,MATCH(D201,$BY$7:$BY$100,0)+6+SUM(IF((D201=$BY$7:$BY$59)=TRUE,1,0))-1))*$R$3)),6)=1,1,0)),W201-INDIRECT(_xlfn.CONCAT($BZ$1,MATCH(D201,$BY$7:$BY$100,0)+6)):INDIRECT(_xlfn.CONCAT($BZ$1,MATCH(D201,$BY$7:$BY$100,0)+6+SUM(IF((D201=$BY$7:$BY$59)=TRUE,1,0))-1))*$R$3))/$S$3,1,-1,TRUE)=0,"",_xlfn._xlws.SORT(TRANSPOSE(MMULT(MMULT(_xlfn.MUNIT(X201),IF(ROUND(MMULT(IF(E201=0,IF(DN199=1,INDIRECT(_xlfn.CONCAT($CP$1,MATCH(F201,$CO$7:$CO$100,0)+6)):INDIRECT(_xlfn.CONCAT($CP$1,MATCH(F201,$CO$7:$CO$100,0)+6+SUM(IF((F201=$CO$7:$CO$59)=TRUE,1,0))-1)),INDIRECT(_xlfn.CONCAT($CH$1,MATCH(F201,$CG$7:$CG$100,0)+6)):INDIRECT(_xlfn.CONCAT($CH$1,MATCH(F201,$CG$7:$CG$100,0)+6+SUM(IF((F201=$CG$7:$CG$59)=TRUE,1,0))-1))),IF(OR(DN199=2,DN199=3),INDIRECT(_xlfn.CONCAT($CL$1,MATCH(E201,$CK$7:$CK$100,0)+6)):INDIRECT(_xlfn.CONCAT($CL$1,MATCH(E201,$CK$7:$CK$100,0)+6+SUM(IF((E201=$CK$7:$CK$59)=TRUE,1,0))-1)),INDIRECT(_xlfn.CONCAT($CD$1,MATCH(E201,$CC$7:$CC$100,0)+6)):INDIRECT(_xlfn.CONCAT($CD$1,MATCH(E201,$CC$7:$CC$100,0)+6+SUM(IF((E201=$CC$7:$CC$59)=TRUE,1,0))-1))))*$S$3*IF(AND(DM199=4,F201=0),1.1,1),1/TRANSPOSE(W201-INDIRECT(_xlfn.CONCAT($BZ$1,MATCH(D201,$BY$7:$BY$100,0)+6)):INDIRECT(_xlfn.CONCAT($BZ$1,MATCH(D201,$BY$7:$BY$100,0)+6+SUM(IF((D201=$BY$7:$BY$59)=TRUE,1,0))-1))*$R$3)),6)=1,1,0)),W201-INDIRECT(_xlfn.CONCAT($BZ$1,MATCH(D201,$BY$7:$BY$100,0)+6)):INDIRECT(_xlfn.CONCAT($BZ$1,MATCH(D201,$BY$7:$BY$100,0)+6+SUM(IF((D201=$BY$7:$BY$59)=TRUE,1,0))-1))*$R$3))/$S$3,1,-1,TRUE)),"")</f>
        <v/>
      </c>
      <c r="AG201" s="31"/>
      <c r="AH201" s="31"/>
      <c r="AI201" s="31"/>
      <c r="AJ201" s="32"/>
      <c r="AK201" s="6"/>
      <c r="AL201" s="21"/>
      <c r="AM201" s="21"/>
      <c r="AN201" s="48">
        <f t="shared" si="51"/>
        <v>12</v>
      </c>
      <c r="AO201" s="39" t="e">
        <f t="shared" si="52"/>
        <v>#N/A</v>
      </c>
      <c r="AP201" s="39" t="e" cm="1">
        <f t="array" ref="AP201">_xlfn.XMATCH(1,IF(IF((AL201=$DG$24:$EF$24)=TRUE,1,0)+IF((AM201=$DG$25:$EF$25)=TRUE,1,0)=2,1,0))</f>
        <v>#N/A</v>
      </c>
      <c r="AQ201" s="39" t="str" cm="1">
        <f t="array" aca="1" ref="AQ201:AU201" ca="1">AA201:AE201</f>
        <v/>
      </c>
      <c r="AR201" s="39" t="str">
        <f ca="1"/>
        <v/>
      </c>
      <c r="AS201" s="39" t="str">
        <f ca="1"/>
        <v/>
      </c>
      <c r="AT201" s="39" t="str">
        <f ca="1"/>
        <v/>
      </c>
      <c r="AU201" s="39" t="str">
        <f ca="1"/>
        <v/>
      </c>
      <c r="AV201" s="39">
        <f t="shared" si="53"/>
        <v>0</v>
      </c>
      <c r="AW201" s="39" t="e" cm="1">
        <f t="array" ref="AW201">IF(AND(AV201=1,AO201&lt;&gt;1),VLOOKUP(E201,변환표준점수!$H$8:$O$60,_xlfn.XMATCH('표점 계산기'!$AL201,변환표준점수!$I$6:$O$6)+1,FALSE),IF(AND($E201=0,$DN$4=1),INDEX($CH$7:$CH$73,SUM(IF(AF201=$CP$7:$CP$59,ROW($A$1:$A$50),0))),IF(AND($E201&lt;&gt;0,$DN$4&lt;&gt;1),INDEX($CD$7:$CD$73,SUM(IF(AF201=$CL$7:$CL$59,ROW($A$1:$A$50),0))),AF201:AJ201)))</f>
        <v>#N/A</v>
      </c>
      <c r="AX201" s="39"/>
      <c r="AY201" s="39"/>
      <c r="AZ201" s="39"/>
      <c r="BA201" s="39"/>
      <c r="BB201" s="39" t="e">
        <f>VLOOKUP(G201,변환표준점수!$X$8:$AM$16,_xlfn.XMATCH(AL201,변환표준점수!$Y$5:$AM$5)+IF(OR(AN201=6,AN201=7,AN201=10,AN201=11),IF(AO201=1,0,1),0)+1,FALSE)</f>
        <v>#N/A</v>
      </c>
      <c r="BC201" s="39" t="e">
        <f>VLOOKUP(H201,변환표준점수!$AO$8:$BE$16,_xlfn.XMATCH(AL201,변환표준점수!$AP$5:$BE$5)+IF(OR(AN201=3,AN201=6,AN201=8,AN201=9,AN201=10),IF(AO201=1,0,1),0)+1,FALSE)</f>
        <v>#N/A</v>
      </c>
      <c r="BD201" s="39" t="e">
        <f>IF(I201=0,VLOOKUP(K201,변환표준점수!$BU$8:$CF$62,'표점 계산기'!$AN201+1,FALSE),VLOOKUP(I201,변환표준점수!$BH$8:$BS$62,'표점 계산기'!$AN201+1,FALSE))</f>
        <v>#N/A</v>
      </c>
      <c r="BE201" s="39" t="e">
        <f>IF(J201=0,VLOOKUP(L201,변환표준점수!$BU$8:$CF$62,'표점 계산기'!$AN201+1,FALSE),VLOOKUP(J201,변환표준점수!$BH$8:$BS$62,'표점 계산기'!$AN201+1,FALSE))</f>
        <v>#N/A</v>
      </c>
      <c r="BF201" s="39" cm="1">
        <f t="array" ref="BF201">IF(M201=0,0,IF(OR(AN201=3,AN201=4),0,IF(AN201=1,INDEX($CZ$7:$CZ$15,SUM(IF(M201&lt;$CY$7:$CY$15=TRUE,1,0))+1),VLOOKUP(M201,변환표준점수!$BH$8:$BS$62,'표점 계산기'!AN201+1,FALSE))))</f>
        <v>0</v>
      </c>
      <c r="BG201" s="39" t="e" cm="1">
        <f t="array" ref="BG201">INDEX($DG$24:$EF$31,COLUMN(C196),$AP201)</f>
        <v>#N/A</v>
      </c>
      <c r="BH201" s="39" t="e" cm="1">
        <f t="array" ref="BH201">INDEX($DG$24:$EF$31,COLUMN(D196),$AP201)</f>
        <v>#N/A</v>
      </c>
      <c r="BI201" s="39" t="e" cm="1">
        <f t="array" ref="BI201">INDEX($DG$24:$EF$31,COLUMN(E196),$AP201)</f>
        <v>#N/A</v>
      </c>
      <c r="BJ201" s="39" t="e" cm="1">
        <f t="array" ref="BJ201">INDEX($DG$24:$EF$31,COLUMN(F196),$AP201)</f>
        <v>#N/A</v>
      </c>
      <c r="BK201" s="39" t="e" cm="1">
        <f t="array" ref="BK201">INDEX($DG$24:$EF$31,COLUMN(G196),$AP201)</f>
        <v>#N/A</v>
      </c>
      <c r="BL201" s="39" t="e" cm="1">
        <f t="array" ref="BL201">INDEX($DG$24:$EF$31,COLUMN(H196),$AP201)</f>
        <v>#N/A</v>
      </c>
      <c r="BM201" s="63" t="str" cm="1">
        <f t="array" aca="1" ref="BM201:BQ201" ca="1">IFERROR(ROUND(IF(IFERROR(AW201:BA201/AW201:BA201,0)=1,(IFERROR(AQ201:AU201*BG201,0)+IFERROR(AW201:BA201*BH201,0)+(SUM(BD201:BF201)-MIN(BD201:BF201))*BI201+BB201*BJ201+BC201*BK201)*BL201+BB201*(1-BJ201)+BC201*(1-BK201)+IF(AN201=1,BF201,0),""),2),"")</f>
        <v/>
      </c>
      <c r="BN201" s="52" t="str">
        <f ca="1"/>
        <v/>
      </c>
      <c r="BO201" s="52" t="str">
        <f ca="1"/>
        <v/>
      </c>
      <c r="BP201" s="52" t="str">
        <f ca="1"/>
        <v/>
      </c>
      <c r="BQ201" s="64" t="str">
        <f ca="1"/>
        <v/>
      </c>
      <c r="BR201" s="6"/>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6"/>
      <c r="DM201" s="6"/>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row>
    <row r="202" spans="1:153" x14ac:dyDescent="0.3">
      <c r="A202" s="5"/>
      <c r="B202" s="18" t="str">
        <f t="shared" si="55"/>
        <v/>
      </c>
      <c r="C202" s="24"/>
      <c r="D202" s="24"/>
      <c r="E202" s="24"/>
      <c r="F202" s="24"/>
      <c r="G202" s="24"/>
      <c r="H202" s="25"/>
      <c r="I202" s="25"/>
      <c r="J202" s="25"/>
      <c r="K202" s="25"/>
      <c r="L202" s="25"/>
      <c r="M202" s="25"/>
      <c r="N202" s="24"/>
      <c r="O202" s="25"/>
      <c r="P202" s="6"/>
      <c r="Q202" s="6"/>
      <c r="R202" s="6" t="e">
        <f t="shared" si="56"/>
        <v>#N/A</v>
      </c>
      <c r="S202" s="6" t="e">
        <f t="shared" si="57"/>
        <v>#N/A</v>
      </c>
      <c r="T202" s="6" t="e">
        <f t="shared" si="58"/>
        <v>#N/A</v>
      </c>
      <c r="U202" s="6" t="e">
        <f t="shared" si="59"/>
        <v>#N/A</v>
      </c>
      <c r="V202" s="8" cm="1">
        <f t="array" ref="V202">IF(M202=0,0,IF(OR($DM$4=3,$DM$4=4),0,IF($DM$4=1,INDEX($CZ$7:$CZ$15,SUM(IF(M202&lt;$CY$7:$CY$15=TRUE,1,0))+1),VLOOKUP(M202,$DB$7:$DC$107,2,FALSE))))</f>
        <v>0</v>
      </c>
      <c r="W202" s="6" t="e">
        <f t="shared" si="54"/>
        <v>#N/A</v>
      </c>
      <c r="X202" s="6" cm="1">
        <f t="array" aca="1" ref="X202" ca="1">SUM(IF((IF(E202=0,INDIRECT(_xlfn.CONCAT($CH$1,MATCH(F202,$CG$7:$CG$100,0)+6)):INDIRECT(_xlfn.CONCAT($CH$1,MATCH(F202,$CG$7:$CG$100,0)+6+SUM(IF((F202=$CG$7:$CG$59)=TRUE,1,0))-1)),INDIRECT(_xlfn.CONCAT($CD$1,MATCH(E202,$CC$7:$CC$100,0)+6)):INDIRECT(_xlfn.CONCAT($CD$1,MATCH(E202,$CC$7:$CC$100,0)+6+SUM(IF((E202=$CC$7:$CC$59)=TRUE,1,0))-1)))*$S$3)=0,0,1))</f>
        <v>2</v>
      </c>
      <c r="Y202" s="6" t="e" cm="1">
        <f t="array" aca="1" ref="Y202" ca="1">SUM(IF((TRANSPOSE(MMULT(MMULT(_xlfn.MUNIT(X202),IF(MMULT(IF(E202=0,INDIRECT(_xlfn.CONCAT($CH$1,MATCH(F202,$CG$7:$CG$100,0)+6)):INDIRECT(_xlfn.CONCAT($CH$1,MATCH(F202,$CG$7:$CG$100,0)+6+SUM(IF((F202=$CG$7:$CG$59)=TRUE,1,0))-1)),INDIRECT(_xlfn.CONCAT($CD$1,MATCH(E202,$CC$7:$CC$100,0)+6)):INDIRECT(_xlfn.CONCAT($CD$1,MATCH(E202,$CC$7:$CC$100,0)+6+SUM(IF((E202=$CC$7:$CC$59)=TRUE,1,0))-1)))*$S$3,1/TRANSPOSE(W202-INDIRECT(_xlfn.CONCAT($BZ$1,MATCH(D202,$BY$7:$BY$100,0)+6)):INDIRECT(_xlfn.CONCAT($BZ$1,MATCH(D202,$BY$7:$BY$100,0)+6+SUM(IF((D202=$BY$7:$BY$59)=TRUE,1,0))-1))*$R$3))=1,1,0)),W202-INDIRECT(_xlfn.CONCAT($BZ$1,MATCH(D202,$BY$7:$BY$100,0)+6)):INDIRECT(_xlfn.CONCAT($BZ$1,MATCH(D202,$BY$7:$BY$100,0)+6+SUM(IF((D202=$BY$7:$BY$59)=TRUE,1,0))-1))*$R$3)))=0,0,1))</f>
        <v>#N/A</v>
      </c>
      <c r="Z202" s="6"/>
      <c r="AA202" s="30" t="str">
        <f t="shared" ca="1" si="60"/>
        <v/>
      </c>
      <c r="AB202" s="31" t="str">
        <f t="shared" si="61"/>
        <v/>
      </c>
      <c r="AC202" s="31" t="str">
        <f t="shared" si="62"/>
        <v/>
      </c>
      <c r="AD202" s="31" t="str">
        <f t="shared" si="63"/>
        <v/>
      </c>
      <c r="AE202" s="32" t="str">
        <f t="shared" si="64"/>
        <v/>
      </c>
      <c r="AF202" s="33" t="str" cm="1">
        <f t="array" aca="1" ref="AF202" ca="1">IFERROR(IF(_xlfn._xlws.SORT(TRANSPOSE(MMULT(MMULT(_xlfn.MUNIT(X202),IF(ROUND(MMULT(IF(E202=0,IF(DN200=1,INDIRECT(_xlfn.CONCAT($CP$1,MATCH(F202,$CO$7:$CO$100,0)+6)):INDIRECT(_xlfn.CONCAT($CP$1,MATCH(F202,$CO$7:$CO$100,0)+6+SUM(IF((F202=$CO$7:$CO$59)=TRUE,1,0))-1)),INDIRECT(_xlfn.CONCAT($CH$1,MATCH(F202,$CG$7:$CG$100,0)+6)):INDIRECT(_xlfn.CONCAT($CH$1,MATCH(F202,$CG$7:$CG$100,0)+6+SUM(IF((F202=$CG$7:$CG$59)=TRUE,1,0))-1))),IF(OR(DN200=2,DN200=3),INDIRECT(_xlfn.CONCAT($CL$1,MATCH(E202,$CK$7:$CK$100,0)+6)):INDIRECT(_xlfn.CONCAT($CL$1,MATCH(E202,$CK$7:$CK$100,0)+6+SUM(IF((E202=$CK$7:$CK$59)=TRUE,1,0))-1)),INDIRECT(_xlfn.CONCAT($CD$1,MATCH(E202,$CC$7:$CC$100,0)+6)):INDIRECT(_xlfn.CONCAT($CD$1,MATCH(E202,$CC$7:$CC$100,0)+6+SUM(IF((E202=$CC$7:$CC$59)=TRUE,1,0))-1))))*$S$3*IF(AND(DM200=4,F202=0),1.1,1),1/TRANSPOSE(W202-INDIRECT(_xlfn.CONCAT($BZ$1,MATCH(D202,$BY$7:$BY$100,0)+6)):INDIRECT(_xlfn.CONCAT($BZ$1,MATCH(D202,$BY$7:$BY$100,0)+6+SUM(IF((D202=$BY$7:$BY$59)=TRUE,1,0))-1))*$R$3)),6)=1,1,0)),W202-INDIRECT(_xlfn.CONCAT($BZ$1,MATCH(D202,$BY$7:$BY$100,0)+6)):INDIRECT(_xlfn.CONCAT($BZ$1,MATCH(D202,$BY$7:$BY$100,0)+6+SUM(IF((D202=$BY$7:$BY$59)=TRUE,1,0))-1))*$R$3))/$S$3,1,-1,TRUE)=0,"",_xlfn._xlws.SORT(TRANSPOSE(MMULT(MMULT(_xlfn.MUNIT(X202),IF(ROUND(MMULT(IF(E202=0,IF(DN200=1,INDIRECT(_xlfn.CONCAT($CP$1,MATCH(F202,$CO$7:$CO$100,0)+6)):INDIRECT(_xlfn.CONCAT($CP$1,MATCH(F202,$CO$7:$CO$100,0)+6+SUM(IF((F202=$CO$7:$CO$59)=TRUE,1,0))-1)),INDIRECT(_xlfn.CONCAT($CH$1,MATCH(F202,$CG$7:$CG$100,0)+6)):INDIRECT(_xlfn.CONCAT($CH$1,MATCH(F202,$CG$7:$CG$100,0)+6+SUM(IF((F202=$CG$7:$CG$59)=TRUE,1,0))-1))),IF(OR(DN200=2,DN200=3),INDIRECT(_xlfn.CONCAT($CL$1,MATCH(E202,$CK$7:$CK$100,0)+6)):INDIRECT(_xlfn.CONCAT($CL$1,MATCH(E202,$CK$7:$CK$100,0)+6+SUM(IF((E202=$CK$7:$CK$59)=TRUE,1,0))-1)),INDIRECT(_xlfn.CONCAT($CD$1,MATCH(E202,$CC$7:$CC$100,0)+6)):INDIRECT(_xlfn.CONCAT($CD$1,MATCH(E202,$CC$7:$CC$100,0)+6+SUM(IF((E202=$CC$7:$CC$59)=TRUE,1,0))-1))))*$S$3*IF(AND(DM200=4,F202=0),1.1,1),1/TRANSPOSE(W202-INDIRECT(_xlfn.CONCAT($BZ$1,MATCH(D202,$BY$7:$BY$100,0)+6)):INDIRECT(_xlfn.CONCAT($BZ$1,MATCH(D202,$BY$7:$BY$100,0)+6+SUM(IF((D202=$BY$7:$BY$59)=TRUE,1,0))-1))*$R$3)),6)=1,1,0)),W202-INDIRECT(_xlfn.CONCAT($BZ$1,MATCH(D202,$BY$7:$BY$100,0)+6)):INDIRECT(_xlfn.CONCAT($BZ$1,MATCH(D202,$BY$7:$BY$100,0)+6+SUM(IF((D202=$BY$7:$BY$59)=TRUE,1,0))-1))*$R$3))/$S$3,1,-1,TRUE)),"")</f>
        <v/>
      </c>
      <c r="AG202" s="31"/>
      <c r="AH202" s="31"/>
      <c r="AI202" s="31"/>
      <c r="AJ202" s="32"/>
      <c r="AK202" s="6"/>
      <c r="AL202" s="21"/>
      <c r="AM202" s="21"/>
      <c r="AN202" s="48">
        <f t="shared" si="51"/>
        <v>12</v>
      </c>
      <c r="AO202" s="39" t="e">
        <f t="shared" si="52"/>
        <v>#N/A</v>
      </c>
      <c r="AP202" s="39" t="e" cm="1">
        <f t="array" ref="AP202">_xlfn.XMATCH(1,IF(IF((AL202=$DG$24:$EF$24)=TRUE,1,0)+IF((AM202=$DG$25:$EF$25)=TRUE,1,0)=2,1,0))</f>
        <v>#N/A</v>
      </c>
      <c r="AQ202" s="39" t="str" cm="1">
        <f t="array" aca="1" ref="AQ202:AU202" ca="1">AA202:AE202</f>
        <v/>
      </c>
      <c r="AR202" s="39" t="str">
        <f ca="1"/>
        <v/>
      </c>
      <c r="AS202" s="39" t="str">
        <f ca="1"/>
        <v/>
      </c>
      <c r="AT202" s="39" t="str">
        <f ca="1"/>
        <v/>
      </c>
      <c r="AU202" s="39" t="str">
        <f ca="1"/>
        <v/>
      </c>
      <c r="AV202" s="39">
        <f t="shared" si="53"/>
        <v>0</v>
      </c>
      <c r="AW202" s="39" t="e" cm="1">
        <f t="array" ref="AW202">IF(AND(AV202=1,AO202&lt;&gt;1),VLOOKUP(E202,변환표준점수!$H$8:$O$60,_xlfn.XMATCH('표점 계산기'!$AL202,변환표준점수!$I$6:$O$6)+1,FALSE),IF(AND($E202=0,$DN$4=1),INDEX($CH$7:$CH$73,SUM(IF(AF202=$CP$7:$CP$59,ROW($A$1:$A$50),0))),IF(AND($E202&lt;&gt;0,$DN$4&lt;&gt;1),INDEX($CD$7:$CD$73,SUM(IF(AF202=$CL$7:$CL$59,ROW($A$1:$A$50),0))),AF202:AJ202)))</f>
        <v>#N/A</v>
      </c>
      <c r="AX202" s="39"/>
      <c r="AY202" s="39"/>
      <c r="AZ202" s="39"/>
      <c r="BA202" s="39"/>
      <c r="BB202" s="39" t="e">
        <f>VLOOKUP(G202,변환표준점수!$X$8:$AM$16,_xlfn.XMATCH(AL202,변환표준점수!$Y$5:$AM$5)+IF(OR(AN202=6,AN202=7,AN202=10,AN202=11),IF(AO202=1,0,1),0)+1,FALSE)</f>
        <v>#N/A</v>
      </c>
      <c r="BC202" s="39" t="e">
        <f>VLOOKUP(H202,변환표준점수!$AO$8:$BE$16,_xlfn.XMATCH(AL202,변환표준점수!$AP$5:$BE$5)+IF(OR(AN202=3,AN202=6,AN202=8,AN202=9,AN202=10),IF(AO202=1,0,1),0)+1,FALSE)</f>
        <v>#N/A</v>
      </c>
      <c r="BD202" s="39" t="e">
        <f>IF(I202=0,VLOOKUP(K202,변환표준점수!$BU$8:$CF$62,'표점 계산기'!$AN202+1,FALSE),VLOOKUP(I202,변환표준점수!$BH$8:$BS$62,'표점 계산기'!$AN202+1,FALSE))</f>
        <v>#N/A</v>
      </c>
      <c r="BE202" s="39" t="e">
        <f>IF(J202=0,VLOOKUP(L202,변환표준점수!$BU$8:$CF$62,'표점 계산기'!$AN202+1,FALSE),VLOOKUP(J202,변환표준점수!$BH$8:$BS$62,'표점 계산기'!$AN202+1,FALSE))</f>
        <v>#N/A</v>
      </c>
      <c r="BF202" s="39" cm="1">
        <f t="array" ref="BF202">IF(M202=0,0,IF(OR(AN202=3,AN202=4),0,IF(AN202=1,INDEX($CZ$7:$CZ$15,SUM(IF(M202&lt;$CY$7:$CY$15=TRUE,1,0))+1),VLOOKUP(M202,변환표준점수!$BH$8:$BS$62,'표점 계산기'!AN202+1,FALSE))))</f>
        <v>0</v>
      </c>
      <c r="BG202" s="39" t="e" cm="1">
        <f t="array" ref="BG202">INDEX($DG$24:$EF$31,COLUMN(C197),$AP202)</f>
        <v>#N/A</v>
      </c>
      <c r="BH202" s="39" t="e" cm="1">
        <f t="array" ref="BH202">INDEX($DG$24:$EF$31,COLUMN(D197),$AP202)</f>
        <v>#N/A</v>
      </c>
      <c r="BI202" s="39" t="e" cm="1">
        <f t="array" ref="BI202">INDEX($DG$24:$EF$31,COLUMN(E197),$AP202)</f>
        <v>#N/A</v>
      </c>
      <c r="BJ202" s="39" t="e" cm="1">
        <f t="array" ref="BJ202">INDEX($DG$24:$EF$31,COLUMN(F197),$AP202)</f>
        <v>#N/A</v>
      </c>
      <c r="BK202" s="39" t="e" cm="1">
        <f t="array" ref="BK202">INDEX($DG$24:$EF$31,COLUMN(G197),$AP202)</f>
        <v>#N/A</v>
      </c>
      <c r="BL202" s="39" t="e" cm="1">
        <f t="array" ref="BL202">INDEX($DG$24:$EF$31,COLUMN(H197),$AP202)</f>
        <v>#N/A</v>
      </c>
      <c r="BM202" s="63" t="str" cm="1">
        <f t="array" aca="1" ref="BM202:BQ202" ca="1">IFERROR(ROUND(IF(IFERROR(AW202:BA202/AW202:BA202,0)=1,(IFERROR(AQ202:AU202*BG202,0)+IFERROR(AW202:BA202*BH202,0)+(SUM(BD202:BF202)-MIN(BD202:BF202))*BI202+BB202*BJ202+BC202*BK202)*BL202+BB202*(1-BJ202)+BC202*(1-BK202)+IF(AN202=1,BF202,0),""),2),"")</f>
        <v/>
      </c>
      <c r="BN202" s="52" t="str">
        <f ca="1"/>
        <v/>
      </c>
      <c r="BO202" s="52" t="str">
        <f ca="1"/>
        <v/>
      </c>
      <c r="BP202" s="52" t="str">
        <f ca="1"/>
        <v/>
      </c>
      <c r="BQ202" s="64" t="str">
        <f ca="1"/>
        <v/>
      </c>
      <c r="BR202" s="6"/>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6"/>
      <c r="DM202" s="6"/>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row>
    <row r="203" spans="1:153" x14ac:dyDescent="0.3">
      <c r="A203" s="5"/>
      <c r="B203" s="18" t="str">
        <f t="shared" si="55"/>
        <v/>
      </c>
      <c r="C203" s="24"/>
      <c r="D203" s="24"/>
      <c r="E203" s="24"/>
      <c r="F203" s="24"/>
      <c r="G203" s="24"/>
      <c r="H203" s="25"/>
      <c r="I203" s="25"/>
      <c r="J203" s="25"/>
      <c r="K203" s="25"/>
      <c r="L203" s="25"/>
      <c r="M203" s="25"/>
      <c r="N203" s="24"/>
      <c r="O203" s="25"/>
      <c r="P203" s="6"/>
      <c r="Q203" s="6"/>
      <c r="R203" s="6" t="e">
        <f t="shared" si="56"/>
        <v>#N/A</v>
      </c>
      <c r="S203" s="6" t="e">
        <f t="shared" si="57"/>
        <v>#N/A</v>
      </c>
      <c r="T203" s="6" t="e">
        <f t="shared" si="58"/>
        <v>#N/A</v>
      </c>
      <c r="U203" s="6" t="e">
        <f t="shared" si="59"/>
        <v>#N/A</v>
      </c>
      <c r="V203" s="8" cm="1">
        <f t="array" ref="V203">IF(M203=0,0,IF(OR($DM$4=3,$DM$4=4),0,IF($DM$4=1,INDEX($CZ$7:$CZ$15,SUM(IF(M203&lt;$CY$7:$CY$15=TRUE,1,0))+1),VLOOKUP(M203,$DB$7:$DC$107,2,FALSE))))</f>
        <v>0</v>
      </c>
      <c r="W203" s="6" t="e">
        <f t="shared" si="54"/>
        <v>#N/A</v>
      </c>
      <c r="X203" s="6" cm="1">
        <f t="array" aca="1" ref="X203" ca="1">SUM(IF((IF(E203=0,INDIRECT(_xlfn.CONCAT($CH$1,MATCH(F203,$CG$7:$CG$100,0)+6)):INDIRECT(_xlfn.CONCAT($CH$1,MATCH(F203,$CG$7:$CG$100,0)+6+SUM(IF((F203=$CG$7:$CG$59)=TRUE,1,0))-1)),INDIRECT(_xlfn.CONCAT($CD$1,MATCH(E203,$CC$7:$CC$100,0)+6)):INDIRECT(_xlfn.CONCAT($CD$1,MATCH(E203,$CC$7:$CC$100,0)+6+SUM(IF((E203=$CC$7:$CC$59)=TRUE,1,0))-1)))*$S$3)=0,0,1))</f>
        <v>2</v>
      </c>
      <c r="Y203" s="6" t="e" cm="1">
        <f t="array" aca="1" ref="Y203" ca="1">SUM(IF((TRANSPOSE(MMULT(MMULT(_xlfn.MUNIT(X203),IF(MMULT(IF(E203=0,INDIRECT(_xlfn.CONCAT($CH$1,MATCH(F203,$CG$7:$CG$100,0)+6)):INDIRECT(_xlfn.CONCAT($CH$1,MATCH(F203,$CG$7:$CG$100,0)+6+SUM(IF((F203=$CG$7:$CG$59)=TRUE,1,0))-1)),INDIRECT(_xlfn.CONCAT($CD$1,MATCH(E203,$CC$7:$CC$100,0)+6)):INDIRECT(_xlfn.CONCAT($CD$1,MATCH(E203,$CC$7:$CC$100,0)+6+SUM(IF((E203=$CC$7:$CC$59)=TRUE,1,0))-1)))*$S$3,1/TRANSPOSE(W203-INDIRECT(_xlfn.CONCAT($BZ$1,MATCH(D203,$BY$7:$BY$100,0)+6)):INDIRECT(_xlfn.CONCAT($BZ$1,MATCH(D203,$BY$7:$BY$100,0)+6+SUM(IF((D203=$BY$7:$BY$59)=TRUE,1,0))-1))*$R$3))=1,1,0)),W203-INDIRECT(_xlfn.CONCAT($BZ$1,MATCH(D203,$BY$7:$BY$100,0)+6)):INDIRECT(_xlfn.CONCAT($BZ$1,MATCH(D203,$BY$7:$BY$100,0)+6+SUM(IF((D203=$BY$7:$BY$59)=TRUE,1,0))-1))*$R$3)))=0,0,1))</f>
        <v>#N/A</v>
      </c>
      <c r="Z203" s="6"/>
      <c r="AA203" s="30" t="str">
        <f t="shared" ca="1" si="60"/>
        <v/>
      </c>
      <c r="AB203" s="31" t="str">
        <f t="shared" si="61"/>
        <v/>
      </c>
      <c r="AC203" s="31" t="str">
        <f t="shared" si="62"/>
        <v/>
      </c>
      <c r="AD203" s="31" t="str">
        <f t="shared" si="63"/>
        <v/>
      </c>
      <c r="AE203" s="32" t="str">
        <f t="shared" si="64"/>
        <v/>
      </c>
      <c r="AF203" s="33" t="str" cm="1">
        <f t="array" aca="1" ref="AF203" ca="1">IFERROR(IF(_xlfn._xlws.SORT(TRANSPOSE(MMULT(MMULT(_xlfn.MUNIT(X203),IF(ROUND(MMULT(IF(E203=0,IF(DN201=1,INDIRECT(_xlfn.CONCAT($CP$1,MATCH(F203,$CO$7:$CO$100,0)+6)):INDIRECT(_xlfn.CONCAT($CP$1,MATCH(F203,$CO$7:$CO$100,0)+6+SUM(IF((F203=$CO$7:$CO$59)=TRUE,1,0))-1)),INDIRECT(_xlfn.CONCAT($CH$1,MATCH(F203,$CG$7:$CG$100,0)+6)):INDIRECT(_xlfn.CONCAT($CH$1,MATCH(F203,$CG$7:$CG$100,0)+6+SUM(IF((F203=$CG$7:$CG$59)=TRUE,1,0))-1))),IF(OR(DN201=2,DN201=3),INDIRECT(_xlfn.CONCAT($CL$1,MATCH(E203,$CK$7:$CK$100,0)+6)):INDIRECT(_xlfn.CONCAT($CL$1,MATCH(E203,$CK$7:$CK$100,0)+6+SUM(IF((E203=$CK$7:$CK$59)=TRUE,1,0))-1)),INDIRECT(_xlfn.CONCAT($CD$1,MATCH(E203,$CC$7:$CC$100,0)+6)):INDIRECT(_xlfn.CONCAT($CD$1,MATCH(E203,$CC$7:$CC$100,0)+6+SUM(IF((E203=$CC$7:$CC$59)=TRUE,1,0))-1))))*$S$3*IF(AND(DM201=4,F203=0),1.1,1),1/TRANSPOSE(W203-INDIRECT(_xlfn.CONCAT($BZ$1,MATCH(D203,$BY$7:$BY$100,0)+6)):INDIRECT(_xlfn.CONCAT($BZ$1,MATCH(D203,$BY$7:$BY$100,0)+6+SUM(IF((D203=$BY$7:$BY$59)=TRUE,1,0))-1))*$R$3)),6)=1,1,0)),W203-INDIRECT(_xlfn.CONCAT($BZ$1,MATCH(D203,$BY$7:$BY$100,0)+6)):INDIRECT(_xlfn.CONCAT($BZ$1,MATCH(D203,$BY$7:$BY$100,0)+6+SUM(IF((D203=$BY$7:$BY$59)=TRUE,1,0))-1))*$R$3))/$S$3,1,-1,TRUE)=0,"",_xlfn._xlws.SORT(TRANSPOSE(MMULT(MMULT(_xlfn.MUNIT(X203),IF(ROUND(MMULT(IF(E203=0,IF(DN201=1,INDIRECT(_xlfn.CONCAT($CP$1,MATCH(F203,$CO$7:$CO$100,0)+6)):INDIRECT(_xlfn.CONCAT($CP$1,MATCH(F203,$CO$7:$CO$100,0)+6+SUM(IF((F203=$CO$7:$CO$59)=TRUE,1,0))-1)),INDIRECT(_xlfn.CONCAT($CH$1,MATCH(F203,$CG$7:$CG$100,0)+6)):INDIRECT(_xlfn.CONCAT($CH$1,MATCH(F203,$CG$7:$CG$100,0)+6+SUM(IF((F203=$CG$7:$CG$59)=TRUE,1,0))-1))),IF(OR(DN201=2,DN201=3),INDIRECT(_xlfn.CONCAT($CL$1,MATCH(E203,$CK$7:$CK$100,0)+6)):INDIRECT(_xlfn.CONCAT($CL$1,MATCH(E203,$CK$7:$CK$100,0)+6+SUM(IF((E203=$CK$7:$CK$59)=TRUE,1,0))-1)),INDIRECT(_xlfn.CONCAT($CD$1,MATCH(E203,$CC$7:$CC$100,0)+6)):INDIRECT(_xlfn.CONCAT($CD$1,MATCH(E203,$CC$7:$CC$100,0)+6+SUM(IF((E203=$CC$7:$CC$59)=TRUE,1,0))-1))))*$S$3*IF(AND(DM201=4,F203=0),1.1,1),1/TRANSPOSE(W203-INDIRECT(_xlfn.CONCAT($BZ$1,MATCH(D203,$BY$7:$BY$100,0)+6)):INDIRECT(_xlfn.CONCAT($BZ$1,MATCH(D203,$BY$7:$BY$100,0)+6+SUM(IF((D203=$BY$7:$BY$59)=TRUE,1,0))-1))*$R$3)),6)=1,1,0)),W203-INDIRECT(_xlfn.CONCAT($BZ$1,MATCH(D203,$BY$7:$BY$100,0)+6)):INDIRECT(_xlfn.CONCAT($BZ$1,MATCH(D203,$BY$7:$BY$100,0)+6+SUM(IF((D203=$BY$7:$BY$59)=TRUE,1,0))-1))*$R$3))/$S$3,1,-1,TRUE)),"")</f>
        <v/>
      </c>
      <c r="AG203" s="31"/>
      <c r="AH203" s="31"/>
      <c r="AI203" s="31"/>
      <c r="AJ203" s="32"/>
      <c r="AK203" s="6"/>
      <c r="AL203" s="21"/>
      <c r="AM203" s="21"/>
      <c r="AN203" s="48">
        <f t="shared" si="51"/>
        <v>12</v>
      </c>
      <c r="AO203" s="39" t="e">
        <f t="shared" si="52"/>
        <v>#N/A</v>
      </c>
      <c r="AP203" s="39" t="e" cm="1">
        <f t="array" ref="AP203">_xlfn.XMATCH(1,IF(IF((AL203=$DG$24:$EF$24)=TRUE,1,0)+IF((AM203=$DG$25:$EF$25)=TRUE,1,0)=2,1,0))</f>
        <v>#N/A</v>
      </c>
      <c r="AQ203" s="39" t="str" cm="1">
        <f t="array" aca="1" ref="AQ203:AU203" ca="1">AA203:AE203</f>
        <v/>
      </c>
      <c r="AR203" s="39" t="str">
        <f ca="1"/>
        <v/>
      </c>
      <c r="AS203" s="39" t="str">
        <f ca="1"/>
        <v/>
      </c>
      <c r="AT203" s="39" t="str">
        <f ca="1"/>
        <v/>
      </c>
      <c r="AU203" s="39" t="str">
        <f ca="1"/>
        <v/>
      </c>
      <c r="AV203" s="39">
        <f t="shared" si="53"/>
        <v>0</v>
      </c>
      <c r="AW203" s="39" t="e" cm="1">
        <f t="array" ref="AW203">IF(AND(AV203=1,AO203&lt;&gt;1),VLOOKUP(E203,변환표준점수!$H$8:$O$60,_xlfn.XMATCH('표점 계산기'!$AL203,변환표준점수!$I$6:$O$6)+1,FALSE),IF(AND($E203=0,$DN$4=1),INDEX($CH$7:$CH$73,SUM(IF(AF203=$CP$7:$CP$59,ROW($A$1:$A$50),0))),IF(AND($E203&lt;&gt;0,$DN$4&lt;&gt;1),INDEX($CD$7:$CD$73,SUM(IF(AF203=$CL$7:$CL$59,ROW($A$1:$A$50),0))),AF203:AJ203)))</f>
        <v>#N/A</v>
      </c>
      <c r="AX203" s="39"/>
      <c r="AY203" s="39"/>
      <c r="AZ203" s="39"/>
      <c r="BA203" s="39"/>
      <c r="BB203" s="39" t="e">
        <f>VLOOKUP(G203,변환표준점수!$X$8:$AM$16,_xlfn.XMATCH(AL203,변환표준점수!$Y$5:$AM$5)+IF(OR(AN203=6,AN203=7,AN203=10,AN203=11),IF(AO203=1,0,1),0)+1,FALSE)</f>
        <v>#N/A</v>
      </c>
      <c r="BC203" s="39" t="e">
        <f>VLOOKUP(H203,변환표준점수!$AO$8:$BE$16,_xlfn.XMATCH(AL203,변환표준점수!$AP$5:$BE$5)+IF(OR(AN203=3,AN203=6,AN203=8,AN203=9,AN203=10),IF(AO203=1,0,1),0)+1,FALSE)</f>
        <v>#N/A</v>
      </c>
      <c r="BD203" s="39" t="e">
        <f>IF(I203=0,VLOOKUP(K203,변환표준점수!$BU$8:$CF$62,'표점 계산기'!$AN203+1,FALSE),VLOOKUP(I203,변환표준점수!$BH$8:$BS$62,'표점 계산기'!$AN203+1,FALSE))</f>
        <v>#N/A</v>
      </c>
      <c r="BE203" s="39" t="e">
        <f>IF(J203=0,VLOOKUP(L203,변환표준점수!$BU$8:$CF$62,'표점 계산기'!$AN203+1,FALSE),VLOOKUP(J203,변환표준점수!$BH$8:$BS$62,'표점 계산기'!$AN203+1,FALSE))</f>
        <v>#N/A</v>
      </c>
      <c r="BF203" s="39" cm="1">
        <f t="array" ref="BF203">IF(M203=0,0,IF(OR(AN203=3,AN203=4),0,IF(AN203=1,INDEX($CZ$7:$CZ$15,SUM(IF(M203&lt;$CY$7:$CY$15=TRUE,1,0))+1),VLOOKUP(M203,변환표준점수!$BH$8:$BS$62,'표점 계산기'!AN203+1,FALSE))))</f>
        <v>0</v>
      </c>
      <c r="BG203" s="39" t="e" cm="1">
        <f t="array" ref="BG203">INDEX($DG$24:$EF$31,COLUMN(C198),$AP203)</f>
        <v>#N/A</v>
      </c>
      <c r="BH203" s="39" t="e" cm="1">
        <f t="array" ref="BH203">INDEX($DG$24:$EF$31,COLUMN(D198),$AP203)</f>
        <v>#N/A</v>
      </c>
      <c r="BI203" s="39" t="e" cm="1">
        <f t="array" ref="BI203">INDEX($DG$24:$EF$31,COLUMN(E198),$AP203)</f>
        <v>#N/A</v>
      </c>
      <c r="BJ203" s="39" t="e" cm="1">
        <f t="array" ref="BJ203">INDEX($DG$24:$EF$31,COLUMN(F198),$AP203)</f>
        <v>#N/A</v>
      </c>
      <c r="BK203" s="39" t="e" cm="1">
        <f t="array" ref="BK203">INDEX($DG$24:$EF$31,COLUMN(G198),$AP203)</f>
        <v>#N/A</v>
      </c>
      <c r="BL203" s="39" t="e" cm="1">
        <f t="array" ref="BL203">INDEX($DG$24:$EF$31,COLUMN(H198),$AP203)</f>
        <v>#N/A</v>
      </c>
      <c r="BM203" s="63" t="str" cm="1">
        <f t="array" aca="1" ref="BM203:BQ203" ca="1">IFERROR(ROUND(IF(IFERROR(AW203:BA203/AW203:BA203,0)=1,(IFERROR(AQ203:AU203*BG203,0)+IFERROR(AW203:BA203*BH203,0)+(SUM(BD203:BF203)-MIN(BD203:BF203))*BI203+BB203*BJ203+BC203*BK203)*BL203+BB203*(1-BJ203)+BC203*(1-BK203)+IF(AN203=1,BF203,0),""),2),"")</f>
        <v/>
      </c>
      <c r="BN203" s="52" t="str">
        <f ca="1"/>
        <v/>
      </c>
      <c r="BO203" s="52" t="str">
        <f ca="1"/>
        <v/>
      </c>
      <c r="BP203" s="52" t="str">
        <f ca="1"/>
        <v/>
      </c>
      <c r="BQ203" s="64" t="str">
        <f ca="1"/>
        <v/>
      </c>
      <c r="BR203" s="6"/>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6"/>
      <c r="DM203" s="6"/>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row>
    <row r="204" spans="1:153" x14ac:dyDescent="0.3">
      <c r="A204" s="5"/>
      <c r="B204" s="18" t="str">
        <f t="shared" si="55"/>
        <v/>
      </c>
      <c r="C204" s="24"/>
      <c r="D204" s="24"/>
      <c r="E204" s="24"/>
      <c r="F204" s="24"/>
      <c r="G204" s="24"/>
      <c r="H204" s="25"/>
      <c r="I204" s="25"/>
      <c r="J204" s="25"/>
      <c r="K204" s="25"/>
      <c r="L204" s="25"/>
      <c r="M204" s="25"/>
      <c r="N204" s="24"/>
      <c r="O204" s="25"/>
      <c r="P204" s="6"/>
      <c r="Q204" s="6"/>
      <c r="R204" s="6" t="e">
        <f t="shared" si="56"/>
        <v>#N/A</v>
      </c>
      <c r="S204" s="6" t="e">
        <f t="shared" si="57"/>
        <v>#N/A</v>
      </c>
      <c r="T204" s="6" t="e">
        <f t="shared" si="58"/>
        <v>#N/A</v>
      </c>
      <c r="U204" s="6" t="e">
        <f t="shared" si="59"/>
        <v>#N/A</v>
      </c>
      <c r="V204" s="8" cm="1">
        <f t="array" ref="V204">IF(M204=0,0,IF(OR($DM$4=3,$DM$4=4),0,IF($DM$4=1,INDEX($CZ$7:$CZ$15,SUM(IF(M204&lt;$CY$7:$CY$15=TRUE,1,0))+1),VLOOKUP(M204,$DB$7:$DC$107,2,FALSE))))</f>
        <v>0</v>
      </c>
      <c r="W204" s="6" t="e">
        <f t="shared" si="54"/>
        <v>#N/A</v>
      </c>
      <c r="X204" s="6" cm="1">
        <f t="array" aca="1" ref="X204" ca="1">SUM(IF((IF(E204=0,INDIRECT(_xlfn.CONCAT($CH$1,MATCH(F204,$CG$7:$CG$100,0)+6)):INDIRECT(_xlfn.CONCAT($CH$1,MATCH(F204,$CG$7:$CG$100,0)+6+SUM(IF((F204=$CG$7:$CG$59)=TRUE,1,0))-1)),INDIRECT(_xlfn.CONCAT($CD$1,MATCH(E204,$CC$7:$CC$100,0)+6)):INDIRECT(_xlfn.CONCAT($CD$1,MATCH(E204,$CC$7:$CC$100,0)+6+SUM(IF((E204=$CC$7:$CC$59)=TRUE,1,0))-1)))*$S$3)=0,0,1))</f>
        <v>2</v>
      </c>
      <c r="Y204" s="6" t="e" cm="1">
        <f t="array" aca="1" ref="Y204" ca="1">SUM(IF((TRANSPOSE(MMULT(MMULT(_xlfn.MUNIT(X204),IF(MMULT(IF(E204=0,INDIRECT(_xlfn.CONCAT($CH$1,MATCH(F204,$CG$7:$CG$100,0)+6)):INDIRECT(_xlfn.CONCAT($CH$1,MATCH(F204,$CG$7:$CG$100,0)+6+SUM(IF((F204=$CG$7:$CG$59)=TRUE,1,0))-1)),INDIRECT(_xlfn.CONCAT($CD$1,MATCH(E204,$CC$7:$CC$100,0)+6)):INDIRECT(_xlfn.CONCAT($CD$1,MATCH(E204,$CC$7:$CC$100,0)+6+SUM(IF((E204=$CC$7:$CC$59)=TRUE,1,0))-1)))*$S$3,1/TRANSPOSE(W204-INDIRECT(_xlfn.CONCAT($BZ$1,MATCH(D204,$BY$7:$BY$100,0)+6)):INDIRECT(_xlfn.CONCAT($BZ$1,MATCH(D204,$BY$7:$BY$100,0)+6+SUM(IF((D204=$BY$7:$BY$59)=TRUE,1,0))-1))*$R$3))=1,1,0)),W204-INDIRECT(_xlfn.CONCAT($BZ$1,MATCH(D204,$BY$7:$BY$100,0)+6)):INDIRECT(_xlfn.CONCAT($BZ$1,MATCH(D204,$BY$7:$BY$100,0)+6+SUM(IF((D204=$BY$7:$BY$59)=TRUE,1,0))-1))*$R$3)))=0,0,1))</f>
        <v>#N/A</v>
      </c>
      <c r="Z204" s="6"/>
      <c r="AA204" s="30" t="str">
        <f t="shared" ca="1" si="60"/>
        <v/>
      </c>
      <c r="AB204" s="31" t="str">
        <f t="shared" si="61"/>
        <v/>
      </c>
      <c r="AC204" s="31" t="str">
        <f t="shared" si="62"/>
        <v/>
      </c>
      <c r="AD204" s="31" t="str">
        <f t="shared" si="63"/>
        <v/>
      </c>
      <c r="AE204" s="32" t="str">
        <f t="shared" si="64"/>
        <v/>
      </c>
      <c r="AF204" s="33" t="str" cm="1">
        <f t="array" aca="1" ref="AF204" ca="1">IFERROR(IF(_xlfn._xlws.SORT(TRANSPOSE(MMULT(MMULT(_xlfn.MUNIT(X204),IF(ROUND(MMULT(IF(E204=0,IF(DN202=1,INDIRECT(_xlfn.CONCAT($CP$1,MATCH(F204,$CO$7:$CO$100,0)+6)):INDIRECT(_xlfn.CONCAT($CP$1,MATCH(F204,$CO$7:$CO$100,0)+6+SUM(IF((F204=$CO$7:$CO$59)=TRUE,1,0))-1)),INDIRECT(_xlfn.CONCAT($CH$1,MATCH(F204,$CG$7:$CG$100,0)+6)):INDIRECT(_xlfn.CONCAT($CH$1,MATCH(F204,$CG$7:$CG$100,0)+6+SUM(IF((F204=$CG$7:$CG$59)=TRUE,1,0))-1))),IF(OR(DN202=2,DN202=3),INDIRECT(_xlfn.CONCAT($CL$1,MATCH(E204,$CK$7:$CK$100,0)+6)):INDIRECT(_xlfn.CONCAT($CL$1,MATCH(E204,$CK$7:$CK$100,0)+6+SUM(IF((E204=$CK$7:$CK$59)=TRUE,1,0))-1)),INDIRECT(_xlfn.CONCAT($CD$1,MATCH(E204,$CC$7:$CC$100,0)+6)):INDIRECT(_xlfn.CONCAT($CD$1,MATCH(E204,$CC$7:$CC$100,0)+6+SUM(IF((E204=$CC$7:$CC$59)=TRUE,1,0))-1))))*$S$3*IF(AND(DM202=4,F204=0),1.1,1),1/TRANSPOSE(W204-INDIRECT(_xlfn.CONCAT($BZ$1,MATCH(D204,$BY$7:$BY$100,0)+6)):INDIRECT(_xlfn.CONCAT($BZ$1,MATCH(D204,$BY$7:$BY$100,0)+6+SUM(IF((D204=$BY$7:$BY$59)=TRUE,1,0))-1))*$R$3)),6)=1,1,0)),W204-INDIRECT(_xlfn.CONCAT($BZ$1,MATCH(D204,$BY$7:$BY$100,0)+6)):INDIRECT(_xlfn.CONCAT($BZ$1,MATCH(D204,$BY$7:$BY$100,0)+6+SUM(IF((D204=$BY$7:$BY$59)=TRUE,1,0))-1))*$R$3))/$S$3,1,-1,TRUE)=0,"",_xlfn._xlws.SORT(TRANSPOSE(MMULT(MMULT(_xlfn.MUNIT(X204),IF(ROUND(MMULT(IF(E204=0,IF(DN202=1,INDIRECT(_xlfn.CONCAT($CP$1,MATCH(F204,$CO$7:$CO$100,0)+6)):INDIRECT(_xlfn.CONCAT($CP$1,MATCH(F204,$CO$7:$CO$100,0)+6+SUM(IF((F204=$CO$7:$CO$59)=TRUE,1,0))-1)),INDIRECT(_xlfn.CONCAT($CH$1,MATCH(F204,$CG$7:$CG$100,0)+6)):INDIRECT(_xlfn.CONCAT($CH$1,MATCH(F204,$CG$7:$CG$100,0)+6+SUM(IF((F204=$CG$7:$CG$59)=TRUE,1,0))-1))),IF(OR(DN202=2,DN202=3),INDIRECT(_xlfn.CONCAT($CL$1,MATCH(E204,$CK$7:$CK$100,0)+6)):INDIRECT(_xlfn.CONCAT($CL$1,MATCH(E204,$CK$7:$CK$100,0)+6+SUM(IF((E204=$CK$7:$CK$59)=TRUE,1,0))-1)),INDIRECT(_xlfn.CONCAT($CD$1,MATCH(E204,$CC$7:$CC$100,0)+6)):INDIRECT(_xlfn.CONCAT($CD$1,MATCH(E204,$CC$7:$CC$100,0)+6+SUM(IF((E204=$CC$7:$CC$59)=TRUE,1,0))-1))))*$S$3*IF(AND(DM202=4,F204=0),1.1,1),1/TRANSPOSE(W204-INDIRECT(_xlfn.CONCAT($BZ$1,MATCH(D204,$BY$7:$BY$100,0)+6)):INDIRECT(_xlfn.CONCAT($BZ$1,MATCH(D204,$BY$7:$BY$100,0)+6+SUM(IF((D204=$BY$7:$BY$59)=TRUE,1,0))-1))*$R$3)),6)=1,1,0)),W204-INDIRECT(_xlfn.CONCAT($BZ$1,MATCH(D204,$BY$7:$BY$100,0)+6)):INDIRECT(_xlfn.CONCAT($BZ$1,MATCH(D204,$BY$7:$BY$100,0)+6+SUM(IF((D204=$BY$7:$BY$59)=TRUE,1,0))-1))*$R$3))/$S$3,1,-1,TRUE)),"")</f>
        <v/>
      </c>
      <c r="AG204" s="31"/>
      <c r="AH204" s="31"/>
      <c r="AI204" s="31"/>
      <c r="AJ204" s="32"/>
      <c r="AK204" s="6"/>
      <c r="AL204" s="21"/>
      <c r="AM204" s="21"/>
      <c r="AN204" s="48">
        <f t="shared" si="51"/>
        <v>12</v>
      </c>
      <c r="AO204" s="39" t="e">
        <f t="shared" si="52"/>
        <v>#N/A</v>
      </c>
      <c r="AP204" s="39" t="e" cm="1">
        <f t="array" ref="AP204">_xlfn.XMATCH(1,IF(IF((AL204=$DG$24:$EF$24)=TRUE,1,0)+IF((AM204=$DG$25:$EF$25)=TRUE,1,0)=2,1,0))</f>
        <v>#N/A</v>
      </c>
      <c r="AQ204" s="39" t="str" cm="1">
        <f t="array" aca="1" ref="AQ204:AU204" ca="1">AA204:AE204</f>
        <v/>
      </c>
      <c r="AR204" s="39" t="str">
        <f ca="1"/>
        <v/>
      </c>
      <c r="AS204" s="39" t="str">
        <f ca="1"/>
        <v/>
      </c>
      <c r="AT204" s="39" t="str">
        <f ca="1"/>
        <v/>
      </c>
      <c r="AU204" s="39" t="str">
        <f ca="1"/>
        <v/>
      </c>
      <c r="AV204" s="39">
        <f t="shared" si="53"/>
        <v>0</v>
      </c>
      <c r="AW204" s="39" t="e" cm="1">
        <f t="array" ref="AW204">IF(AND(AV204=1,AO204&lt;&gt;1),VLOOKUP(E204,변환표준점수!$H$8:$O$60,_xlfn.XMATCH('표점 계산기'!$AL204,변환표준점수!$I$6:$O$6)+1,FALSE),IF(AND($E204=0,$DN$4=1),INDEX($CH$7:$CH$73,SUM(IF(AF204=$CP$7:$CP$59,ROW($A$1:$A$50),0))),IF(AND($E204&lt;&gt;0,$DN$4&lt;&gt;1),INDEX($CD$7:$CD$73,SUM(IF(AF204=$CL$7:$CL$59,ROW($A$1:$A$50),0))),AF204:AJ204)))</f>
        <v>#N/A</v>
      </c>
      <c r="AX204" s="39"/>
      <c r="AY204" s="39"/>
      <c r="AZ204" s="39"/>
      <c r="BA204" s="39"/>
      <c r="BB204" s="39" t="e">
        <f>VLOOKUP(G204,변환표준점수!$X$8:$AM$16,_xlfn.XMATCH(AL204,변환표준점수!$Y$5:$AM$5)+IF(OR(AN204=6,AN204=7,AN204=10,AN204=11),IF(AO204=1,0,1),0)+1,FALSE)</f>
        <v>#N/A</v>
      </c>
      <c r="BC204" s="39" t="e">
        <f>VLOOKUP(H204,변환표준점수!$AO$8:$BE$16,_xlfn.XMATCH(AL204,변환표준점수!$AP$5:$BE$5)+IF(OR(AN204=3,AN204=6,AN204=8,AN204=9,AN204=10),IF(AO204=1,0,1),0)+1,FALSE)</f>
        <v>#N/A</v>
      </c>
      <c r="BD204" s="39" t="e">
        <f>IF(I204=0,VLOOKUP(K204,변환표준점수!$BU$8:$CF$62,'표점 계산기'!$AN204+1,FALSE),VLOOKUP(I204,변환표준점수!$BH$8:$BS$62,'표점 계산기'!$AN204+1,FALSE))</f>
        <v>#N/A</v>
      </c>
      <c r="BE204" s="39" t="e">
        <f>IF(J204=0,VLOOKUP(L204,변환표준점수!$BU$8:$CF$62,'표점 계산기'!$AN204+1,FALSE),VLOOKUP(J204,변환표준점수!$BH$8:$BS$62,'표점 계산기'!$AN204+1,FALSE))</f>
        <v>#N/A</v>
      </c>
      <c r="BF204" s="39" cm="1">
        <f t="array" ref="BF204">IF(M204=0,0,IF(OR(AN204=3,AN204=4),0,IF(AN204=1,INDEX($CZ$7:$CZ$15,SUM(IF(M204&lt;$CY$7:$CY$15=TRUE,1,0))+1),VLOOKUP(M204,변환표준점수!$BH$8:$BS$62,'표점 계산기'!AN204+1,FALSE))))</f>
        <v>0</v>
      </c>
      <c r="BG204" s="39" t="e" cm="1">
        <f t="array" ref="BG204">INDEX($DG$24:$EF$31,COLUMN(C199),$AP204)</f>
        <v>#N/A</v>
      </c>
      <c r="BH204" s="39" t="e" cm="1">
        <f t="array" ref="BH204">INDEX($DG$24:$EF$31,COLUMN(D199),$AP204)</f>
        <v>#N/A</v>
      </c>
      <c r="BI204" s="39" t="e" cm="1">
        <f t="array" ref="BI204">INDEX($DG$24:$EF$31,COLUMN(E199),$AP204)</f>
        <v>#N/A</v>
      </c>
      <c r="BJ204" s="39" t="e" cm="1">
        <f t="array" ref="BJ204">INDEX($DG$24:$EF$31,COLUMN(F199),$AP204)</f>
        <v>#N/A</v>
      </c>
      <c r="BK204" s="39" t="e" cm="1">
        <f t="array" ref="BK204">INDEX($DG$24:$EF$31,COLUMN(G199),$AP204)</f>
        <v>#N/A</v>
      </c>
      <c r="BL204" s="39" t="e" cm="1">
        <f t="array" ref="BL204">INDEX($DG$24:$EF$31,COLUMN(H199),$AP204)</f>
        <v>#N/A</v>
      </c>
      <c r="BM204" s="63" t="str" cm="1">
        <f t="array" aca="1" ref="BM204:BQ204" ca="1">IFERROR(ROUND(IF(IFERROR(AW204:BA204/AW204:BA204,0)=1,(IFERROR(AQ204:AU204*BG204,0)+IFERROR(AW204:BA204*BH204,0)+(SUM(BD204:BF204)-MIN(BD204:BF204))*BI204+BB204*BJ204+BC204*BK204)*BL204+BB204*(1-BJ204)+BC204*(1-BK204)+IF(AN204=1,BF204,0),""),2),"")</f>
        <v/>
      </c>
      <c r="BN204" s="52" t="str">
        <f ca="1"/>
        <v/>
      </c>
      <c r="BO204" s="52" t="str">
        <f ca="1"/>
        <v/>
      </c>
      <c r="BP204" s="52" t="str">
        <f ca="1"/>
        <v/>
      </c>
      <c r="BQ204" s="64" t="str">
        <f ca="1"/>
        <v/>
      </c>
      <c r="BR204" s="6"/>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6"/>
      <c r="DM204" s="6"/>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row>
    <row r="205" spans="1:153" x14ac:dyDescent="0.3">
      <c r="A205" s="5"/>
      <c r="B205" s="18" t="str">
        <f t="shared" si="55"/>
        <v/>
      </c>
      <c r="C205" s="24"/>
      <c r="D205" s="24"/>
      <c r="E205" s="24"/>
      <c r="F205" s="24"/>
      <c r="G205" s="24"/>
      <c r="H205" s="25"/>
      <c r="I205" s="25"/>
      <c r="J205" s="25"/>
      <c r="K205" s="25"/>
      <c r="L205" s="25"/>
      <c r="M205" s="25"/>
      <c r="N205" s="24"/>
      <c r="O205" s="25"/>
      <c r="P205" s="6"/>
      <c r="Q205" s="6"/>
      <c r="R205" s="6" t="e">
        <f t="shared" si="56"/>
        <v>#N/A</v>
      </c>
      <c r="S205" s="6" t="e">
        <f t="shared" si="57"/>
        <v>#N/A</v>
      </c>
      <c r="T205" s="6" t="e">
        <f t="shared" si="58"/>
        <v>#N/A</v>
      </c>
      <c r="U205" s="6" t="e">
        <f t="shared" si="59"/>
        <v>#N/A</v>
      </c>
      <c r="V205" s="8" cm="1">
        <f t="array" ref="V205">IF(M205=0,0,IF(OR($DM$4=3,$DM$4=4),0,IF($DM$4=1,INDEX($CZ$7:$CZ$15,SUM(IF(M205&lt;$CY$7:$CY$15=TRUE,1,0))+1),VLOOKUP(M205,$DB$7:$DC$107,2,FALSE))))</f>
        <v>0</v>
      </c>
      <c r="W205" s="6" t="e">
        <f t="shared" si="54"/>
        <v>#N/A</v>
      </c>
      <c r="X205" s="6" cm="1">
        <f t="array" aca="1" ref="X205" ca="1">SUM(IF((IF(E205=0,INDIRECT(_xlfn.CONCAT($CH$1,MATCH(F205,$CG$7:$CG$100,0)+6)):INDIRECT(_xlfn.CONCAT($CH$1,MATCH(F205,$CG$7:$CG$100,0)+6+SUM(IF((F205=$CG$7:$CG$59)=TRUE,1,0))-1)),INDIRECT(_xlfn.CONCAT($CD$1,MATCH(E205,$CC$7:$CC$100,0)+6)):INDIRECT(_xlfn.CONCAT($CD$1,MATCH(E205,$CC$7:$CC$100,0)+6+SUM(IF((E205=$CC$7:$CC$59)=TRUE,1,0))-1)))*$S$3)=0,0,1))</f>
        <v>2</v>
      </c>
      <c r="Y205" s="6" t="e" cm="1">
        <f t="array" aca="1" ref="Y205" ca="1">SUM(IF((TRANSPOSE(MMULT(MMULT(_xlfn.MUNIT(X205),IF(MMULT(IF(E205=0,INDIRECT(_xlfn.CONCAT($CH$1,MATCH(F205,$CG$7:$CG$100,0)+6)):INDIRECT(_xlfn.CONCAT($CH$1,MATCH(F205,$CG$7:$CG$100,0)+6+SUM(IF((F205=$CG$7:$CG$59)=TRUE,1,0))-1)),INDIRECT(_xlfn.CONCAT($CD$1,MATCH(E205,$CC$7:$CC$100,0)+6)):INDIRECT(_xlfn.CONCAT($CD$1,MATCH(E205,$CC$7:$CC$100,0)+6+SUM(IF((E205=$CC$7:$CC$59)=TRUE,1,0))-1)))*$S$3,1/TRANSPOSE(W205-INDIRECT(_xlfn.CONCAT($BZ$1,MATCH(D205,$BY$7:$BY$100,0)+6)):INDIRECT(_xlfn.CONCAT($BZ$1,MATCH(D205,$BY$7:$BY$100,0)+6+SUM(IF((D205=$BY$7:$BY$59)=TRUE,1,0))-1))*$R$3))=1,1,0)),W205-INDIRECT(_xlfn.CONCAT($BZ$1,MATCH(D205,$BY$7:$BY$100,0)+6)):INDIRECT(_xlfn.CONCAT($BZ$1,MATCH(D205,$BY$7:$BY$100,0)+6+SUM(IF((D205=$BY$7:$BY$59)=TRUE,1,0))-1))*$R$3)))=0,0,1))</f>
        <v>#N/A</v>
      </c>
      <c r="Z205" s="6"/>
      <c r="AA205" s="30" t="str">
        <f t="shared" ca="1" si="60"/>
        <v/>
      </c>
      <c r="AB205" s="31" t="str">
        <f t="shared" si="61"/>
        <v/>
      </c>
      <c r="AC205" s="31" t="str">
        <f t="shared" si="62"/>
        <v/>
      </c>
      <c r="AD205" s="31" t="str">
        <f t="shared" si="63"/>
        <v/>
      </c>
      <c r="AE205" s="32" t="str">
        <f t="shared" si="64"/>
        <v/>
      </c>
      <c r="AF205" s="33" t="str" cm="1">
        <f t="array" aca="1" ref="AF205" ca="1">IFERROR(IF(_xlfn._xlws.SORT(TRANSPOSE(MMULT(MMULT(_xlfn.MUNIT(X205),IF(ROUND(MMULT(IF(E205=0,IF(DN203=1,INDIRECT(_xlfn.CONCAT($CP$1,MATCH(F205,$CO$7:$CO$100,0)+6)):INDIRECT(_xlfn.CONCAT($CP$1,MATCH(F205,$CO$7:$CO$100,0)+6+SUM(IF((F205=$CO$7:$CO$59)=TRUE,1,0))-1)),INDIRECT(_xlfn.CONCAT($CH$1,MATCH(F205,$CG$7:$CG$100,0)+6)):INDIRECT(_xlfn.CONCAT($CH$1,MATCH(F205,$CG$7:$CG$100,0)+6+SUM(IF((F205=$CG$7:$CG$59)=TRUE,1,0))-1))),IF(OR(DN203=2,DN203=3),INDIRECT(_xlfn.CONCAT($CL$1,MATCH(E205,$CK$7:$CK$100,0)+6)):INDIRECT(_xlfn.CONCAT($CL$1,MATCH(E205,$CK$7:$CK$100,0)+6+SUM(IF((E205=$CK$7:$CK$59)=TRUE,1,0))-1)),INDIRECT(_xlfn.CONCAT($CD$1,MATCH(E205,$CC$7:$CC$100,0)+6)):INDIRECT(_xlfn.CONCAT($CD$1,MATCH(E205,$CC$7:$CC$100,0)+6+SUM(IF((E205=$CC$7:$CC$59)=TRUE,1,0))-1))))*$S$3*IF(AND(DM203=4,F205=0),1.1,1),1/TRANSPOSE(W205-INDIRECT(_xlfn.CONCAT($BZ$1,MATCH(D205,$BY$7:$BY$100,0)+6)):INDIRECT(_xlfn.CONCAT($BZ$1,MATCH(D205,$BY$7:$BY$100,0)+6+SUM(IF((D205=$BY$7:$BY$59)=TRUE,1,0))-1))*$R$3)),6)=1,1,0)),W205-INDIRECT(_xlfn.CONCAT($BZ$1,MATCH(D205,$BY$7:$BY$100,0)+6)):INDIRECT(_xlfn.CONCAT($BZ$1,MATCH(D205,$BY$7:$BY$100,0)+6+SUM(IF((D205=$BY$7:$BY$59)=TRUE,1,0))-1))*$R$3))/$S$3,1,-1,TRUE)=0,"",_xlfn._xlws.SORT(TRANSPOSE(MMULT(MMULT(_xlfn.MUNIT(X205),IF(ROUND(MMULT(IF(E205=0,IF(DN203=1,INDIRECT(_xlfn.CONCAT($CP$1,MATCH(F205,$CO$7:$CO$100,0)+6)):INDIRECT(_xlfn.CONCAT($CP$1,MATCH(F205,$CO$7:$CO$100,0)+6+SUM(IF((F205=$CO$7:$CO$59)=TRUE,1,0))-1)),INDIRECT(_xlfn.CONCAT($CH$1,MATCH(F205,$CG$7:$CG$100,0)+6)):INDIRECT(_xlfn.CONCAT($CH$1,MATCH(F205,$CG$7:$CG$100,0)+6+SUM(IF((F205=$CG$7:$CG$59)=TRUE,1,0))-1))),IF(OR(DN203=2,DN203=3),INDIRECT(_xlfn.CONCAT($CL$1,MATCH(E205,$CK$7:$CK$100,0)+6)):INDIRECT(_xlfn.CONCAT($CL$1,MATCH(E205,$CK$7:$CK$100,0)+6+SUM(IF((E205=$CK$7:$CK$59)=TRUE,1,0))-1)),INDIRECT(_xlfn.CONCAT($CD$1,MATCH(E205,$CC$7:$CC$100,0)+6)):INDIRECT(_xlfn.CONCAT($CD$1,MATCH(E205,$CC$7:$CC$100,0)+6+SUM(IF((E205=$CC$7:$CC$59)=TRUE,1,0))-1))))*$S$3*IF(AND(DM203=4,F205=0),1.1,1),1/TRANSPOSE(W205-INDIRECT(_xlfn.CONCAT($BZ$1,MATCH(D205,$BY$7:$BY$100,0)+6)):INDIRECT(_xlfn.CONCAT($BZ$1,MATCH(D205,$BY$7:$BY$100,0)+6+SUM(IF((D205=$BY$7:$BY$59)=TRUE,1,0))-1))*$R$3)),6)=1,1,0)),W205-INDIRECT(_xlfn.CONCAT($BZ$1,MATCH(D205,$BY$7:$BY$100,0)+6)):INDIRECT(_xlfn.CONCAT($BZ$1,MATCH(D205,$BY$7:$BY$100,0)+6+SUM(IF((D205=$BY$7:$BY$59)=TRUE,1,0))-1))*$R$3))/$S$3,1,-1,TRUE)),"")</f>
        <v/>
      </c>
      <c r="AG205" s="31"/>
      <c r="AH205" s="31"/>
      <c r="AI205" s="31"/>
      <c r="AJ205" s="32"/>
      <c r="AK205" s="6"/>
      <c r="AL205" s="21"/>
      <c r="AM205" s="21"/>
      <c r="AN205" s="48">
        <f t="shared" si="51"/>
        <v>12</v>
      </c>
      <c r="AO205" s="39" t="e">
        <f t="shared" si="52"/>
        <v>#N/A</v>
      </c>
      <c r="AP205" s="39" t="e" cm="1">
        <f t="array" ref="AP205">_xlfn.XMATCH(1,IF(IF((AL205=$DG$24:$EF$24)=TRUE,1,0)+IF((AM205=$DG$25:$EF$25)=TRUE,1,0)=2,1,0))</f>
        <v>#N/A</v>
      </c>
      <c r="AQ205" s="39" t="str" cm="1">
        <f t="array" aca="1" ref="AQ205:AU205" ca="1">AA205:AE205</f>
        <v/>
      </c>
      <c r="AR205" s="39" t="str">
        <f ca="1"/>
        <v/>
      </c>
      <c r="AS205" s="39" t="str">
        <f ca="1"/>
        <v/>
      </c>
      <c r="AT205" s="39" t="str">
        <f ca="1"/>
        <v/>
      </c>
      <c r="AU205" s="39" t="str">
        <f ca="1"/>
        <v/>
      </c>
      <c r="AV205" s="39">
        <f t="shared" si="53"/>
        <v>0</v>
      </c>
      <c r="AW205" s="39" t="e" cm="1">
        <f t="array" ref="AW205">IF(AND(AV205=1,AO205&lt;&gt;1),VLOOKUP(E205,변환표준점수!$H$8:$O$60,_xlfn.XMATCH('표점 계산기'!$AL205,변환표준점수!$I$6:$O$6)+1,FALSE),IF(AND($E205=0,$DN$4=1),INDEX($CH$7:$CH$73,SUM(IF(AF205=$CP$7:$CP$59,ROW($A$1:$A$50),0))),IF(AND($E205&lt;&gt;0,$DN$4&lt;&gt;1),INDEX($CD$7:$CD$73,SUM(IF(AF205=$CL$7:$CL$59,ROW($A$1:$A$50),0))),AF205:AJ205)))</f>
        <v>#N/A</v>
      </c>
      <c r="AX205" s="39"/>
      <c r="AY205" s="39"/>
      <c r="AZ205" s="39"/>
      <c r="BA205" s="39"/>
      <c r="BB205" s="39" t="e">
        <f>VLOOKUP(G205,변환표준점수!$X$8:$AM$16,_xlfn.XMATCH(AL205,변환표준점수!$Y$5:$AM$5)+IF(OR(AN205=6,AN205=7,AN205=10,AN205=11),IF(AO205=1,0,1),0)+1,FALSE)</f>
        <v>#N/A</v>
      </c>
      <c r="BC205" s="39" t="e">
        <f>VLOOKUP(H205,변환표준점수!$AO$8:$BE$16,_xlfn.XMATCH(AL205,변환표준점수!$AP$5:$BE$5)+IF(OR(AN205=3,AN205=6,AN205=8,AN205=9,AN205=10),IF(AO205=1,0,1),0)+1,FALSE)</f>
        <v>#N/A</v>
      </c>
      <c r="BD205" s="39" t="e">
        <f>IF(I205=0,VLOOKUP(K205,변환표준점수!$BU$8:$CF$62,'표점 계산기'!$AN205+1,FALSE),VLOOKUP(I205,변환표준점수!$BH$8:$BS$62,'표점 계산기'!$AN205+1,FALSE))</f>
        <v>#N/A</v>
      </c>
      <c r="BE205" s="39" t="e">
        <f>IF(J205=0,VLOOKUP(L205,변환표준점수!$BU$8:$CF$62,'표점 계산기'!$AN205+1,FALSE),VLOOKUP(J205,변환표준점수!$BH$8:$BS$62,'표점 계산기'!$AN205+1,FALSE))</f>
        <v>#N/A</v>
      </c>
      <c r="BF205" s="39" cm="1">
        <f t="array" ref="BF205">IF(M205=0,0,IF(OR(AN205=3,AN205=4),0,IF(AN205=1,INDEX($CZ$7:$CZ$15,SUM(IF(M205&lt;$CY$7:$CY$15=TRUE,1,0))+1),VLOOKUP(M205,변환표준점수!$BH$8:$BS$62,'표점 계산기'!AN205+1,FALSE))))</f>
        <v>0</v>
      </c>
      <c r="BG205" s="39" t="e" cm="1">
        <f t="array" ref="BG205">INDEX($DG$24:$EF$31,COLUMN(C200),$AP205)</f>
        <v>#N/A</v>
      </c>
      <c r="BH205" s="39" t="e" cm="1">
        <f t="array" ref="BH205">INDEX($DG$24:$EF$31,COLUMN(D200),$AP205)</f>
        <v>#N/A</v>
      </c>
      <c r="BI205" s="39" t="e" cm="1">
        <f t="array" ref="BI205">INDEX($DG$24:$EF$31,COLUMN(E200),$AP205)</f>
        <v>#N/A</v>
      </c>
      <c r="BJ205" s="39" t="e" cm="1">
        <f t="array" ref="BJ205">INDEX($DG$24:$EF$31,COLUMN(F200),$AP205)</f>
        <v>#N/A</v>
      </c>
      <c r="BK205" s="39" t="e" cm="1">
        <f t="array" ref="BK205">INDEX($DG$24:$EF$31,COLUMN(G200),$AP205)</f>
        <v>#N/A</v>
      </c>
      <c r="BL205" s="39" t="e" cm="1">
        <f t="array" ref="BL205">INDEX($DG$24:$EF$31,COLUMN(H200),$AP205)</f>
        <v>#N/A</v>
      </c>
      <c r="BM205" s="63" t="str" cm="1">
        <f t="array" aca="1" ref="BM205:BQ205" ca="1">IFERROR(ROUND(IF(IFERROR(AW205:BA205/AW205:BA205,0)=1,(IFERROR(AQ205:AU205*BG205,0)+IFERROR(AW205:BA205*BH205,0)+(SUM(BD205:BF205)-MIN(BD205:BF205))*BI205+BB205*BJ205+BC205*BK205)*BL205+BB205*(1-BJ205)+BC205*(1-BK205)+IF(AN205=1,BF205,0),""),2),"")</f>
        <v/>
      </c>
      <c r="BN205" s="52" t="str">
        <f ca="1"/>
        <v/>
      </c>
      <c r="BO205" s="52" t="str">
        <f ca="1"/>
        <v/>
      </c>
      <c r="BP205" s="52" t="str">
        <f ca="1"/>
        <v/>
      </c>
      <c r="BQ205" s="64" t="str">
        <f ca="1"/>
        <v/>
      </c>
      <c r="BR205" s="6"/>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6"/>
      <c r="DM205" s="6"/>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row>
    <row r="206" spans="1:153" x14ac:dyDescent="0.3">
      <c r="A206" s="5"/>
      <c r="B206" s="18" t="str">
        <f t="shared" si="55"/>
        <v/>
      </c>
      <c r="C206" s="24"/>
      <c r="D206" s="24"/>
      <c r="E206" s="24"/>
      <c r="F206" s="24"/>
      <c r="G206" s="24"/>
      <c r="H206" s="25"/>
      <c r="I206" s="25"/>
      <c r="J206" s="25"/>
      <c r="K206" s="25"/>
      <c r="L206" s="25"/>
      <c r="M206" s="25"/>
      <c r="N206" s="24"/>
      <c r="O206" s="25"/>
      <c r="P206" s="6"/>
      <c r="Q206" s="6"/>
      <c r="R206" s="6" t="e">
        <f t="shared" si="56"/>
        <v>#N/A</v>
      </c>
      <c r="S206" s="6" t="e">
        <f t="shared" si="57"/>
        <v>#N/A</v>
      </c>
      <c r="T206" s="6" t="e">
        <f t="shared" si="58"/>
        <v>#N/A</v>
      </c>
      <c r="U206" s="6" t="e">
        <f t="shared" si="59"/>
        <v>#N/A</v>
      </c>
      <c r="V206" s="8" cm="1">
        <f t="array" ref="V206">IF(M206=0,0,IF(OR($DM$4=3,$DM$4=4),0,IF($DM$4=1,INDEX($CZ$7:$CZ$15,SUM(IF(M206&lt;$CY$7:$CY$15=TRUE,1,0))+1),VLOOKUP(M206,$DB$7:$DC$107,2,FALSE))))</f>
        <v>0</v>
      </c>
      <c r="W206" s="6" t="e">
        <f t="shared" si="54"/>
        <v>#N/A</v>
      </c>
      <c r="X206" s="6" cm="1">
        <f t="array" aca="1" ref="X206" ca="1">SUM(IF((IF(E206=0,INDIRECT(_xlfn.CONCAT($CH$1,MATCH(F206,$CG$7:$CG$100,0)+6)):INDIRECT(_xlfn.CONCAT($CH$1,MATCH(F206,$CG$7:$CG$100,0)+6+SUM(IF((F206=$CG$7:$CG$59)=TRUE,1,0))-1)),INDIRECT(_xlfn.CONCAT($CD$1,MATCH(E206,$CC$7:$CC$100,0)+6)):INDIRECT(_xlfn.CONCAT($CD$1,MATCH(E206,$CC$7:$CC$100,0)+6+SUM(IF((E206=$CC$7:$CC$59)=TRUE,1,0))-1)))*$S$3)=0,0,1))</f>
        <v>2</v>
      </c>
      <c r="Y206" s="6" t="e" cm="1">
        <f t="array" aca="1" ref="Y206" ca="1">SUM(IF((TRANSPOSE(MMULT(MMULT(_xlfn.MUNIT(X206),IF(MMULT(IF(E206=0,INDIRECT(_xlfn.CONCAT($CH$1,MATCH(F206,$CG$7:$CG$100,0)+6)):INDIRECT(_xlfn.CONCAT($CH$1,MATCH(F206,$CG$7:$CG$100,0)+6+SUM(IF((F206=$CG$7:$CG$59)=TRUE,1,0))-1)),INDIRECT(_xlfn.CONCAT($CD$1,MATCH(E206,$CC$7:$CC$100,0)+6)):INDIRECT(_xlfn.CONCAT($CD$1,MATCH(E206,$CC$7:$CC$100,0)+6+SUM(IF((E206=$CC$7:$CC$59)=TRUE,1,0))-1)))*$S$3,1/TRANSPOSE(W206-INDIRECT(_xlfn.CONCAT($BZ$1,MATCH(D206,$BY$7:$BY$100,0)+6)):INDIRECT(_xlfn.CONCAT($BZ$1,MATCH(D206,$BY$7:$BY$100,0)+6+SUM(IF((D206=$BY$7:$BY$59)=TRUE,1,0))-1))*$R$3))=1,1,0)),W206-INDIRECT(_xlfn.CONCAT($BZ$1,MATCH(D206,$BY$7:$BY$100,0)+6)):INDIRECT(_xlfn.CONCAT($BZ$1,MATCH(D206,$BY$7:$BY$100,0)+6+SUM(IF((D206=$BY$7:$BY$59)=TRUE,1,0))-1))*$R$3)))=0,0,1))</f>
        <v>#N/A</v>
      </c>
      <c r="Z206" s="6"/>
      <c r="AA206" s="30" t="str">
        <f t="shared" ca="1" si="60"/>
        <v/>
      </c>
      <c r="AB206" s="31" t="str">
        <f t="shared" si="61"/>
        <v/>
      </c>
      <c r="AC206" s="31" t="str">
        <f t="shared" si="62"/>
        <v/>
      </c>
      <c r="AD206" s="31" t="str">
        <f t="shared" si="63"/>
        <v/>
      </c>
      <c r="AE206" s="32" t="str">
        <f t="shared" si="64"/>
        <v/>
      </c>
      <c r="AF206" s="33" t="str" cm="1">
        <f t="array" aca="1" ref="AF206" ca="1">IFERROR(IF(_xlfn._xlws.SORT(TRANSPOSE(MMULT(MMULT(_xlfn.MUNIT(X206),IF(ROUND(MMULT(IF(E206=0,IF(DN204=1,INDIRECT(_xlfn.CONCAT($CP$1,MATCH(F206,$CO$7:$CO$100,0)+6)):INDIRECT(_xlfn.CONCAT($CP$1,MATCH(F206,$CO$7:$CO$100,0)+6+SUM(IF((F206=$CO$7:$CO$59)=TRUE,1,0))-1)),INDIRECT(_xlfn.CONCAT($CH$1,MATCH(F206,$CG$7:$CG$100,0)+6)):INDIRECT(_xlfn.CONCAT($CH$1,MATCH(F206,$CG$7:$CG$100,0)+6+SUM(IF((F206=$CG$7:$CG$59)=TRUE,1,0))-1))),IF(OR(DN204=2,DN204=3),INDIRECT(_xlfn.CONCAT($CL$1,MATCH(E206,$CK$7:$CK$100,0)+6)):INDIRECT(_xlfn.CONCAT($CL$1,MATCH(E206,$CK$7:$CK$100,0)+6+SUM(IF((E206=$CK$7:$CK$59)=TRUE,1,0))-1)),INDIRECT(_xlfn.CONCAT($CD$1,MATCH(E206,$CC$7:$CC$100,0)+6)):INDIRECT(_xlfn.CONCAT($CD$1,MATCH(E206,$CC$7:$CC$100,0)+6+SUM(IF((E206=$CC$7:$CC$59)=TRUE,1,0))-1))))*$S$3*IF(AND(DM204=4,F206=0),1.1,1),1/TRANSPOSE(W206-INDIRECT(_xlfn.CONCAT($BZ$1,MATCH(D206,$BY$7:$BY$100,0)+6)):INDIRECT(_xlfn.CONCAT($BZ$1,MATCH(D206,$BY$7:$BY$100,0)+6+SUM(IF((D206=$BY$7:$BY$59)=TRUE,1,0))-1))*$R$3)),6)=1,1,0)),W206-INDIRECT(_xlfn.CONCAT($BZ$1,MATCH(D206,$BY$7:$BY$100,0)+6)):INDIRECT(_xlfn.CONCAT($BZ$1,MATCH(D206,$BY$7:$BY$100,0)+6+SUM(IF((D206=$BY$7:$BY$59)=TRUE,1,0))-1))*$R$3))/$S$3,1,-1,TRUE)=0,"",_xlfn._xlws.SORT(TRANSPOSE(MMULT(MMULT(_xlfn.MUNIT(X206),IF(ROUND(MMULT(IF(E206=0,IF(DN204=1,INDIRECT(_xlfn.CONCAT($CP$1,MATCH(F206,$CO$7:$CO$100,0)+6)):INDIRECT(_xlfn.CONCAT($CP$1,MATCH(F206,$CO$7:$CO$100,0)+6+SUM(IF((F206=$CO$7:$CO$59)=TRUE,1,0))-1)),INDIRECT(_xlfn.CONCAT($CH$1,MATCH(F206,$CG$7:$CG$100,0)+6)):INDIRECT(_xlfn.CONCAT($CH$1,MATCH(F206,$CG$7:$CG$100,0)+6+SUM(IF((F206=$CG$7:$CG$59)=TRUE,1,0))-1))),IF(OR(DN204=2,DN204=3),INDIRECT(_xlfn.CONCAT($CL$1,MATCH(E206,$CK$7:$CK$100,0)+6)):INDIRECT(_xlfn.CONCAT($CL$1,MATCH(E206,$CK$7:$CK$100,0)+6+SUM(IF((E206=$CK$7:$CK$59)=TRUE,1,0))-1)),INDIRECT(_xlfn.CONCAT($CD$1,MATCH(E206,$CC$7:$CC$100,0)+6)):INDIRECT(_xlfn.CONCAT($CD$1,MATCH(E206,$CC$7:$CC$100,0)+6+SUM(IF((E206=$CC$7:$CC$59)=TRUE,1,0))-1))))*$S$3*IF(AND(DM204=4,F206=0),1.1,1),1/TRANSPOSE(W206-INDIRECT(_xlfn.CONCAT($BZ$1,MATCH(D206,$BY$7:$BY$100,0)+6)):INDIRECT(_xlfn.CONCAT($BZ$1,MATCH(D206,$BY$7:$BY$100,0)+6+SUM(IF((D206=$BY$7:$BY$59)=TRUE,1,0))-1))*$R$3)),6)=1,1,0)),W206-INDIRECT(_xlfn.CONCAT($BZ$1,MATCH(D206,$BY$7:$BY$100,0)+6)):INDIRECT(_xlfn.CONCAT($BZ$1,MATCH(D206,$BY$7:$BY$100,0)+6+SUM(IF((D206=$BY$7:$BY$59)=TRUE,1,0))-1))*$R$3))/$S$3,1,-1,TRUE)),"")</f>
        <v/>
      </c>
      <c r="AG206" s="31"/>
      <c r="AH206" s="31"/>
      <c r="AI206" s="31"/>
      <c r="AJ206" s="32"/>
      <c r="AK206" s="6"/>
      <c r="AL206" s="21"/>
      <c r="AM206" s="21"/>
      <c r="AN206" s="48">
        <f t="shared" si="51"/>
        <v>12</v>
      </c>
      <c r="AO206" s="39" t="e">
        <f t="shared" si="52"/>
        <v>#N/A</v>
      </c>
      <c r="AP206" s="39" t="e" cm="1">
        <f t="array" ref="AP206">_xlfn.XMATCH(1,IF(IF((AL206=$DG$24:$EF$24)=TRUE,1,0)+IF((AM206=$DG$25:$EF$25)=TRUE,1,0)=2,1,0))</f>
        <v>#N/A</v>
      </c>
      <c r="AQ206" s="39" t="str" cm="1">
        <f t="array" aca="1" ref="AQ206:AU206" ca="1">AA206:AE206</f>
        <v/>
      </c>
      <c r="AR206" s="39" t="str">
        <f ca="1"/>
        <v/>
      </c>
      <c r="AS206" s="39" t="str">
        <f ca="1"/>
        <v/>
      </c>
      <c r="AT206" s="39" t="str">
        <f ca="1"/>
        <v/>
      </c>
      <c r="AU206" s="39" t="str">
        <f ca="1"/>
        <v/>
      </c>
      <c r="AV206" s="39">
        <f t="shared" si="53"/>
        <v>0</v>
      </c>
      <c r="AW206" s="39" t="e" cm="1">
        <f t="array" ref="AW206">IF(AND(AV206=1,AO206&lt;&gt;1),VLOOKUP(E206,변환표준점수!$H$8:$O$60,_xlfn.XMATCH('표점 계산기'!$AL206,변환표준점수!$I$6:$O$6)+1,FALSE),IF(AND($E206=0,$DN$4=1),INDEX($CH$7:$CH$73,SUM(IF(AF206=$CP$7:$CP$59,ROW($A$1:$A$50),0))),IF(AND($E206&lt;&gt;0,$DN$4&lt;&gt;1),INDEX($CD$7:$CD$73,SUM(IF(AF206=$CL$7:$CL$59,ROW($A$1:$A$50),0))),AF206:AJ206)))</f>
        <v>#N/A</v>
      </c>
      <c r="AX206" s="39"/>
      <c r="AY206" s="39"/>
      <c r="AZ206" s="39"/>
      <c r="BA206" s="39"/>
      <c r="BB206" s="39" t="e">
        <f>VLOOKUP(G206,변환표준점수!$X$8:$AM$16,_xlfn.XMATCH(AL206,변환표준점수!$Y$5:$AM$5)+IF(OR(AN206=6,AN206=7,AN206=10,AN206=11),IF(AO206=1,0,1),0)+1,FALSE)</f>
        <v>#N/A</v>
      </c>
      <c r="BC206" s="39" t="e">
        <f>VLOOKUP(H206,변환표준점수!$AO$8:$BE$16,_xlfn.XMATCH(AL206,변환표준점수!$AP$5:$BE$5)+IF(OR(AN206=3,AN206=6,AN206=8,AN206=9,AN206=10),IF(AO206=1,0,1),0)+1,FALSE)</f>
        <v>#N/A</v>
      </c>
      <c r="BD206" s="39" t="e">
        <f>IF(I206=0,VLOOKUP(K206,변환표준점수!$BU$8:$CF$62,'표점 계산기'!$AN206+1,FALSE),VLOOKUP(I206,변환표준점수!$BH$8:$BS$62,'표점 계산기'!$AN206+1,FALSE))</f>
        <v>#N/A</v>
      </c>
      <c r="BE206" s="39" t="e">
        <f>IF(J206=0,VLOOKUP(L206,변환표준점수!$BU$8:$CF$62,'표점 계산기'!$AN206+1,FALSE),VLOOKUP(J206,변환표준점수!$BH$8:$BS$62,'표점 계산기'!$AN206+1,FALSE))</f>
        <v>#N/A</v>
      </c>
      <c r="BF206" s="39" cm="1">
        <f t="array" ref="BF206">IF(M206=0,0,IF(OR(AN206=3,AN206=4),0,IF(AN206=1,INDEX($CZ$7:$CZ$15,SUM(IF(M206&lt;$CY$7:$CY$15=TRUE,1,0))+1),VLOOKUP(M206,변환표준점수!$BH$8:$BS$62,'표점 계산기'!AN206+1,FALSE))))</f>
        <v>0</v>
      </c>
      <c r="BG206" s="39" t="e" cm="1">
        <f t="array" ref="BG206">INDEX($DG$24:$EF$31,COLUMN(C201),$AP206)</f>
        <v>#N/A</v>
      </c>
      <c r="BH206" s="39" t="e" cm="1">
        <f t="array" ref="BH206">INDEX($DG$24:$EF$31,COLUMN(D201),$AP206)</f>
        <v>#N/A</v>
      </c>
      <c r="BI206" s="39" t="e" cm="1">
        <f t="array" ref="BI206">INDEX($DG$24:$EF$31,COLUMN(E201),$AP206)</f>
        <v>#N/A</v>
      </c>
      <c r="BJ206" s="39" t="e" cm="1">
        <f t="array" ref="BJ206">INDEX($DG$24:$EF$31,COLUMN(F201),$AP206)</f>
        <v>#N/A</v>
      </c>
      <c r="BK206" s="39" t="e" cm="1">
        <f t="array" ref="BK206">INDEX($DG$24:$EF$31,COLUMN(G201),$AP206)</f>
        <v>#N/A</v>
      </c>
      <c r="BL206" s="39" t="e" cm="1">
        <f t="array" ref="BL206">INDEX($DG$24:$EF$31,COLUMN(H201),$AP206)</f>
        <v>#N/A</v>
      </c>
      <c r="BM206" s="63" t="str" cm="1">
        <f t="array" aca="1" ref="BM206:BQ206" ca="1">IFERROR(ROUND(IF(IFERROR(AW206:BA206/AW206:BA206,0)=1,(IFERROR(AQ206:AU206*BG206,0)+IFERROR(AW206:BA206*BH206,0)+(SUM(BD206:BF206)-MIN(BD206:BF206))*BI206+BB206*BJ206+BC206*BK206)*BL206+BB206*(1-BJ206)+BC206*(1-BK206)+IF(AN206=1,BF206,0),""),2),"")</f>
        <v/>
      </c>
      <c r="BN206" s="52" t="str">
        <f ca="1"/>
        <v/>
      </c>
      <c r="BO206" s="52" t="str">
        <f ca="1"/>
        <v/>
      </c>
      <c r="BP206" s="52" t="str">
        <f ca="1"/>
        <v/>
      </c>
      <c r="BQ206" s="64" t="str">
        <f ca="1"/>
        <v/>
      </c>
      <c r="BR206" s="6"/>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6"/>
      <c r="DM206" s="6"/>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row>
    <row r="207" spans="1:153" x14ac:dyDescent="0.3">
      <c r="A207" s="5"/>
      <c r="B207" s="18" t="str">
        <f t="shared" si="55"/>
        <v/>
      </c>
      <c r="C207" s="24"/>
      <c r="D207" s="24"/>
      <c r="E207" s="24"/>
      <c r="F207" s="24"/>
      <c r="G207" s="24"/>
      <c r="H207" s="25"/>
      <c r="I207" s="25"/>
      <c r="J207" s="25"/>
      <c r="K207" s="25"/>
      <c r="L207" s="25"/>
      <c r="M207" s="25"/>
      <c r="N207" s="24"/>
      <c r="O207" s="25"/>
      <c r="P207" s="6"/>
      <c r="Q207" s="6"/>
      <c r="R207" s="6" t="e">
        <f t="shared" si="56"/>
        <v>#N/A</v>
      </c>
      <c r="S207" s="6" t="e">
        <f t="shared" si="57"/>
        <v>#N/A</v>
      </c>
      <c r="T207" s="6" t="e">
        <f t="shared" si="58"/>
        <v>#N/A</v>
      </c>
      <c r="U207" s="6" t="e">
        <f t="shared" si="59"/>
        <v>#N/A</v>
      </c>
      <c r="V207" s="8" cm="1">
        <f t="array" ref="V207">IF(M207=0,0,IF(OR($DM$4=3,$DM$4=4),0,IF($DM$4=1,INDEX($CZ$7:$CZ$15,SUM(IF(M207&lt;$CY$7:$CY$15=TRUE,1,0))+1),VLOOKUP(M207,$DB$7:$DC$107,2,FALSE))))</f>
        <v>0</v>
      </c>
      <c r="W207" s="6" t="e">
        <f t="shared" si="54"/>
        <v>#N/A</v>
      </c>
      <c r="X207" s="6" cm="1">
        <f t="array" aca="1" ref="X207" ca="1">SUM(IF((IF(E207=0,INDIRECT(_xlfn.CONCAT($CH$1,MATCH(F207,$CG$7:$CG$100,0)+6)):INDIRECT(_xlfn.CONCAT($CH$1,MATCH(F207,$CG$7:$CG$100,0)+6+SUM(IF((F207=$CG$7:$CG$59)=TRUE,1,0))-1)),INDIRECT(_xlfn.CONCAT($CD$1,MATCH(E207,$CC$7:$CC$100,0)+6)):INDIRECT(_xlfn.CONCAT($CD$1,MATCH(E207,$CC$7:$CC$100,0)+6+SUM(IF((E207=$CC$7:$CC$59)=TRUE,1,0))-1)))*$S$3)=0,0,1))</f>
        <v>2</v>
      </c>
      <c r="Y207" s="6" t="e" cm="1">
        <f t="array" aca="1" ref="Y207" ca="1">SUM(IF((TRANSPOSE(MMULT(MMULT(_xlfn.MUNIT(X207),IF(MMULT(IF(E207=0,INDIRECT(_xlfn.CONCAT($CH$1,MATCH(F207,$CG$7:$CG$100,0)+6)):INDIRECT(_xlfn.CONCAT($CH$1,MATCH(F207,$CG$7:$CG$100,0)+6+SUM(IF((F207=$CG$7:$CG$59)=TRUE,1,0))-1)),INDIRECT(_xlfn.CONCAT($CD$1,MATCH(E207,$CC$7:$CC$100,0)+6)):INDIRECT(_xlfn.CONCAT($CD$1,MATCH(E207,$CC$7:$CC$100,0)+6+SUM(IF((E207=$CC$7:$CC$59)=TRUE,1,0))-1)))*$S$3,1/TRANSPOSE(W207-INDIRECT(_xlfn.CONCAT($BZ$1,MATCH(D207,$BY$7:$BY$100,0)+6)):INDIRECT(_xlfn.CONCAT($BZ$1,MATCH(D207,$BY$7:$BY$100,0)+6+SUM(IF((D207=$BY$7:$BY$59)=TRUE,1,0))-1))*$R$3))=1,1,0)),W207-INDIRECT(_xlfn.CONCAT($BZ$1,MATCH(D207,$BY$7:$BY$100,0)+6)):INDIRECT(_xlfn.CONCAT($BZ$1,MATCH(D207,$BY$7:$BY$100,0)+6+SUM(IF((D207=$BY$7:$BY$59)=TRUE,1,0))-1))*$R$3)))=0,0,1))</f>
        <v>#N/A</v>
      </c>
      <c r="Z207" s="6"/>
      <c r="AA207" s="30" t="str">
        <f t="shared" ca="1" si="60"/>
        <v/>
      </c>
      <c r="AB207" s="31" t="str">
        <f t="shared" si="61"/>
        <v/>
      </c>
      <c r="AC207" s="31" t="str">
        <f t="shared" si="62"/>
        <v/>
      </c>
      <c r="AD207" s="31" t="str">
        <f t="shared" si="63"/>
        <v/>
      </c>
      <c r="AE207" s="32" t="str">
        <f t="shared" si="64"/>
        <v/>
      </c>
      <c r="AF207" s="33" t="str" cm="1">
        <f t="array" aca="1" ref="AF207" ca="1">IFERROR(IF(_xlfn._xlws.SORT(TRANSPOSE(MMULT(MMULT(_xlfn.MUNIT(X207),IF(ROUND(MMULT(IF(E207=0,IF(DN205=1,INDIRECT(_xlfn.CONCAT($CP$1,MATCH(F207,$CO$7:$CO$100,0)+6)):INDIRECT(_xlfn.CONCAT($CP$1,MATCH(F207,$CO$7:$CO$100,0)+6+SUM(IF((F207=$CO$7:$CO$59)=TRUE,1,0))-1)),INDIRECT(_xlfn.CONCAT($CH$1,MATCH(F207,$CG$7:$CG$100,0)+6)):INDIRECT(_xlfn.CONCAT($CH$1,MATCH(F207,$CG$7:$CG$100,0)+6+SUM(IF((F207=$CG$7:$CG$59)=TRUE,1,0))-1))),IF(OR(DN205=2,DN205=3),INDIRECT(_xlfn.CONCAT($CL$1,MATCH(E207,$CK$7:$CK$100,0)+6)):INDIRECT(_xlfn.CONCAT($CL$1,MATCH(E207,$CK$7:$CK$100,0)+6+SUM(IF((E207=$CK$7:$CK$59)=TRUE,1,0))-1)),INDIRECT(_xlfn.CONCAT($CD$1,MATCH(E207,$CC$7:$CC$100,0)+6)):INDIRECT(_xlfn.CONCAT($CD$1,MATCH(E207,$CC$7:$CC$100,0)+6+SUM(IF((E207=$CC$7:$CC$59)=TRUE,1,0))-1))))*$S$3*IF(AND(DM205=4,F207=0),1.1,1),1/TRANSPOSE(W207-INDIRECT(_xlfn.CONCAT($BZ$1,MATCH(D207,$BY$7:$BY$100,0)+6)):INDIRECT(_xlfn.CONCAT($BZ$1,MATCH(D207,$BY$7:$BY$100,0)+6+SUM(IF((D207=$BY$7:$BY$59)=TRUE,1,0))-1))*$R$3)),6)=1,1,0)),W207-INDIRECT(_xlfn.CONCAT($BZ$1,MATCH(D207,$BY$7:$BY$100,0)+6)):INDIRECT(_xlfn.CONCAT($BZ$1,MATCH(D207,$BY$7:$BY$100,0)+6+SUM(IF((D207=$BY$7:$BY$59)=TRUE,1,0))-1))*$R$3))/$S$3,1,-1,TRUE)=0,"",_xlfn._xlws.SORT(TRANSPOSE(MMULT(MMULT(_xlfn.MUNIT(X207),IF(ROUND(MMULT(IF(E207=0,IF(DN205=1,INDIRECT(_xlfn.CONCAT($CP$1,MATCH(F207,$CO$7:$CO$100,0)+6)):INDIRECT(_xlfn.CONCAT($CP$1,MATCH(F207,$CO$7:$CO$100,0)+6+SUM(IF((F207=$CO$7:$CO$59)=TRUE,1,0))-1)),INDIRECT(_xlfn.CONCAT($CH$1,MATCH(F207,$CG$7:$CG$100,0)+6)):INDIRECT(_xlfn.CONCAT($CH$1,MATCH(F207,$CG$7:$CG$100,0)+6+SUM(IF((F207=$CG$7:$CG$59)=TRUE,1,0))-1))),IF(OR(DN205=2,DN205=3),INDIRECT(_xlfn.CONCAT($CL$1,MATCH(E207,$CK$7:$CK$100,0)+6)):INDIRECT(_xlfn.CONCAT($CL$1,MATCH(E207,$CK$7:$CK$100,0)+6+SUM(IF((E207=$CK$7:$CK$59)=TRUE,1,0))-1)),INDIRECT(_xlfn.CONCAT($CD$1,MATCH(E207,$CC$7:$CC$100,0)+6)):INDIRECT(_xlfn.CONCAT($CD$1,MATCH(E207,$CC$7:$CC$100,0)+6+SUM(IF((E207=$CC$7:$CC$59)=TRUE,1,0))-1))))*$S$3*IF(AND(DM205=4,F207=0),1.1,1),1/TRANSPOSE(W207-INDIRECT(_xlfn.CONCAT($BZ$1,MATCH(D207,$BY$7:$BY$100,0)+6)):INDIRECT(_xlfn.CONCAT($BZ$1,MATCH(D207,$BY$7:$BY$100,0)+6+SUM(IF((D207=$BY$7:$BY$59)=TRUE,1,0))-1))*$R$3)),6)=1,1,0)),W207-INDIRECT(_xlfn.CONCAT($BZ$1,MATCH(D207,$BY$7:$BY$100,0)+6)):INDIRECT(_xlfn.CONCAT($BZ$1,MATCH(D207,$BY$7:$BY$100,0)+6+SUM(IF((D207=$BY$7:$BY$59)=TRUE,1,0))-1))*$R$3))/$S$3,1,-1,TRUE)),"")</f>
        <v/>
      </c>
      <c r="AG207" s="31"/>
      <c r="AH207" s="31"/>
      <c r="AI207" s="31"/>
      <c r="AJ207" s="32"/>
      <c r="AK207" s="6"/>
      <c r="AL207" s="21"/>
      <c r="AM207" s="21"/>
      <c r="AN207" s="48">
        <f t="shared" si="51"/>
        <v>12</v>
      </c>
      <c r="AO207" s="39" t="e">
        <f t="shared" si="52"/>
        <v>#N/A</v>
      </c>
      <c r="AP207" s="39" t="e" cm="1">
        <f t="array" ref="AP207">_xlfn.XMATCH(1,IF(IF((AL207=$DG$24:$EF$24)=TRUE,1,0)+IF((AM207=$DG$25:$EF$25)=TRUE,1,0)=2,1,0))</f>
        <v>#N/A</v>
      </c>
      <c r="AQ207" s="39" t="str" cm="1">
        <f t="array" aca="1" ref="AQ207:AU207" ca="1">AA207:AE207</f>
        <v/>
      </c>
      <c r="AR207" s="39" t="str">
        <f ca="1"/>
        <v/>
      </c>
      <c r="AS207" s="39" t="str">
        <f ca="1"/>
        <v/>
      </c>
      <c r="AT207" s="39" t="str">
        <f ca="1"/>
        <v/>
      </c>
      <c r="AU207" s="39" t="str">
        <f ca="1"/>
        <v/>
      </c>
      <c r="AV207" s="39">
        <f t="shared" si="53"/>
        <v>0</v>
      </c>
      <c r="AW207" s="39" t="e" cm="1">
        <f t="array" ref="AW207">IF(AND(AV207=1,AO207&lt;&gt;1),VLOOKUP(E207,변환표준점수!$H$8:$O$60,_xlfn.XMATCH('표점 계산기'!$AL207,변환표준점수!$I$6:$O$6)+1,FALSE),IF(AND($E207=0,$DN$4=1),INDEX($CH$7:$CH$73,SUM(IF(AF207=$CP$7:$CP$59,ROW($A$1:$A$50),0))),IF(AND($E207&lt;&gt;0,$DN$4&lt;&gt;1),INDEX($CD$7:$CD$73,SUM(IF(AF207=$CL$7:$CL$59,ROW($A$1:$A$50),0))),AF207:AJ207)))</f>
        <v>#N/A</v>
      </c>
      <c r="AX207" s="39"/>
      <c r="AY207" s="39"/>
      <c r="AZ207" s="39"/>
      <c r="BA207" s="39"/>
      <c r="BB207" s="39" t="e">
        <f>VLOOKUP(G207,변환표준점수!$X$8:$AM$16,_xlfn.XMATCH(AL207,변환표준점수!$Y$5:$AM$5)+IF(OR(AN207=6,AN207=7,AN207=10,AN207=11),IF(AO207=1,0,1),0)+1,FALSE)</f>
        <v>#N/A</v>
      </c>
      <c r="BC207" s="39" t="e">
        <f>VLOOKUP(H207,변환표준점수!$AO$8:$BE$16,_xlfn.XMATCH(AL207,변환표준점수!$AP$5:$BE$5)+IF(OR(AN207=3,AN207=6,AN207=8,AN207=9,AN207=10),IF(AO207=1,0,1),0)+1,FALSE)</f>
        <v>#N/A</v>
      </c>
      <c r="BD207" s="39" t="e">
        <f>IF(I207=0,VLOOKUP(K207,변환표준점수!$BU$8:$CF$62,'표점 계산기'!$AN207+1,FALSE),VLOOKUP(I207,변환표준점수!$BH$8:$BS$62,'표점 계산기'!$AN207+1,FALSE))</f>
        <v>#N/A</v>
      </c>
      <c r="BE207" s="39" t="e">
        <f>IF(J207=0,VLOOKUP(L207,변환표준점수!$BU$8:$CF$62,'표점 계산기'!$AN207+1,FALSE),VLOOKUP(J207,변환표준점수!$BH$8:$BS$62,'표점 계산기'!$AN207+1,FALSE))</f>
        <v>#N/A</v>
      </c>
      <c r="BF207" s="39" cm="1">
        <f t="array" ref="BF207">IF(M207=0,0,IF(OR(AN207=3,AN207=4),0,IF(AN207=1,INDEX($CZ$7:$CZ$15,SUM(IF(M207&lt;$CY$7:$CY$15=TRUE,1,0))+1),VLOOKUP(M207,변환표준점수!$BH$8:$BS$62,'표점 계산기'!AN207+1,FALSE))))</f>
        <v>0</v>
      </c>
      <c r="BG207" s="39" t="e" cm="1">
        <f t="array" ref="BG207">INDEX($DG$24:$EF$31,COLUMN(C202),$AP207)</f>
        <v>#N/A</v>
      </c>
      <c r="BH207" s="39" t="e" cm="1">
        <f t="array" ref="BH207">INDEX($DG$24:$EF$31,COLUMN(D202),$AP207)</f>
        <v>#N/A</v>
      </c>
      <c r="BI207" s="39" t="e" cm="1">
        <f t="array" ref="BI207">INDEX($DG$24:$EF$31,COLUMN(E202),$AP207)</f>
        <v>#N/A</v>
      </c>
      <c r="BJ207" s="39" t="e" cm="1">
        <f t="array" ref="BJ207">INDEX($DG$24:$EF$31,COLUMN(F202),$AP207)</f>
        <v>#N/A</v>
      </c>
      <c r="BK207" s="39" t="e" cm="1">
        <f t="array" ref="BK207">INDEX($DG$24:$EF$31,COLUMN(G202),$AP207)</f>
        <v>#N/A</v>
      </c>
      <c r="BL207" s="39" t="e" cm="1">
        <f t="array" ref="BL207">INDEX($DG$24:$EF$31,COLUMN(H202),$AP207)</f>
        <v>#N/A</v>
      </c>
      <c r="BM207" s="63" t="str" cm="1">
        <f t="array" aca="1" ref="BM207:BQ207" ca="1">IFERROR(ROUND(IF(IFERROR(AW207:BA207/AW207:BA207,0)=1,(IFERROR(AQ207:AU207*BG207,0)+IFERROR(AW207:BA207*BH207,0)+(SUM(BD207:BF207)-MIN(BD207:BF207))*BI207+BB207*BJ207+BC207*BK207)*BL207+BB207*(1-BJ207)+BC207*(1-BK207)+IF(AN207=1,BF207,0),""),2),"")</f>
        <v/>
      </c>
      <c r="BN207" s="52" t="str">
        <f ca="1"/>
        <v/>
      </c>
      <c r="BO207" s="52" t="str">
        <f ca="1"/>
        <v/>
      </c>
      <c r="BP207" s="52" t="str">
        <f ca="1"/>
        <v/>
      </c>
      <c r="BQ207" s="64" t="str">
        <f ca="1"/>
        <v/>
      </c>
      <c r="BR207" s="6"/>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6"/>
      <c r="DM207" s="6"/>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row>
    <row r="208" spans="1:153" x14ac:dyDescent="0.3">
      <c r="A208" s="5"/>
      <c r="B208" s="18" t="str">
        <f t="shared" si="55"/>
        <v/>
      </c>
      <c r="C208" s="24"/>
      <c r="D208" s="24"/>
      <c r="E208" s="24"/>
      <c r="F208" s="24"/>
      <c r="G208" s="24"/>
      <c r="H208" s="25"/>
      <c r="I208" s="25"/>
      <c r="J208" s="25"/>
      <c r="K208" s="25"/>
      <c r="L208" s="25"/>
      <c r="M208" s="25"/>
      <c r="N208" s="24"/>
      <c r="O208" s="25"/>
      <c r="P208" s="6"/>
      <c r="Q208" s="6"/>
      <c r="R208" s="6" t="e">
        <f t="shared" si="56"/>
        <v>#N/A</v>
      </c>
      <c r="S208" s="6" t="e">
        <f t="shared" si="57"/>
        <v>#N/A</v>
      </c>
      <c r="T208" s="6" t="e">
        <f t="shared" si="58"/>
        <v>#N/A</v>
      </c>
      <c r="U208" s="6" t="e">
        <f t="shared" si="59"/>
        <v>#N/A</v>
      </c>
      <c r="V208" s="8" cm="1">
        <f t="array" ref="V208">IF(M208=0,0,IF(OR($DM$4=3,$DM$4=4),0,IF($DM$4=1,INDEX($CZ$7:$CZ$15,SUM(IF(M208&lt;$CY$7:$CY$15=TRUE,1,0))+1),VLOOKUP(M208,$DB$7:$DC$107,2,FALSE))))</f>
        <v>0</v>
      </c>
      <c r="W208" s="6" t="e">
        <f t="shared" si="54"/>
        <v>#N/A</v>
      </c>
      <c r="X208" s="6" cm="1">
        <f t="array" aca="1" ref="X208" ca="1">SUM(IF((IF(E208=0,INDIRECT(_xlfn.CONCAT($CH$1,MATCH(F208,$CG$7:$CG$100,0)+6)):INDIRECT(_xlfn.CONCAT($CH$1,MATCH(F208,$CG$7:$CG$100,0)+6+SUM(IF((F208=$CG$7:$CG$59)=TRUE,1,0))-1)),INDIRECT(_xlfn.CONCAT($CD$1,MATCH(E208,$CC$7:$CC$100,0)+6)):INDIRECT(_xlfn.CONCAT($CD$1,MATCH(E208,$CC$7:$CC$100,0)+6+SUM(IF((E208=$CC$7:$CC$59)=TRUE,1,0))-1)))*$S$3)=0,0,1))</f>
        <v>2</v>
      </c>
      <c r="Y208" s="6" t="e" cm="1">
        <f t="array" aca="1" ref="Y208" ca="1">SUM(IF((TRANSPOSE(MMULT(MMULT(_xlfn.MUNIT(X208),IF(MMULT(IF(E208=0,INDIRECT(_xlfn.CONCAT($CH$1,MATCH(F208,$CG$7:$CG$100,0)+6)):INDIRECT(_xlfn.CONCAT($CH$1,MATCH(F208,$CG$7:$CG$100,0)+6+SUM(IF((F208=$CG$7:$CG$59)=TRUE,1,0))-1)),INDIRECT(_xlfn.CONCAT($CD$1,MATCH(E208,$CC$7:$CC$100,0)+6)):INDIRECT(_xlfn.CONCAT($CD$1,MATCH(E208,$CC$7:$CC$100,0)+6+SUM(IF((E208=$CC$7:$CC$59)=TRUE,1,0))-1)))*$S$3,1/TRANSPOSE(W208-INDIRECT(_xlfn.CONCAT($BZ$1,MATCH(D208,$BY$7:$BY$100,0)+6)):INDIRECT(_xlfn.CONCAT($BZ$1,MATCH(D208,$BY$7:$BY$100,0)+6+SUM(IF((D208=$BY$7:$BY$59)=TRUE,1,0))-1))*$R$3))=1,1,0)),W208-INDIRECT(_xlfn.CONCAT($BZ$1,MATCH(D208,$BY$7:$BY$100,0)+6)):INDIRECT(_xlfn.CONCAT($BZ$1,MATCH(D208,$BY$7:$BY$100,0)+6+SUM(IF((D208=$BY$7:$BY$59)=TRUE,1,0))-1))*$R$3)))=0,0,1))</f>
        <v>#N/A</v>
      </c>
      <c r="Z208" s="6"/>
      <c r="AA208" s="30" t="str">
        <f t="shared" ca="1" si="60"/>
        <v/>
      </c>
      <c r="AB208" s="31" t="str">
        <f t="shared" si="61"/>
        <v/>
      </c>
      <c r="AC208" s="31" t="str">
        <f t="shared" si="62"/>
        <v/>
      </c>
      <c r="AD208" s="31" t="str">
        <f t="shared" si="63"/>
        <v/>
      </c>
      <c r="AE208" s="32" t="str">
        <f t="shared" si="64"/>
        <v/>
      </c>
      <c r="AF208" s="33" t="str" cm="1">
        <f t="array" aca="1" ref="AF208" ca="1">IFERROR(IF(_xlfn._xlws.SORT(TRANSPOSE(MMULT(MMULT(_xlfn.MUNIT(X208),IF(ROUND(MMULT(IF(E208=0,IF(DN206=1,INDIRECT(_xlfn.CONCAT($CP$1,MATCH(F208,$CO$7:$CO$100,0)+6)):INDIRECT(_xlfn.CONCAT($CP$1,MATCH(F208,$CO$7:$CO$100,0)+6+SUM(IF((F208=$CO$7:$CO$59)=TRUE,1,0))-1)),INDIRECT(_xlfn.CONCAT($CH$1,MATCH(F208,$CG$7:$CG$100,0)+6)):INDIRECT(_xlfn.CONCAT($CH$1,MATCH(F208,$CG$7:$CG$100,0)+6+SUM(IF((F208=$CG$7:$CG$59)=TRUE,1,0))-1))),IF(OR(DN206=2,DN206=3),INDIRECT(_xlfn.CONCAT($CL$1,MATCH(E208,$CK$7:$CK$100,0)+6)):INDIRECT(_xlfn.CONCAT($CL$1,MATCH(E208,$CK$7:$CK$100,0)+6+SUM(IF((E208=$CK$7:$CK$59)=TRUE,1,0))-1)),INDIRECT(_xlfn.CONCAT($CD$1,MATCH(E208,$CC$7:$CC$100,0)+6)):INDIRECT(_xlfn.CONCAT($CD$1,MATCH(E208,$CC$7:$CC$100,0)+6+SUM(IF((E208=$CC$7:$CC$59)=TRUE,1,0))-1))))*$S$3*IF(AND(DM206=4,F208=0),1.1,1),1/TRANSPOSE(W208-INDIRECT(_xlfn.CONCAT($BZ$1,MATCH(D208,$BY$7:$BY$100,0)+6)):INDIRECT(_xlfn.CONCAT($BZ$1,MATCH(D208,$BY$7:$BY$100,0)+6+SUM(IF((D208=$BY$7:$BY$59)=TRUE,1,0))-1))*$R$3)),6)=1,1,0)),W208-INDIRECT(_xlfn.CONCAT($BZ$1,MATCH(D208,$BY$7:$BY$100,0)+6)):INDIRECT(_xlfn.CONCAT($BZ$1,MATCH(D208,$BY$7:$BY$100,0)+6+SUM(IF((D208=$BY$7:$BY$59)=TRUE,1,0))-1))*$R$3))/$S$3,1,-1,TRUE)=0,"",_xlfn._xlws.SORT(TRANSPOSE(MMULT(MMULT(_xlfn.MUNIT(X208),IF(ROUND(MMULT(IF(E208=0,IF(DN206=1,INDIRECT(_xlfn.CONCAT($CP$1,MATCH(F208,$CO$7:$CO$100,0)+6)):INDIRECT(_xlfn.CONCAT($CP$1,MATCH(F208,$CO$7:$CO$100,0)+6+SUM(IF((F208=$CO$7:$CO$59)=TRUE,1,0))-1)),INDIRECT(_xlfn.CONCAT($CH$1,MATCH(F208,$CG$7:$CG$100,0)+6)):INDIRECT(_xlfn.CONCAT($CH$1,MATCH(F208,$CG$7:$CG$100,0)+6+SUM(IF((F208=$CG$7:$CG$59)=TRUE,1,0))-1))),IF(OR(DN206=2,DN206=3),INDIRECT(_xlfn.CONCAT($CL$1,MATCH(E208,$CK$7:$CK$100,0)+6)):INDIRECT(_xlfn.CONCAT($CL$1,MATCH(E208,$CK$7:$CK$100,0)+6+SUM(IF((E208=$CK$7:$CK$59)=TRUE,1,0))-1)),INDIRECT(_xlfn.CONCAT($CD$1,MATCH(E208,$CC$7:$CC$100,0)+6)):INDIRECT(_xlfn.CONCAT($CD$1,MATCH(E208,$CC$7:$CC$100,0)+6+SUM(IF((E208=$CC$7:$CC$59)=TRUE,1,0))-1))))*$S$3*IF(AND(DM206=4,F208=0),1.1,1),1/TRANSPOSE(W208-INDIRECT(_xlfn.CONCAT($BZ$1,MATCH(D208,$BY$7:$BY$100,0)+6)):INDIRECT(_xlfn.CONCAT($BZ$1,MATCH(D208,$BY$7:$BY$100,0)+6+SUM(IF((D208=$BY$7:$BY$59)=TRUE,1,0))-1))*$R$3)),6)=1,1,0)),W208-INDIRECT(_xlfn.CONCAT($BZ$1,MATCH(D208,$BY$7:$BY$100,0)+6)):INDIRECT(_xlfn.CONCAT($BZ$1,MATCH(D208,$BY$7:$BY$100,0)+6+SUM(IF((D208=$BY$7:$BY$59)=TRUE,1,0))-1))*$R$3))/$S$3,1,-1,TRUE)),"")</f>
        <v/>
      </c>
      <c r="AG208" s="31"/>
      <c r="AH208" s="31"/>
      <c r="AI208" s="31"/>
      <c r="AJ208" s="32"/>
      <c r="AK208" s="6"/>
      <c r="AL208" s="21"/>
      <c r="AM208" s="21"/>
      <c r="AN208" s="48">
        <f t="shared" si="51"/>
        <v>12</v>
      </c>
      <c r="AO208" s="39" t="e">
        <f t="shared" si="52"/>
        <v>#N/A</v>
      </c>
      <c r="AP208" s="39" t="e" cm="1">
        <f t="array" ref="AP208">_xlfn.XMATCH(1,IF(IF((AL208=$DG$24:$EF$24)=TRUE,1,0)+IF((AM208=$DG$25:$EF$25)=TRUE,1,0)=2,1,0))</f>
        <v>#N/A</v>
      </c>
      <c r="AQ208" s="39" t="str" cm="1">
        <f t="array" aca="1" ref="AQ208:AU208" ca="1">AA208:AE208</f>
        <v/>
      </c>
      <c r="AR208" s="39" t="str">
        <f ca="1"/>
        <v/>
      </c>
      <c r="AS208" s="39" t="str">
        <f ca="1"/>
        <v/>
      </c>
      <c r="AT208" s="39" t="str">
        <f ca="1"/>
        <v/>
      </c>
      <c r="AU208" s="39" t="str">
        <f ca="1"/>
        <v/>
      </c>
      <c r="AV208" s="39">
        <f t="shared" si="53"/>
        <v>0</v>
      </c>
      <c r="AW208" s="39" t="e" cm="1">
        <f t="array" ref="AW208">IF(AND(AV208=1,AO208&lt;&gt;1),VLOOKUP(E208,변환표준점수!$H$8:$O$60,_xlfn.XMATCH('표점 계산기'!$AL208,변환표준점수!$I$6:$O$6)+1,FALSE),IF(AND($E208=0,$DN$4=1),INDEX($CH$7:$CH$73,SUM(IF(AF208=$CP$7:$CP$59,ROW($A$1:$A$50),0))),IF(AND($E208&lt;&gt;0,$DN$4&lt;&gt;1),INDEX($CD$7:$CD$73,SUM(IF(AF208=$CL$7:$CL$59,ROW($A$1:$A$50),0))),AF208:AJ208)))</f>
        <v>#N/A</v>
      </c>
      <c r="AX208" s="39"/>
      <c r="AY208" s="39"/>
      <c r="AZ208" s="39"/>
      <c r="BA208" s="39"/>
      <c r="BB208" s="39" t="e">
        <f>VLOOKUP(G208,변환표준점수!$X$8:$AM$16,_xlfn.XMATCH(AL208,변환표준점수!$Y$5:$AM$5)+IF(OR(AN208=6,AN208=7,AN208=10,AN208=11),IF(AO208=1,0,1),0)+1,FALSE)</f>
        <v>#N/A</v>
      </c>
      <c r="BC208" s="39" t="e">
        <f>VLOOKUP(H208,변환표준점수!$AO$8:$BE$16,_xlfn.XMATCH(AL208,변환표준점수!$AP$5:$BE$5)+IF(OR(AN208=3,AN208=6,AN208=8,AN208=9,AN208=10),IF(AO208=1,0,1),0)+1,FALSE)</f>
        <v>#N/A</v>
      </c>
      <c r="BD208" s="39" t="e">
        <f>IF(I208=0,VLOOKUP(K208,변환표준점수!$BU$8:$CF$62,'표점 계산기'!$AN208+1,FALSE),VLOOKUP(I208,변환표준점수!$BH$8:$BS$62,'표점 계산기'!$AN208+1,FALSE))</f>
        <v>#N/A</v>
      </c>
      <c r="BE208" s="39" t="e">
        <f>IF(J208=0,VLOOKUP(L208,변환표준점수!$BU$8:$CF$62,'표점 계산기'!$AN208+1,FALSE),VLOOKUP(J208,변환표준점수!$BH$8:$BS$62,'표점 계산기'!$AN208+1,FALSE))</f>
        <v>#N/A</v>
      </c>
      <c r="BF208" s="39" cm="1">
        <f t="array" ref="BF208">IF(M208=0,0,IF(OR(AN208=3,AN208=4),0,IF(AN208=1,INDEX($CZ$7:$CZ$15,SUM(IF(M208&lt;$CY$7:$CY$15=TRUE,1,0))+1),VLOOKUP(M208,변환표준점수!$BH$8:$BS$62,'표점 계산기'!AN208+1,FALSE))))</f>
        <v>0</v>
      </c>
      <c r="BG208" s="39" t="e" cm="1">
        <f t="array" ref="BG208">INDEX($DG$24:$EF$31,COLUMN(C203),$AP208)</f>
        <v>#N/A</v>
      </c>
      <c r="BH208" s="39" t="e" cm="1">
        <f t="array" ref="BH208">INDEX($DG$24:$EF$31,COLUMN(D203),$AP208)</f>
        <v>#N/A</v>
      </c>
      <c r="BI208" s="39" t="e" cm="1">
        <f t="array" ref="BI208">INDEX($DG$24:$EF$31,COLUMN(E203),$AP208)</f>
        <v>#N/A</v>
      </c>
      <c r="BJ208" s="39" t="e" cm="1">
        <f t="array" ref="BJ208">INDEX($DG$24:$EF$31,COLUMN(F203),$AP208)</f>
        <v>#N/A</v>
      </c>
      <c r="BK208" s="39" t="e" cm="1">
        <f t="array" ref="BK208">INDEX($DG$24:$EF$31,COLUMN(G203),$AP208)</f>
        <v>#N/A</v>
      </c>
      <c r="BL208" s="39" t="e" cm="1">
        <f t="array" ref="BL208">INDEX($DG$24:$EF$31,COLUMN(H203),$AP208)</f>
        <v>#N/A</v>
      </c>
      <c r="BM208" s="63" t="str" cm="1">
        <f t="array" aca="1" ref="BM208:BQ208" ca="1">IFERROR(ROUND(IF(IFERROR(AW208:BA208/AW208:BA208,0)=1,(IFERROR(AQ208:AU208*BG208,0)+IFERROR(AW208:BA208*BH208,0)+(SUM(BD208:BF208)-MIN(BD208:BF208))*BI208+BB208*BJ208+BC208*BK208)*BL208+BB208*(1-BJ208)+BC208*(1-BK208)+IF(AN208=1,BF208,0),""),2),"")</f>
        <v/>
      </c>
      <c r="BN208" s="52" t="str">
        <f ca="1"/>
        <v/>
      </c>
      <c r="BO208" s="52" t="str">
        <f ca="1"/>
        <v/>
      </c>
      <c r="BP208" s="52" t="str">
        <f ca="1"/>
        <v/>
      </c>
      <c r="BQ208" s="64" t="str">
        <f ca="1"/>
        <v/>
      </c>
      <c r="BR208" s="6"/>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6"/>
      <c r="DM208" s="6"/>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row>
    <row r="209" spans="1:153" x14ac:dyDescent="0.3">
      <c r="A209" s="5"/>
      <c r="B209" s="18" t="str">
        <f t="shared" si="55"/>
        <v/>
      </c>
      <c r="C209" s="24"/>
      <c r="D209" s="24"/>
      <c r="E209" s="24"/>
      <c r="F209" s="24"/>
      <c r="G209" s="24"/>
      <c r="H209" s="25"/>
      <c r="I209" s="25"/>
      <c r="J209" s="25"/>
      <c r="K209" s="25"/>
      <c r="L209" s="25"/>
      <c r="M209" s="25"/>
      <c r="N209" s="24"/>
      <c r="O209" s="25"/>
      <c r="P209" s="6"/>
      <c r="Q209" s="6"/>
      <c r="R209" s="6" t="e">
        <f t="shared" si="56"/>
        <v>#N/A</v>
      </c>
      <c r="S209" s="6" t="e">
        <f t="shared" si="57"/>
        <v>#N/A</v>
      </c>
      <c r="T209" s="6" t="e">
        <f t="shared" si="58"/>
        <v>#N/A</v>
      </c>
      <c r="U209" s="6" t="e">
        <f t="shared" si="59"/>
        <v>#N/A</v>
      </c>
      <c r="V209" s="8" cm="1">
        <f t="array" ref="V209">IF(M209=0,0,IF(OR($DM$4=3,$DM$4=4),0,IF($DM$4=1,INDEX($CZ$7:$CZ$15,SUM(IF(M209&lt;$CY$7:$CY$15=TRUE,1,0))+1),VLOOKUP(M209,$DB$7:$DC$107,2,FALSE))))</f>
        <v>0</v>
      </c>
      <c r="W209" s="6" t="e">
        <f t="shared" si="54"/>
        <v>#N/A</v>
      </c>
      <c r="X209" s="6" cm="1">
        <f t="array" aca="1" ref="X209" ca="1">SUM(IF((IF(E209=0,INDIRECT(_xlfn.CONCAT($CH$1,MATCH(F209,$CG$7:$CG$100,0)+6)):INDIRECT(_xlfn.CONCAT($CH$1,MATCH(F209,$CG$7:$CG$100,0)+6+SUM(IF((F209=$CG$7:$CG$59)=TRUE,1,0))-1)),INDIRECT(_xlfn.CONCAT($CD$1,MATCH(E209,$CC$7:$CC$100,0)+6)):INDIRECT(_xlfn.CONCAT($CD$1,MATCH(E209,$CC$7:$CC$100,0)+6+SUM(IF((E209=$CC$7:$CC$59)=TRUE,1,0))-1)))*$S$3)=0,0,1))</f>
        <v>2</v>
      </c>
      <c r="Y209" s="6" t="e" cm="1">
        <f t="array" aca="1" ref="Y209" ca="1">SUM(IF((TRANSPOSE(MMULT(MMULT(_xlfn.MUNIT(X209),IF(MMULT(IF(E209=0,INDIRECT(_xlfn.CONCAT($CH$1,MATCH(F209,$CG$7:$CG$100,0)+6)):INDIRECT(_xlfn.CONCAT($CH$1,MATCH(F209,$CG$7:$CG$100,0)+6+SUM(IF((F209=$CG$7:$CG$59)=TRUE,1,0))-1)),INDIRECT(_xlfn.CONCAT($CD$1,MATCH(E209,$CC$7:$CC$100,0)+6)):INDIRECT(_xlfn.CONCAT($CD$1,MATCH(E209,$CC$7:$CC$100,0)+6+SUM(IF((E209=$CC$7:$CC$59)=TRUE,1,0))-1)))*$S$3,1/TRANSPOSE(W209-INDIRECT(_xlfn.CONCAT($BZ$1,MATCH(D209,$BY$7:$BY$100,0)+6)):INDIRECT(_xlfn.CONCAT($BZ$1,MATCH(D209,$BY$7:$BY$100,0)+6+SUM(IF((D209=$BY$7:$BY$59)=TRUE,1,0))-1))*$R$3))=1,1,0)),W209-INDIRECT(_xlfn.CONCAT($BZ$1,MATCH(D209,$BY$7:$BY$100,0)+6)):INDIRECT(_xlfn.CONCAT($BZ$1,MATCH(D209,$BY$7:$BY$100,0)+6+SUM(IF((D209=$BY$7:$BY$59)=TRUE,1,0))-1))*$R$3)))=0,0,1))</f>
        <v>#N/A</v>
      </c>
      <c r="Z209" s="6"/>
      <c r="AA209" s="30" t="str">
        <f t="shared" ca="1" si="60"/>
        <v/>
      </c>
      <c r="AB209" s="31" t="str">
        <f t="shared" si="61"/>
        <v/>
      </c>
      <c r="AC209" s="31" t="str">
        <f t="shared" si="62"/>
        <v/>
      </c>
      <c r="AD209" s="31" t="str">
        <f t="shared" si="63"/>
        <v/>
      </c>
      <c r="AE209" s="32" t="str">
        <f t="shared" si="64"/>
        <v/>
      </c>
      <c r="AF209" s="33" t="str" cm="1">
        <f t="array" aca="1" ref="AF209" ca="1">IFERROR(IF(_xlfn._xlws.SORT(TRANSPOSE(MMULT(MMULT(_xlfn.MUNIT(X209),IF(ROUND(MMULT(IF(E209=0,IF(DN207=1,INDIRECT(_xlfn.CONCAT($CP$1,MATCH(F209,$CO$7:$CO$100,0)+6)):INDIRECT(_xlfn.CONCAT($CP$1,MATCH(F209,$CO$7:$CO$100,0)+6+SUM(IF((F209=$CO$7:$CO$59)=TRUE,1,0))-1)),INDIRECT(_xlfn.CONCAT($CH$1,MATCH(F209,$CG$7:$CG$100,0)+6)):INDIRECT(_xlfn.CONCAT($CH$1,MATCH(F209,$CG$7:$CG$100,0)+6+SUM(IF((F209=$CG$7:$CG$59)=TRUE,1,0))-1))),IF(OR(DN207=2,DN207=3),INDIRECT(_xlfn.CONCAT($CL$1,MATCH(E209,$CK$7:$CK$100,0)+6)):INDIRECT(_xlfn.CONCAT($CL$1,MATCH(E209,$CK$7:$CK$100,0)+6+SUM(IF((E209=$CK$7:$CK$59)=TRUE,1,0))-1)),INDIRECT(_xlfn.CONCAT($CD$1,MATCH(E209,$CC$7:$CC$100,0)+6)):INDIRECT(_xlfn.CONCAT($CD$1,MATCH(E209,$CC$7:$CC$100,0)+6+SUM(IF((E209=$CC$7:$CC$59)=TRUE,1,0))-1))))*$S$3*IF(AND(DM207=4,F209=0),1.1,1),1/TRANSPOSE(W209-INDIRECT(_xlfn.CONCAT($BZ$1,MATCH(D209,$BY$7:$BY$100,0)+6)):INDIRECT(_xlfn.CONCAT($BZ$1,MATCH(D209,$BY$7:$BY$100,0)+6+SUM(IF((D209=$BY$7:$BY$59)=TRUE,1,0))-1))*$R$3)),6)=1,1,0)),W209-INDIRECT(_xlfn.CONCAT($BZ$1,MATCH(D209,$BY$7:$BY$100,0)+6)):INDIRECT(_xlfn.CONCAT($BZ$1,MATCH(D209,$BY$7:$BY$100,0)+6+SUM(IF((D209=$BY$7:$BY$59)=TRUE,1,0))-1))*$R$3))/$S$3,1,-1,TRUE)=0,"",_xlfn._xlws.SORT(TRANSPOSE(MMULT(MMULT(_xlfn.MUNIT(X209),IF(ROUND(MMULT(IF(E209=0,IF(DN207=1,INDIRECT(_xlfn.CONCAT($CP$1,MATCH(F209,$CO$7:$CO$100,0)+6)):INDIRECT(_xlfn.CONCAT($CP$1,MATCH(F209,$CO$7:$CO$100,0)+6+SUM(IF((F209=$CO$7:$CO$59)=TRUE,1,0))-1)),INDIRECT(_xlfn.CONCAT($CH$1,MATCH(F209,$CG$7:$CG$100,0)+6)):INDIRECT(_xlfn.CONCAT($CH$1,MATCH(F209,$CG$7:$CG$100,0)+6+SUM(IF((F209=$CG$7:$CG$59)=TRUE,1,0))-1))),IF(OR(DN207=2,DN207=3),INDIRECT(_xlfn.CONCAT($CL$1,MATCH(E209,$CK$7:$CK$100,0)+6)):INDIRECT(_xlfn.CONCAT($CL$1,MATCH(E209,$CK$7:$CK$100,0)+6+SUM(IF((E209=$CK$7:$CK$59)=TRUE,1,0))-1)),INDIRECT(_xlfn.CONCAT($CD$1,MATCH(E209,$CC$7:$CC$100,0)+6)):INDIRECT(_xlfn.CONCAT($CD$1,MATCH(E209,$CC$7:$CC$100,0)+6+SUM(IF((E209=$CC$7:$CC$59)=TRUE,1,0))-1))))*$S$3*IF(AND(DM207=4,F209=0),1.1,1),1/TRANSPOSE(W209-INDIRECT(_xlfn.CONCAT($BZ$1,MATCH(D209,$BY$7:$BY$100,0)+6)):INDIRECT(_xlfn.CONCAT($BZ$1,MATCH(D209,$BY$7:$BY$100,0)+6+SUM(IF((D209=$BY$7:$BY$59)=TRUE,1,0))-1))*$R$3)),6)=1,1,0)),W209-INDIRECT(_xlfn.CONCAT($BZ$1,MATCH(D209,$BY$7:$BY$100,0)+6)):INDIRECT(_xlfn.CONCAT($BZ$1,MATCH(D209,$BY$7:$BY$100,0)+6+SUM(IF((D209=$BY$7:$BY$59)=TRUE,1,0))-1))*$R$3))/$S$3,1,-1,TRUE)),"")</f>
        <v/>
      </c>
      <c r="AG209" s="31"/>
      <c r="AH209" s="31"/>
      <c r="AI209" s="31"/>
      <c r="AJ209" s="32"/>
      <c r="AK209" s="6"/>
      <c r="AL209" s="21"/>
      <c r="AM209" s="21"/>
      <c r="AN209" s="48">
        <f t="shared" si="51"/>
        <v>12</v>
      </c>
      <c r="AO209" s="39" t="e">
        <f t="shared" si="52"/>
        <v>#N/A</v>
      </c>
      <c r="AP209" s="39" t="e" cm="1">
        <f t="array" ref="AP209">_xlfn.XMATCH(1,IF(IF((AL209=$DG$24:$EF$24)=TRUE,1,0)+IF((AM209=$DG$25:$EF$25)=TRUE,1,0)=2,1,0))</f>
        <v>#N/A</v>
      </c>
      <c r="AQ209" s="39" t="str" cm="1">
        <f t="array" aca="1" ref="AQ209:AU209" ca="1">AA209:AE209</f>
        <v/>
      </c>
      <c r="AR209" s="39" t="str">
        <f ca="1"/>
        <v/>
      </c>
      <c r="AS209" s="39" t="str">
        <f ca="1"/>
        <v/>
      </c>
      <c r="AT209" s="39" t="str">
        <f ca="1"/>
        <v/>
      </c>
      <c r="AU209" s="39" t="str">
        <f ca="1"/>
        <v/>
      </c>
      <c r="AV209" s="39">
        <f t="shared" si="53"/>
        <v>0</v>
      </c>
      <c r="AW209" s="39" t="e" cm="1">
        <f t="array" ref="AW209">IF(AND(AV209=1,AO209&lt;&gt;1),VLOOKUP(E209,변환표준점수!$H$8:$O$60,_xlfn.XMATCH('표점 계산기'!$AL209,변환표준점수!$I$6:$O$6)+1,FALSE),IF(AND($E209=0,$DN$4=1),INDEX($CH$7:$CH$73,SUM(IF(AF209=$CP$7:$CP$59,ROW($A$1:$A$50),0))),IF(AND($E209&lt;&gt;0,$DN$4&lt;&gt;1),INDEX($CD$7:$CD$73,SUM(IF(AF209=$CL$7:$CL$59,ROW($A$1:$A$50),0))),AF209:AJ209)))</f>
        <v>#N/A</v>
      </c>
      <c r="AX209" s="39"/>
      <c r="AY209" s="39"/>
      <c r="AZ209" s="39"/>
      <c r="BA209" s="39"/>
      <c r="BB209" s="39" t="e">
        <f>VLOOKUP(G209,변환표준점수!$X$8:$AM$16,_xlfn.XMATCH(AL209,변환표준점수!$Y$5:$AM$5)+IF(OR(AN209=6,AN209=7,AN209=10,AN209=11),IF(AO209=1,0,1),0)+1,FALSE)</f>
        <v>#N/A</v>
      </c>
      <c r="BC209" s="39" t="e">
        <f>VLOOKUP(H209,변환표준점수!$AO$8:$BE$16,_xlfn.XMATCH(AL209,변환표준점수!$AP$5:$BE$5)+IF(OR(AN209=3,AN209=6,AN209=8,AN209=9,AN209=10),IF(AO209=1,0,1),0)+1,FALSE)</f>
        <v>#N/A</v>
      </c>
      <c r="BD209" s="39" t="e">
        <f>IF(I209=0,VLOOKUP(K209,변환표준점수!$BU$8:$CF$62,'표점 계산기'!$AN209+1,FALSE),VLOOKUP(I209,변환표준점수!$BH$8:$BS$62,'표점 계산기'!$AN209+1,FALSE))</f>
        <v>#N/A</v>
      </c>
      <c r="BE209" s="39" t="e">
        <f>IF(J209=0,VLOOKUP(L209,변환표준점수!$BU$8:$CF$62,'표점 계산기'!$AN209+1,FALSE),VLOOKUP(J209,변환표준점수!$BH$8:$BS$62,'표점 계산기'!$AN209+1,FALSE))</f>
        <v>#N/A</v>
      </c>
      <c r="BF209" s="39" cm="1">
        <f t="array" ref="BF209">IF(M209=0,0,IF(OR(AN209=3,AN209=4),0,IF(AN209=1,INDEX($CZ$7:$CZ$15,SUM(IF(M209&lt;$CY$7:$CY$15=TRUE,1,0))+1),VLOOKUP(M209,변환표준점수!$BH$8:$BS$62,'표점 계산기'!AN209+1,FALSE))))</f>
        <v>0</v>
      </c>
      <c r="BG209" s="39" t="e" cm="1">
        <f t="array" ref="BG209">INDEX($DG$24:$EF$31,COLUMN(C204),$AP209)</f>
        <v>#N/A</v>
      </c>
      <c r="BH209" s="39" t="e" cm="1">
        <f t="array" ref="BH209">INDEX($DG$24:$EF$31,COLUMN(D204),$AP209)</f>
        <v>#N/A</v>
      </c>
      <c r="BI209" s="39" t="e" cm="1">
        <f t="array" ref="BI209">INDEX($DG$24:$EF$31,COLUMN(E204),$AP209)</f>
        <v>#N/A</v>
      </c>
      <c r="BJ209" s="39" t="e" cm="1">
        <f t="array" ref="BJ209">INDEX($DG$24:$EF$31,COLUMN(F204),$AP209)</f>
        <v>#N/A</v>
      </c>
      <c r="BK209" s="39" t="e" cm="1">
        <f t="array" ref="BK209">INDEX($DG$24:$EF$31,COLUMN(G204),$AP209)</f>
        <v>#N/A</v>
      </c>
      <c r="BL209" s="39" t="e" cm="1">
        <f t="array" ref="BL209">INDEX($DG$24:$EF$31,COLUMN(H204),$AP209)</f>
        <v>#N/A</v>
      </c>
      <c r="BM209" s="63" t="str" cm="1">
        <f t="array" aca="1" ref="BM209:BQ209" ca="1">IFERROR(ROUND(IF(IFERROR(AW209:BA209/AW209:BA209,0)=1,(IFERROR(AQ209:AU209*BG209,0)+IFERROR(AW209:BA209*BH209,0)+(SUM(BD209:BF209)-MIN(BD209:BF209))*BI209+BB209*BJ209+BC209*BK209)*BL209+BB209*(1-BJ209)+BC209*(1-BK209)+IF(AN209=1,BF209,0),""),2),"")</f>
        <v/>
      </c>
      <c r="BN209" s="52" t="str">
        <f ca="1"/>
        <v/>
      </c>
      <c r="BO209" s="52" t="str">
        <f ca="1"/>
        <v/>
      </c>
      <c r="BP209" s="52" t="str">
        <f ca="1"/>
        <v/>
      </c>
      <c r="BQ209" s="64" t="str">
        <f ca="1"/>
        <v/>
      </c>
      <c r="BR209" s="6"/>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6"/>
      <c r="DM209" s="6"/>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row>
    <row r="210" spans="1:153" x14ac:dyDescent="0.3">
      <c r="A210" s="5"/>
      <c r="B210" s="18" t="str">
        <f t="shared" si="55"/>
        <v/>
      </c>
      <c r="C210" s="24"/>
      <c r="D210" s="24"/>
      <c r="E210" s="24"/>
      <c r="F210" s="24"/>
      <c r="G210" s="24"/>
      <c r="H210" s="25"/>
      <c r="I210" s="25"/>
      <c r="J210" s="25"/>
      <c r="K210" s="25"/>
      <c r="L210" s="25"/>
      <c r="M210" s="25"/>
      <c r="N210" s="24"/>
      <c r="O210" s="25"/>
      <c r="P210" s="6"/>
      <c r="Q210" s="6"/>
      <c r="R210" s="6" t="e">
        <f t="shared" si="56"/>
        <v>#N/A</v>
      </c>
      <c r="S210" s="6" t="e">
        <f t="shared" si="57"/>
        <v>#N/A</v>
      </c>
      <c r="T210" s="6" t="e">
        <f t="shared" si="58"/>
        <v>#N/A</v>
      </c>
      <c r="U210" s="6" t="e">
        <f t="shared" si="59"/>
        <v>#N/A</v>
      </c>
      <c r="V210" s="8" cm="1">
        <f t="array" ref="V210">IF(M210=0,0,IF(OR($DM$4=3,$DM$4=4),0,IF($DM$4=1,INDEX($CZ$7:$CZ$15,SUM(IF(M210&lt;$CY$7:$CY$15=TRUE,1,0))+1),VLOOKUP(M210,$DB$7:$DC$107,2,FALSE))))</f>
        <v>0</v>
      </c>
      <c r="W210" s="6" t="e">
        <f t="shared" si="54"/>
        <v>#N/A</v>
      </c>
      <c r="X210" s="6" cm="1">
        <f t="array" aca="1" ref="X210" ca="1">SUM(IF((IF(E210=0,INDIRECT(_xlfn.CONCAT($CH$1,MATCH(F210,$CG$7:$CG$100,0)+6)):INDIRECT(_xlfn.CONCAT($CH$1,MATCH(F210,$CG$7:$CG$100,0)+6+SUM(IF((F210=$CG$7:$CG$59)=TRUE,1,0))-1)),INDIRECT(_xlfn.CONCAT($CD$1,MATCH(E210,$CC$7:$CC$100,0)+6)):INDIRECT(_xlfn.CONCAT($CD$1,MATCH(E210,$CC$7:$CC$100,0)+6+SUM(IF((E210=$CC$7:$CC$59)=TRUE,1,0))-1)))*$S$3)=0,0,1))</f>
        <v>2</v>
      </c>
      <c r="Y210" s="6" t="e" cm="1">
        <f t="array" aca="1" ref="Y210" ca="1">SUM(IF((TRANSPOSE(MMULT(MMULT(_xlfn.MUNIT(X210),IF(MMULT(IF(E210=0,INDIRECT(_xlfn.CONCAT($CH$1,MATCH(F210,$CG$7:$CG$100,0)+6)):INDIRECT(_xlfn.CONCAT($CH$1,MATCH(F210,$CG$7:$CG$100,0)+6+SUM(IF((F210=$CG$7:$CG$59)=TRUE,1,0))-1)),INDIRECT(_xlfn.CONCAT($CD$1,MATCH(E210,$CC$7:$CC$100,0)+6)):INDIRECT(_xlfn.CONCAT($CD$1,MATCH(E210,$CC$7:$CC$100,0)+6+SUM(IF((E210=$CC$7:$CC$59)=TRUE,1,0))-1)))*$S$3,1/TRANSPOSE(W210-INDIRECT(_xlfn.CONCAT($BZ$1,MATCH(D210,$BY$7:$BY$100,0)+6)):INDIRECT(_xlfn.CONCAT($BZ$1,MATCH(D210,$BY$7:$BY$100,0)+6+SUM(IF((D210=$BY$7:$BY$59)=TRUE,1,0))-1))*$R$3))=1,1,0)),W210-INDIRECT(_xlfn.CONCAT($BZ$1,MATCH(D210,$BY$7:$BY$100,0)+6)):INDIRECT(_xlfn.CONCAT($BZ$1,MATCH(D210,$BY$7:$BY$100,0)+6+SUM(IF((D210=$BY$7:$BY$59)=TRUE,1,0))-1))*$R$3)))=0,0,1))</f>
        <v>#N/A</v>
      </c>
      <c r="Z210" s="6"/>
      <c r="AA210" s="30" t="str">
        <f t="shared" ca="1" si="60"/>
        <v/>
      </c>
      <c r="AB210" s="31" t="str">
        <f t="shared" si="61"/>
        <v/>
      </c>
      <c r="AC210" s="31" t="str">
        <f t="shared" si="62"/>
        <v/>
      </c>
      <c r="AD210" s="31" t="str">
        <f t="shared" si="63"/>
        <v/>
      </c>
      <c r="AE210" s="32" t="str">
        <f t="shared" si="64"/>
        <v/>
      </c>
      <c r="AF210" s="33" t="str" cm="1">
        <f t="array" aca="1" ref="AF210" ca="1">IFERROR(IF(_xlfn._xlws.SORT(TRANSPOSE(MMULT(MMULT(_xlfn.MUNIT(X210),IF(ROUND(MMULT(IF(E210=0,IF(DN208=1,INDIRECT(_xlfn.CONCAT($CP$1,MATCH(F210,$CO$7:$CO$100,0)+6)):INDIRECT(_xlfn.CONCAT($CP$1,MATCH(F210,$CO$7:$CO$100,0)+6+SUM(IF((F210=$CO$7:$CO$59)=TRUE,1,0))-1)),INDIRECT(_xlfn.CONCAT($CH$1,MATCH(F210,$CG$7:$CG$100,0)+6)):INDIRECT(_xlfn.CONCAT($CH$1,MATCH(F210,$CG$7:$CG$100,0)+6+SUM(IF((F210=$CG$7:$CG$59)=TRUE,1,0))-1))),IF(OR(DN208=2,DN208=3),INDIRECT(_xlfn.CONCAT($CL$1,MATCH(E210,$CK$7:$CK$100,0)+6)):INDIRECT(_xlfn.CONCAT($CL$1,MATCH(E210,$CK$7:$CK$100,0)+6+SUM(IF((E210=$CK$7:$CK$59)=TRUE,1,0))-1)),INDIRECT(_xlfn.CONCAT($CD$1,MATCH(E210,$CC$7:$CC$100,0)+6)):INDIRECT(_xlfn.CONCAT($CD$1,MATCH(E210,$CC$7:$CC$100,0)+6+SUM(IF((E210=$CC$7:$CC$59)=TRUE,1,0))-1))))*$S$3*IF(AND(DM208=4,F210=0),1.1,1),1/TRANSPOSE(W210-INDIRECT(_xlfn.CONCAT($BZ$1,MATCH(D210,$BY$7:$BY$100,0)+6)):INDIRECT(_xlfn.CONCAT($BZ$1,MATCH(D210,$BY$7:$BY$100,0)+6+SUM(IF((D210=$BY$7:$BY$59)=TRUE,1,0))-1))*$R$3)),6)=1,1,0)),W210-INDIRECT(_xlfn.CONCAT($BZ$1,MATCH(D210,$BY$7:$BY$100,0)+6)):INDIRECT(_xlfn.CONCAT($BZ$1,MATCH(D210,$BY$7:$BY$100,0)+6+SUM(IF((D210=$BY$7:$BY$59)=TRUE,1,0))-1))*$R$3))/$S$3,1,-1,TRUE)=0,"",_xlfn._xlws.SORT(TRANSPOSE(MMULT(MMULT(_xlfn.MUNIT(X210),IF(ROUND(MMULT(IF(E210=0,IF(DN208=1,INDIRECT(_xlfn.CONCAT($CP$1,MATCH(F210,$CO$7:$CO$100,0)+6)):INDIRECT(_xlfn.CONCAT($CP$1,MATCH(F210,$CO$7:$CO$100,0)+6+SUM(IF((F210=$CO$7:$CO$59)=TRUE,1,0))-1)),INDIRECT(_xlfn.CONCAT($CH$1,MATCH(F210,$CG$7:$CG$100,0)+6)):INDIRECT(_xlfn.CONCAT($CH$1,MATCH(F210,$CG$7:$CG$100,0)+6+SUM(IF((F210=$CG$7:$CG$59)=TRUE,1,0))-1))),IF(OR(DN208=2,DN208=3),INDIRECT(_xlfn.CONCAT($CL$1,MATCH(E210,$CK$7:$CK$100,0)+6)):INDIRECT(_xlfn.CONCAT($CL$1,MATCH(E210,$CK$7:$CK$100,0)+6+SUM(IF((E210=$CK$7:$CK$59)=TRUE,1,0))-1)),INDIRECT(_xlfn.CONCAT($CD$1,MATCH(E210,$CC$7:$CC$100,0)+6)):INDIRECT(_xlfn.CONCAT($CD$1,MATCH(E210,$CC$7:$CC$100,0)+6+SUM(IF((E210=$CC$7:$CC$59)=TRUE,1,0))-1))))*$S$3*IF(AND(DM208=4,F210=0),1.1,1),1/TRANSPOSE(W210-INDIRECT(_xlfn.CONCAT($BZ$1,MATCH(D210,$BY$7:$BY$100,0)+6)):INDIRECT(_xlfn.CONCAT($BZ$1,MATCH(D210,$BY$7:$BY$100,0)+6+SUM(IF((D210=$BY$7:$BY$59)=TRUE,1,0))-1))*$R$3)),6)=1,1,0)),W210-INDIRECT(_xlfn.CONCAT($BZ$1,MATCH(D210,$BY$7:$BY$100,0)+6)):INDIRECT(_xlfn.CONCAT($BZ$1,MATCH(D210,$BY$7:$BY$100,0)+6+SUM(IF((D210=$BY$7:$BY$59)=TRUE,1,0))-1))*$R$3))/$S$3,1,-1,TRUE)),"")</f>
        <v/>
      </c>
      <c r="AG210" s="31"/>
      <c r="AH210" s="31"/>
      <c r="AI210" s="31"/>
      <c r="AJ210" s="32"/>
      <c r="AK210" s="6"/>
      <c r="AL210" s="21"/>
      <c r="AM210" s="21"/>
      <c r="AN210" s="48">
        <f t="shared" si="51"/>
        <v>12</v>
      </c>
      <c r="AO210" s="39" t="e">
        <f t="shared" si="52"/>
        <v>#N/A</v>
      </c>
      <c r="AP210" s="39" t="e" cm="1">
        <f t="array" ref="AP210">_xlfn.XMATCH(1,IF(IF((AL210=$DG$24:$EF$24)=TRUE,1,0)+IF((AM210=$DG$25:$EF$25)=TRUE,1,0)=2,1,0))</f>
        <v>#N/A</v>
      </c>
      <c r="AQ210" s="39" t="str" cm="1">
        <f t="array" aca="1" ref="AQ210:AU210" ca="1">AA210:AE210</f>
        <v/>
      </c>
      <c r="AR210" s="39" t="str">
        <f ca="1"/>
        <v/>
      </c>
      <c r="AS210" s="39" t="str">
        <f ca="1"/>
        <v/>
      </c>
      <c r="AT210" s="39" t="str">
        <f ca="1"/>
        <v/>
      </c>
      <c r="AU210" s="39" t="str">
        <f ca="1"/>
        <v/>
      </c>
      <c r="AV210" s="39">
        <f t="shared" si="53"/>
        <v>0</v>
      </c>
      <c r="AW210" s="39" t="e" cm="1">
        <f t="array" ref="AW210">IF(AND(AV210=1,AO210&lt;&gt;1),VLOOKUP(E210,변환표준점수!$H$8:$O$60,_xlfn.XMATCH('표점 계산기'!$AL210,변환표준점수!$I$6:$O$6)+1,FALSE),IF(AND($E210=0,$DN$4=1),INDEX($CH$7:$CH$73,SUM(IF(AF210=$CP$7:$CP$59,ROW($A$1:$A$50),0))),IF(AND($E210&lt;&gt;0,$DN$4&lt;&gt;1),INDEX($CD$7:$CD$73,SUM(IF(AF210=$CL$7:$CL$59,ROW($A$1:$A$50),0))),AF210:AJ210)))</f>
        <v>#N/A</v>
      </c>
      <c r="AX210" s="39"/>
      <c r="AY210" s="39"/>
      <c r="AZ210" s="39"/>
      <c r="BA210" s="39"/>
      <c r="BB210" s="39" t="e">
        <f>VLOOKUP(G210,변환표준점수!$X$8:$AM$16,_xlfn.XMATCH(AL210,변환표준점수!$Y$5:$AM$5)+IF(OR(AN210=6,AN210=7,AN210=10,AN210=11),IF(AO210=1,0,1),0)+1,FALSE)</f>
        <v>#N/A</v>
      </c>
      <c r="BC210" s="39" t="e">
        <f>VLOOKUP(H210,변환표준점수!$AO$8:$BE$16,_xlfn.XMATCH(AL210,변환표준점수!$AP$5:$BE$5)+IF(OR(AN210=3,AN210=6,AN210=8,AN210=9,AN210=10),IF(AO210=1,0,1),0)+1,FALSE)</f>
        <v>#N/A</v>
      </c>
      <c r="BD210" s="39" t="e">
        <f>IF(I210=0,VLOOKUP(K210,변환표준점수!$BU$8:$CF$62,'표점 계산기'!$AN210+1,FALSE),VLOOKUP(I210,변환표준점수!$BH$8:$BS$62,'표점 계산기'!$AN210+1,FALSE))</f>
        <v>#N/A</v>
      </c>
      <c r="BE210" s="39" t="e">
        <f>IF(J210=0,VLOOKUP(L210,변환표준점수!$BU$8:$CF$62,'표점 계산기'!$AN210+1,FALSE),VLOOKUP(J210,변환표준점수!$BH$8:$BS$62,'표점 계산기'!$AN210+1,FALSE))</f>
        <v>#N/A</v>
      </c>
      <c r="BF210" s="39" cm="1">
        <f t="array" ref="BF210">IF(M210=0,0,IF(OR(AN210=3,AN210=4),0,IF(AN210=1,INDEX($CZ$7:$CZ$15,SUM(IF(M210&lt;$CY$7:$CY$15=TRUE,1,0))+1),VLOOKUP(M210,변환표준점수!$BH$8:$BS$62,'표점 계산기'!AN210+1,FALSE))))</f>
        <v>0</v>
      </c>
      <c r="BG210" s="39" t="e" cm="1">
        <f t="array" ref="BG210">INDEX($DG$24:$EF$31,COLUMN(C205),$AP210)</f>
        <v>#N/A</v>
      </c>
      <c r="BH210" s="39" t="e" cm="1">
        <f t="array" ref="BH210">INDEX($DG$24:$EF$31,COLUMN(D205),$AP210)</f>
        <v>#N/A</v>
      </c>
      <c r="BI210" s="39" t="e" cm="1">
        <f t="array" ref="BI210">INDEX($DG$24:$EF$31,COLUMN(E205),$AP210)</f>
        <v>#N/A</v>
      </c>
      <c r="BJ210" s="39" t="e" cm="1">
        <f t="array" ref="BJ210">INDEX($DG$24:$EF$31,COLUMN(F205),$AP210)</f>
        <v>#N/A</v>
      </c>
      <c r="BK210" s="39" t="e" cm="1">
        <f t="array" ref="BK210">INDEX($DG$24:$EF$31,COLUMN(G205),$AP210)</f>
        <v>#N/A</v>
      </c>
      <c r="BL210" s="39" t="e" cm="1">
        <f t="array" ref="BL210">INDEX($DG$24:$EF$31,COLUMN(H205),$AP210)</f>
        <v>#N/A</v>
      </c>
      <c r="BM210" s="63" t="str" cm="1">
        <f t="array" aca="1" ref="BM210:BQ210" ca="1">IFERROR(ROUND(IF(IFERROR(AW210:BA210/AW210:BA210,0)=1,(IFERROR(AQ210:AU210*BG210,0)+IFERROR(AW210:BA210*BH210,0)+(SUM(BD210:BF210)-MIN(BD210:BF210))*BI210+BB210*BJ210+BC210*BK210)*BL210+BB210*(1-BJ210)+BC210*(1-BK210)+IF(AN210=1,BF210,0),""),2),"")</f>
        <v/>
      </c>
      <c r="BN210" s="52" t="str">
        <f ca="1"/>
        <v/>
      </c>
      <c r="BO210" s="52" t="str">
        <f ca="1"/>
        <v/>
      </c>
      <c r="BP210" s="52" t="str">
        <f ca="1"/>
        <v/>
      </c>
      <c r="BQ210" s="64" t="str">
        <f ca="1"/>
        <v/>
      </c>
      <c r="BR210" s="6"/>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6"/>
      <c r="DM210" s="6"/>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row>
    <row r="211" spans="1:153" x14ac:dyDescent="0.3">
      <c r="A211" s="5"/>
      <c r="B211" s="18" t="str">
        <f t="shared" si="55"/>
        <v/>
      </c>
      <c r="C211" s="24"/>
      <c r="D211" s="24"/>
      <c r="E211" s="24"/>
      <c r="F211" s="24"/>
      <c r="G211" s="24"/>
      <c r="H211" s="25"/>
      <c r="I211" s="25"/>
      <c r="J211" s="25"/>
      <c r="K211" s="25"/>
      <c r="L211" s="25"/>
      <c r="M211" s="25"/>
      <c r="N211" s="24"/>
      <c r="O211" s="25"/>
      <c r="P211" s="6"/>
      <c r="Q211" s="6"/>
      <c r="R211" s="6" t="e">
        <f t="shared" si="56"/>
        <v>#N/A</v>
      </c>
      <c r="S211" s="6" t="e">
        <f t="shared" si="57"/>
        <v>#N/A</v>
      </c>
      <c r="T211" s="6" t="e">
        <f t="shared" si="58"/>
        <v>#N/A</v>
      </c>
      <c r="U211" s="6" t="e">
        <f t="shared" si="59"/>
        <v>#N/A</v>
      </c>
      <c r="V211" s="8" cm="1">
        <f t="array" ref="V211">IF(M211=0,0,IF(OR($DM$4=3,$DM$4=4),0,IF($DM$4=1,INDEX($CZ$7:$CZ$15,SUM(IF(M211&lt;$CY$7:$CY$15=TRUE,1,0))+1),VLOOKUP(M211,$DB$7:$DC$107,2,FALSE))))</f>
        <v>0</v>
      </c>
      <c r="W211" s="6" t="e">
        <f t="shared" si="54"/>
        <v>#N/A</v>
      </c>
      <c r="X211" s="6" cm="1">
        <f t="array" aca="1" ref="X211" ca="1">SUM(IF((IF(E211=0,INDIRECT(_xlfn.CONCAT($CH$1,MATCH(F211,$CG$7:$CG$100,0)+6)):INDIRECT(_xlfn.CONCAT($CH$1,MATCH(F211,$CG$7:$CG$100,0)+6+SUM(IF((F211=$CG$7:$CG$59)=TRUE,1,0))-1)),INDIRECT(_xlfn.CONCAT($CD$1,MATCH(E211,$CC$7:$CC$100,0)+6)):INDIRECT(_xlfn.CONCAT($CD$1,MATCH(E211,$CC$7:$CC$100,0)+6+SUM(IF((E211=$CC$7:$CC$59)=TRUE,1,0))-1)))*$S$3)=0,0,1))</f>
        <v>2</v>
      </c>
      <c r="Y211" s="6" t="e" cm="1">
        <f t="array" aca="1" ref="Y211" ca="1">SUM(IF((TRANSPOSE(MMULT(MMULT(_xlfn.MUNIT(X211),IF(MMULT(IF(E211=0,INDIRECT(_xlfn.CONCAT($CH$1,MATCH(F211,$CG$7:$CG$100,0)+6)):INDIRECT(_xlfn.CONCAT($CH$1,MATCH(F211,$CG$7:$CG$100,0)+6+SUM(IF((F211=$CG$7:$CG$59)=TRUE,1,0))-1)),INDIRECT(_xlfn.CONCAT($CD$1,MATCH(E211,$CC$7:$CC$100,0)+6)):INDIRECT(_xlfn.CONCAT($CD$1,MATCH(E211,$CC$7:$CC$100,0)+6+SUM(IF((E211=$CC$7:$CC$59)=TRUE,1,0))-1)))*$S$3,1/TRANSPOSE(W211-INDIRECT(_xlfn.CONCAT($BZ$1,MATCH(D211,$BY$7:$BY$100,0)+6)):INDIRECT(_xlfn.CONCAT($BZ$1,MATCH(D211,$BY$7:$BY$100,0)+6+SUM(IF((D211=$BY$7:$BY$59)=TRUE,1,0))-1))*$R$3))=1,1,0)),W211-INDIRECT(_xlfn.CONCAT($BZ$1,MATCH(D211,$BY$7:$BY$100,0)+6)):INDIRECT(_xlfn.CONCAT($BZ$1,MATCH(D211,$BY$7:$BY$100,0)+6+SUM(IF((D211=$BY$7:$BY$59)=TRUE,1,0))-1))*$R$3)))=0,0,1))</f>
        <v>#N/A</v>
      </c>
      <c r="Z211" s="6"/>
      <c r="AA211" s="30" t="str">
        <f t="shared" ca="1" si="60"/>
        <v/>
      </c>
      <c r="AB211" s="31" t="str">
        <f t="shared" si="61"/>
        <v/>
      </c>
      <c r="AC211" s="31" t="str">
        <f t="shared" si="62"/>
        <v/>
      </c>
      <c r="AD211" s="31" t="str">
        <f t="shared" si="63"/>
        <v/>
      </c>
      <c r="AE211" s="32" t="str">
        <f t="shared" si="64"/>
        <v/>
      </c>
      <c r="AF211" s="33" t="str" cm="1">
        <f t="array" aca="1" ref="AF211" ca="1">IFERROR(IF(_xlfn._xlws.SORT(TRANSPOSE(MMULT(MMULT(_xlfn.MUNIT(X211),IF(ROUND(MMULT(IF(E211=0,IF(DN209=1,INDIRECT(_xlfn.CONCAT($CP$1,MATCH(F211,$CO$7:$CO$100,0)+6)):INDIRECT(_xlfn.CONCAT($CP$1,MATCH(F211,$CO$7:$CO$100,0)+6+SUM(IF((F211=$CO$7:$CO$59)=TRUE,1,0))-1)),INDIRECT(_xlfn.CONCAT($CH$1,MATCH(F211,$CG$7:$CG$100,0)+6)):INDIRECT(_xlfn.CONCAT($CH$1,MATCH(F211,$CG$7:$CG$100,0)+6+SUM(IF((F211=$CG$7:$CG$59)=TRUE,1,0))-1))),IF(OR(DN209=2,DN209=3),INDIRECT(_xlfn.CONCAT($CL$1,MATCH(E211,$CK$7:$CK$100,0)+6)):INDIRECT(_xlfn.CONCAT($CL$1,MATCH(E211,$CK$7:$CK$100,0)+6+SUM(IF((E211=$CK$7:$CK$59)=TRUE,1,0))-1)),INDIRECT(_xlfn.CONCAT($CD$1,MATCH(E211,$CC$7:$CC$100,0)+6)):INDIRECT(_xlfn.CONCAT($CD$1,MATCH(E211,$CC$7:$CC$100,0)+6+SUM(IF((E211=$CC$7:$CC$59)=TRUE,1,0))-1))))*$S$3*IF(AND(DM209=4,F211=0),1.1,1),1/TRANSPOSE(W211-INDIRECT(_xlfn.CONCAT($BZ$1,MATCH(D211,$BY$7:$BY$100,0)+6)):INDIRECT(_xlfn.CONCAT($BZ$1,MATCH(D211,$BY$7:$BY$100,0)+6+SUM(IF((D211=$BY$7:$BY$59)=TRUE,1,0))-1))*$R$3)),6)=1,1,0)),W211-INDIRECT(_xlfn.CONCAT($BZ$1,MATCH(D211,$BY$7:$BY$100,0)+6)):INDIRECT(_xlfn.CONCAT($BZ$1,MATCH(D211,$BY$7:$BY$100,0)+6+SUM(IF((D211=$BY$7:$BY$59)=TRUE,1,0))-1))*$R$3))/$S$3,1,-1,TRUE)=0,"",_xlfn._xlws.SORT(TRANSPOSE(MMULT(MMULT(_xlfn.MUNIT(X211),IF(ROUND(MMULT(IF(E211=0,IF(DN209=1,INDIRECT(_xlfn.CONCAT($CP$1,MATCH(F211,$CO$7:$CO$100,0)+6)):INDIRECT(_xlfn.CONCAT($CP$1,MATCH(F211,$CO$7:$CO$100,0)+6+SUM(IF((F211=$CO$7:$CO$59)=TRUE,1,0))-1)),INDIRECT(_xlfn.CONCAT($CH$1,MATCH(F211,$CG$7:$CG$100,0)+6)):INDIRECT(_xlfn.CONCAT($CH$1,MATCH(F211,$CG$7:$CG$100,0)+6+SUM(IF((F211=$CG$7:$CG$59)=TRUE,1,0))-1))),IF(OR(DN209=2,DN209=3),INDIRECT(_xlfn.CONCAT($CL$1,MATCH(E211,$CK$7:$CK$100,0)+6)):INDIRECT(_xlfn.CONCAT($CL$1,MATCH(E211,$CK$7:$CK$100,0)+6+SUM(IF((E211=$CK$7:$CK$59)=TRUE,1,0))-1)),INDIRECT(_xlfn.CONCAT($CD$1,MATCH(E211,$CC$7:$CC$100,0)+6)):INDIRECT(_xlfn.CONCAT($CD$1,MATCH(E211,$CC$7:$CC$100,0)+6+SUM(IF((E211=$CC$7:$CC$59)=TRUE,1,0))-1))))*$S$3*IF(AND(DM209=4,F211=0),1.1,1),1/TRANSPOSE(W211-INDIRECT(_xlfn.CONCAT($BZ$1,MATCH(D211,$BY$7:$BY$100,0)+6)):INDIRECT(_xlfn.CONCAT($BZ$1,MATCH(D211,$BY$7:$BY$100,0)+6+SUM(IF((D211=$BY$7:$BY$59)=TRUE,1,0))-1))*$R$3)),6)=1,1,0)),W211-INDIRECT(_xlfn.CONCAT($BZ$1,MATCH(D211,$BY$7:$BY$100,0)+6)):INDIRECT(_xlfn.CONCAT($BZ$1,MATCH(D211,$BY$7:$BY$100,0)+6+SUM(IF((D211=$BY$7:$BY$59)=TRUE,1,0))-1))*$R$3))/$S$3,1,-1,TRUE)),"")</f>
        <v/>
      </c>
      <c r="AG211" s="31"/>
      <c r="AH211" s="31"/>
      <c r="AI211" s="31"/>
      <c r="AJ211" s="32"/>
      <c r="AK211" s="6"/>
      <c r="AL211" s="21"/>
      <c r="AM211" s="21"/>
      <c r="AN211" s="48">
        <f t="shared" si="51"/>
        <v>12</v>
      </c>
      <c r="AO211" s="39" t="e">
        <f t="shared" si="52"/>
        <v>#N/A</v>
      </c>
      <c r="AP211" s="39" t="e" cm="1">
        <f t="array" ref="AP211">_xlfn.XMATCH(1,IF(IF((AL211=$DG$24:$EF$24)=TRUE,1,0)+IF((AM211=$DG$25:$EF$25)=TRUE,1,0)=2,1,0))</f>
        <v>#N/A</v>
      </c>
      <c r="AQ211" s="39" t="str" cm="1">
        <f t="array" aca="1" ref="AQ211:AU211" ca="1">AA211:AE211</f>
        <v/>
      </c>
      <c r="AR211" s="39" t="str">
        <f ca="1"/>
        <v/>
      </c>
      <c r="AS211" s="39" t="str">
        <f ca="1"/>
        <v/>
      </c>
      <c r="AT211" s="39" t="str">
        <f ca="1"/>
        <v/>
      </c>
      <c r="AU211" s="39" t="str">
        <f ca="1"/>
        <v/>
      </c>
      <c r="AV211" s="39">
        <f t="shared" si="53"/>
        <v>0</v>
      </c>
      <c r="AW211" s="39" t="e" cm="1">
        <f t="array" ref="AW211">IF(AND(AV211=1,AO211&lt;&gt;1),VLOOKUP(E211,변환표준점수!$H$8:$O$60,_xlfn.XMATCH('표점 계산기'!$AL211,변환표준점수!$I$6:$O$6)+1,FALSE),IF(AND($E211=0,$DN$4=1),INDEX($CH$7:$CH$73,SUM(IF(AF211=$CP$7:$CP$59,ROW($A$1:$A$50),0))),IF(AND($E211&lt;&gt;0,$DN$4&lt;&gt;1),INDEX($CD$7:$CD$73,SUM(IF(AF211=$CL$7:$CL$59,ROW($A$1:$A$50),0))),AF211:AJ211)))</f>
        <v>#N/A</v>
      </c>
      <c r="AX211" s="39"/>
      <c r="AY211" s="39"/>
      <c r="AZ211" s="39"/>
      <c r="BA211" s="39"/>
      <c r="BB211" s="39" t="e">
        <f>VLOOKUP(G211,변환표준점수!$X$8:$AM$16,_xlfn.XMATCH(AL211,변환표준점수!$Y$5:$AM$5)+IF(OR(AN211=6,AN211=7,AN211=10,AN211=11),IF(AO211=1,0,1),0)+1,FALSE)</f>
        <v>#N/A</v>
      </c>
      <c r="BC211" s="39" t="e">
        <f>VLOOKUP(H211,변환표준점수!$AO$8:$BE$16,_xlfn.XMATCH(AL211,변환표준점수!$AP$5:$BE$5)+IF(OR(AN211=3,AN211=6,AN211=8,AN211=9,AN211=10),IF(AO211=1,0,1),0)+1,FALSE)</f>
        <v>#N/A</v>
      </c>
      <c r="BD211" s="39" t="e">
        <f>IF(I211=0,VLOOKUP(K211,변환표준점수!$BU$8:$CF$62,'표점 계산기'!$AN211+1,FALSE),VLOOKUP(I211,변환표준점수!$BH$8:$BS$62,'표점 계산기'!$AN211+1,FALSE))</f>
        <v>#N/A</v>
      </c>
      <c r="BE211" s="39" t="e">
        <f>IF(J211=0,VLOOKUP(L211,변환표준점수!$BU$8:$CF$62,'표점 계산기'!$AN211+1,FALSE),VLOOKUP(J211,변환표준점수!$BH$8:$BS$62,'표점 계산기'!$AN211+1,FALSE))</f>
        <v>#N/A</v>
      </c>
      <c r="BF211" s="39" cm="1">
        <f t="array" ref="BF211">IF(M211=0,0,IF(OR(AN211=3,AN211=4),0,IF(AN211=1,INDEX($CZ$7:$CZ$15,SUM(IF(M211&lt;$CY$7:$CY$15=TRUE,1,0))+1),VLOOKUP(M211,변환표준점수!$BH$8:$BS$62,'표점 계산기'!AN211+1,FALSE))))</f>
        <v>0</v>
      </c>
      <c r="BG211" s="39" t="e" cm="1">
        <f t="array" ref="BG211">INDEX($DG$24:$EF$31,COLUMN(C206),$AP211)</f>
        <v>#N/A</v>
      </c>
      <c r="BH211" s="39" t="e" cm="1">
        <f t="array" ref="BH211">INDEX($DG$24:$EF$31,COLUMN(D206),$AP211)</f>
        <v>#N/A</v>
      </c>
      <c r="BI211" s="39" t="e" cm="1">
        <f t="array" ref="BI211">INDEX($DG$24:$EF$31,COLUMN(E206),$AP211)</f>
        <v>#N/A</v>
      </c>
      <c r="BJ211" s="39" t="e" cm="1">
        <f t="array" ref="BJ211">INDEX($DG$24:$EF$31,COLUMN(F206),$AP211)</f>
        <v>#N/A</v>
      </c>
      <c r="BK211" s="39" t="e" cm="1">
        <f t="array" ref="BK211">INDEX($DG$24:$EF$31,COLUMN(G206),$AP211)</f>
        <v>#N/A</v>
      </c>
      <c r="BL211" s="39" t="e" cm="1">
        <f t="array" ref="BL211">INDEX($DG$24:$EF$31,COLUMN(H206),$AP211)</f>
        <v>#N/A</v>
      </c>
      <c r="BM211" s="63" t="str" cm="1">
        <f t="array" aca="1" ref="BM211:BQ211" ca="1">IFERROR(ROUND(IF(IFERROR(AW211:BA211/AW211:BA211,0)=1,(IFERROR(AQ211:AU211*BG211,0)+IFERROR(AW211:BA211*BH211,0)+(SUM(BD211:BF211)-MIN(BD211:BF211))*BI211+BB211*BJ211+BC211*BK211)*BL211+BB211*(1-BJ211)+BC211*(1-BK211)+IF(AN211=1,BF211,0),""),2),"")</f>
        <v/>
      </c>
      <c r="BN211" s="52" t="str">
        <f ca="1"/>
        <v/>
      </c>
      <c r="BO211" s="52" t="str">
        <f ca="1"/>
        <v/>
      </c>
      <c r="BP211" s="52" t="str">
        <f ca="1"/>
        <v/>
      </c>
      <c r="BQ211" s="64" t="str">
        <f ca="1"/>
        <v/>
      </c>
      <c r="BR211" s="6"/>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6"/>
      <c r="DM211" s="6"/>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row>
    <row r="212" spans="1:153" x14ac:dyDescent="0.3">
      <c r="A212" s="5"/>
      <c r="B212" s="18" t="str">
        <f t="shared" si="55"/>
        <v/>
      </c>
      <c r="C212" s="24"/>
      <c r="D212" s="24"/>
      <c r="E212" s="24"/>
      <c r="F212" s="24"/>
      <c r="G212" s="24"/>
      <c r="H212" s="25"/>
      <c r="I212" s="25"/>
      <c r="J212" s="25"/>
      <c r="K212" s="25"/>
      <c r="L212" s="25"/>
      <c r="M212" s="25"/>
      <c r="N212" s="24"/>
      <c r="O212" s="25"/>
      <c r="P212" s="6"/>
      <c r="Q212" s="6"/>
      <c r="R212" s="6" t="e">
        <f t="shared" si="56"/>
        <v>#N/A</v>
      </c>
      <c r="S212" s="6" t="e">
        <f t="shared" si="57"/>
        <v>#N/A</v>
      </c>
      <c r="T212" s="6" t="e">
        <f t="shared" si="58"/>
        <v>#N/A</v>
      </c>
      <c r="U212" s="6" t="e">
        <f t="shared" si="59"/>
        <v>#N/A</v>
      </c>
      <c r="V212" s="8" cm="1">
        <f t="array" ref="V212">IF(M212=0,0,IF(OR($DM$4=3,$DM$4=4),0,IF($DM$4=1,INDEX($CZ$7:$CZ$15,SUM(IF(M212&lt;$CY$7:$CY$15=TRUE,1,0))+1),VLOOKUP(M212,$DB$7:$DC$107,2,FALSE))))</f>
        <v>0</v>
      </c>
      <c r="W212" s="6" t="e">
        <f t="shared" si="54"/>
        <v>#N/A</v>
      </c>
      <c r="X212" s="6" cm="1">
        <f t="array" aca="1" ref="X212" ca="1">SUM(IF((IF(E212=0,INDIRECT(_xlfn.CONCAT($CH$1,MATCH(F212,$CG$7:$CG$100,0)+6)):INDIRECT(_xlfn.CONCAT($CH$1,MATCH(F212,$CG$7:$CG$100,0)+6+SUM(IF((F212=$CG$7:$CG$59)=TRUE,1,0))-1)),INDIRECT(_xlfn.CONCAT($CD$1,MATCH(E212,$CC$7:$CC$100,0)+6)):INDIRECT(_xlfn.CONCAT($CD$1,MATCH(E212,$CC$7:$CC$100,0)+6+SUM(IF((E212=$CC$7:$CC$59)=TRUE,1,0))-1)))*$S$3)=0,0,1))</f>
        <v>2</v>
      </c>
      <c r="Y212" s="6" t="e" cm="1">
        <f t="array" aca="1" ref="Y212" ca="1">SUM(IF((TRANSPOSE(MMULT(MMULT(_xlfn.MUNIT(X212),IF(MMULT(IF(E212=0,INDIRECT(_xlfn.CONCAT($CH$1,MATCH(F212,$CG$7:$CG$100,0)+6)):INDIRECT(_xlfn.CONCAT($CH$1,MATCH(F212,$CG$7:$CG$100,0)+6+SUM(IF((F212=$CG$7:$CG$59)=TRUE,1,0))-1)),INDIRECT(_xlfn.CONCAT($CD$1,MATCH(E212,$CC$7:$CC$100,0)+6)):INDIRECT(_xlfn.CONCAT($CD$1,MATCH(E212,$CC$7:$CC$100,0)+6+SUM(IF((E212=$CC$7:$CC$59)=TRUE,1,0))-1)))*$S$3,1/TRANSPOSE(W212-INDIRECT(_xlfn.CONCAT($BZ$1,MATCH(D212,$BY$7:$BY$100,0)+6)):INDIRECT(_xlfn.CONCAT($BZ$1,MATCH(D212,$BY$7:$BY$100,0)+6+SUM(IF((D212=$BY$7:$BY$59)=TRUE,1,0))-1))*$R$3))=1,1,0)),W212-INDIRECT(_xlfn.CONCAT($BZ$1,MATCH(D212,$BY$7:$BY$100,0)+6)):INDIRECT(_xlfn.CONCAT($BZ$1,MATCH(D212,$BY$7:$BY$100,0)+6+SUM(IF((D212=$BY$7:$BY$59)=TRUE,1,0))-1))*$R$3)))=0,0,1))</f>
        <v>#N/A</v>
      </c>
      <c r="Z212" s="6"/>
      <c r="AA212" s="30" t="str">
        <f t="shared" ca="1" si="60"/>
        <v/>
      </c>
      <c r="AB212" s="31" t="str">
        <f t="shared" si="61"/>
        <v/>
      </c>
      <c r="AC212" s="31" t="str">
        <f t="shared" si="62"/>
        <v/>
      </c>
      <c r="AD212" s="31" t="str">
        <f t="shared" si="63"/>
        <v/>
      </c>
      <c r="AE212" s="32" t="str">
        <f t="shared" si="64"/>
        <v/>
      </c>
      <c r="AF212" s="33" t="str" cm="1">
        <f t="array" aca="1" ref="AF212" ca="1">IFERROR(IF(_xlfn._xlws.SORT(TRANSPOSE(MMULT(MMULT(_xlfn.MUNIT(X212),IF(ROUND(MMULT(IF(E212=0,IF(DN210=1,INDIRECT(_xlfn.CONCAT($CP$1,MATCH(F212,$CO$7:$CO$100,0)+6)):INDIRECT(_xlfn.CONCAT($CP$1,MATCH(F212,$CO$7:$CO$100,0)+6+SUM(IF((F212=$CO$7:$CO$59)=TRUE,1,0))-1)),INDIRECT(_xlfn.CONCAT($CH$1,MATCH(F212,$CG$7:$CG$100,0)+6)):INDIRECT(_xlfn.CONCAT($CH$1,MATCH(F212,$CG$7:$CG$100,0)+6+SUM(IF((F212=$CG$7:$CG$59)=TRUE,1,0))-1))),IF(OR(DN210=2,DN210=3),INDIRECT(_xlfn.CONCAT($CL$1,MATCH(E212,$CK$7:$CK$100,0)+6)):INDIRECT(_xlfn.CONCAT($CL$1,MATCH(E212,$CK$7:$CK$100,0)+6+SUM(IF((E212=$CK$7:$CK$59)=TRUE,1,0))-1)),INDIRECT(_xlfn.CONCAT($CD$1,MATCH(E212,$CC$7:$CC$100,0)+6)):INDIRECT(_xlfn.CONCAT($CD$1,MATCH(E212,$CC$7:$CC$100,0)+6+SUM(IF((E212=$CC$7:$CC$59)=TRUE,1,0))-1))))*$S$3*IF(AND(DM210=4,F212=0),1.1,1),1/TRANSPOSE(W212-INDIRECT(_xlfn.CONCAT($BZ$1,MATCH(D212,$BY$7:$BY$100,0)+6)):INDIRECT(_xlfn.CONCAT($BZ$1,MATCH(D212,$BY$7:$BY$100,0)+6+SUM(IF((D212=$BY$7:$BY$59)=TRUE,1,0))-1))*$R$3)),6)=1,1,0)),W212-INDIRECT(_xlfn.CONCAT($BZ$1,MATCH(D212,$BY$7:$BY$100,0)+6)):INDIRECT(_xlfn.CONCAT($BZ$1,MATCH(D212,$BY$7:$BY$100,0)+6+SUM(IF((D212=$BY$7:$BY$59)=TRUE,1,0))-1))*$R$3))/$S$3,1,-1,TRUE)=0,"",_xlfn._xlws.SORT(TRANSPOSE(MMULT(MMULT(_xlfn.MUNIT(X212),IF(ROUND(MMULT(IF(E212=0,IF(DN210=1,INDIRECT(_xlfn.CONCAT($CP$1,MATCH(F212,$CO$7:$CO$100,0)+6)):INDIRECT(_xlfn.CONCAT($CP$1,MATCH(F212,$CO$7:$CO$100,0)+6+SUM(IF((F212=$CO$7:$CO$59)=TRUE,1,0))-1)),INDIRECT(_xlfn.CONCAT($CH$1,MATCH(F212,$CG$7:$CG$100,0)+6)):INDIRECT(_xlfn.CONCAT($CH$1,MATCH(F212,$CG$7:$CG$100,0)+6+SUM(IF((F212=$CG$7:$CG$59)=TRUE,1,0))-1))),IF(OR(DN210=2,DN210=3),INDIRECT(_xlfn.CONCAT($CL$1,MATCH(E212,$CK$7:$CK$100,0)+6)):INDIRECT(_xlfn.CONCAT($CL$1,MATCH(E212,$CK$7:$CK$100,0)+6+SUM(IF((E212=$CK$7:$CK$59)=TRUE,1,0))-1)),INDIRECT(_xlfn.CONCAT($CD$1,MATCH(E212,$CC$7:$CC$100,0)+6)):INDIRECT(_xlfn.CONCAT($CD$1,MATCH(E212,$CC$7:$CC$100,0)+6+SUM(IF((E212=$CC$7:$CC$59)=TRUE,1,0))-1))))*$S$3*IF(AND(DM210=4,F212=0),1.1,1),1/TRANSPOSE(W212-INDIRECT(_xlfn.CONCAT($BZ$1,MATCH(D212,$BY$7:$BY$100,0)+6)):INDIRECT(_xlfn.CONCAT($BZ$1,MATCH(D212,$BY$7:$BY$100,0)+6+SUM(IF((D212=$BY$7:$BY$59)=TRUE,1,0))-1))*$R$3)),6)=1,1,0)),W212-INDIRECT(_xlfn.CONCAT($BZ$1,MATCH(D212,$BY$7:$BY$100,0)+6)):INDIRECT(_xlfn.CONCAT($BZ$1,MATCH(D212,$BY$7:$BY$100,0)+6+SUM(IF((D212=$BY$7:$BY$59)=TRUE,1,0))-1))*$R$3))/$S$3,1,-1,TRUE)),"")</f>
        <v/>
      </c>
      <c r="AG212" s="31"/>
      <c r="AH212" s="31"/>
      <c r="AI212" s="31"/>
      <c r="AJ212" s="32"/>
      <c r="AK212" s="6"/>
      <c r="AL212" s="21"/>
      <c r="AM212" s="21"/>
      <c r="AN212" s="48">
        <f t="shared" si="51"/>
        <v>12</v>
      </c>
      <c r="AO212" s="39" t="e">
        <f t="shared" si="52"/>
        <v>#N/A</v>
      </c>
      <c r="AP212" s="39" t="e" cm="1">
        <f t="array" ref="AP212">_xlfn.XMATCH(1,IF(IF((AL212=$DG$24:$EF$24)=TRUE,1,0)+IF((AM212=$DG$25:$EF$25)=TRUE,1,0)=2,1,0))</f>
        <v>#N/A</v>
      </c>
      <c r="AQ212" s="39" t="str" cm="1">
        <f t="array" aca="1" ref="AQ212:AU212" ca="1">AA212:AE212</f>
        <v/>
      </c>
      <c r="AR212" s="39" t="str">
        <f ca="1"/>
        <v/>
      </c>
      <c r="AS212" s="39" t="str">
        <f ca="1"/>
        <v/>
      </c>
      <c r="AT212" s="39" t="str">
        <f ca="1"/>
        <v/>
      </c>
      <c r="AU212" s="39" t="str">
        <f ca="1"/>
        <v/>
      </c>
      <c r="AV212" s="39">
        <f t="shared" si="53"/>
        <v>0</v>
      </c>
      <c r="AW212" s="39" t="e" cm="1">
        <f t="array" ref="AW212">IF(AND(AV212=1,AO212&lt;&gt;1),VLOOKUP(E212,변환표준점수!$H$8:$O$60,_xlfn.XMATCH('표점 계산기'!$AL212,변환표준점수!$I$6:$O$6)+1,FALSE),IF(AND($E212=0,$DN$4=1),INDEX($CH$7:$CH$73,SUM(IF(AF212=$CP$7:$CP$59,ROW($A$1:$A$50),0))),IF(AND($E212&lt;&gt;0,$DN$4&lt;&gt;1),INDEX($CD$7:$CD$73,SUM(IF(AF212=$CL$7:$CL$59,ROW($A$1:$A$50),0))),AF212:AJ212)))</f>
        <v>#N/A</v>
      </c>
      <c r="AX212" s="39"/>
      <c r="AY212" s="39"/>
      <c r="AZ212" s="39"/>
      <c r="BA212" s="39"/>
      <c r="BB212" s="39" t="e">
        <f>VLOOKUP(G212,변환표준점수!$X$8:$AM$16,_xlfn.XMATCH(AL212,변환표준점수!$Y$5:$AM$5)+IF(OR(AN212=6,AN212=7,AN212=10,AN212=11),IF(AO212=1,0,1),0)+1,FALSE)</f>
        <v>#N/A</v>
      </c>
      <c r="BC212" s="39" t="e">
        <f>VLOOKUP(H212,변환표준점수!$AO$8:$BE$16,_xlfn.XMATCH(AL212,변환표준점수!$AP$5:$BE$5)+IF(OR(AN212=3,AN212=6,AN212=8,AN212=9,AN212=10),IF(AO212=1,0,1),0)+1,FALSE)</f>
        <v>#N/A</v>
      </c>
      <c r="BD212" s="39" t="e">
        <f>IF(I212=0,VLOOKUP(K212,변환표준점수!$BU$8:$CF$62,'표점 계산기'!$AN212+1,FALSE),VLOOKUP(I212,변환표준점수!$BH$8:$BS$62,'표점 계산기'!$AN212+1,FALSE))</f>
        <v>#N/A</v>
      </c>
      <c r="BE212" s="39" t="e">
        <f>IF(J212=0,VLOOKUP(L212,변환표준점수!$BU$8:$CF$62,'표점 계산기'!$AN212+1,FALSE),VLOOKUP(J212,변환표준점수!$BH$8:$BS$62,'표점 계산기'!$AN212+1,FALSE))</f>
        <v>#N/A</v>
      </c>
      <c r="BF212" s="39" cm="1">
        <f t="array" ref="BF212">IF(M212=0,0,IF(OR(AN212=3,AN212=4),0,IF(AN212=1,INDEX($CZ$7:$CZ$15,SUM(IF(M212&lt;$CY$7:$CY$15=TRUE,1,0))+1),VLOOKUP(M212,변환표준점수!$BH$8:$BS$62,'표점 계산기'!AN212+1,FALSE))))</f>
        <v>0</v>
      </c>
      <c r="BG212" s="39" t="e" cm="1">
        <f t="array" ref="BG212">INDEX($DG$24:$EF$31,COLUMN(C207),$AP212)</f>
        <v>#N/A</v>
      </c>
      <c r="BH212" s="39" t="e" cm="1">
        <f t="array" ref="BH212">INDEX($DG$24:$EF$31,COLUMN(D207),$AP212)</f>
        <v>#N/A</v>
      </c>
      <c r="BI212" s="39" t="e" cm="1">
        <f t="array" ref="BI212">INDEX($DG$24:$EF$31,COLUMN(E207),$AP212)</f>
        <v>#N/A</v>
      </c>
      <c r="BJ212" s="39" t="e" cm="1">
        <f t="array" ref="BJ212">INDEX($DG$24:$EF$31,COLUMN(F207),$AP212)</f>
        <v>#N/A</v>
      </c>
      <c r="BK212" s="39" t="e" cm="1">
        <f t="array" ref="BK212">INDEX($DG$24:$EF$31,COLUMN(G207),$AP212)</f>
        <v>#N/A</v>
      </c>
      <c r="BL212" s="39" t="e" cm="1">
        <f t="array" ref="BL212">INDEX($DG$24:$EF$31,COLUMN(H207),$AP212)</f>
        <v>#N/A</v>
      </c>
      <c r="BM212" s="63" t="str" cm="1">
        <f t="array" aca="1" ref="BM212:BQ212" ca="1">IFERROR(ROUND(IF(IFERROR(AW212:BA212/AW212:BA212,0)=1,(IFERROR(AQ212:AU212*BG212,0)+IFERROR(AW212:BA212*BH212,0)+(SUM(BD212:BF212)-MIN(BD212:BF212))*BI212+BB212*BJ212+BC212*BK212)*BL212+BB212*(1-BJ212)+BC212*(1-BK212)+IF(AN212=1,BF212,0),""),2),"")</f>
        <v/>
      </c>
      <c r="BN212" s="52" t="str">
        <f ca="1"/>
        <v/>
      </c>
      <c r="BO212" s="52" t="str">
        <f ca="1"/>
        <v/>
      </c>
      <c r="BP212" s="52" t="str">
        <f ca="1"/>
        <v/>
      </c>
      <c r="BQ212" s="64" t="str">
        <f ca="1"/>
        <v/>
      </c>
      <c r="BR212" s="6"/>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6"/>
      <c r="DM212" s="6"/>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row>
    <row r="213" spans="1:153" x14ac:dyDescent="0.3">
      <c r="A213" s="5"/>
      <c r="B213" s="18" t="str">
        <f t="shared" si="55"/>
        <v/>
      </c>
      <c r="C213" s="24"/>
      <c r="D213" s="24"/>
      <c r="E213" s="24"/>
      <c r="F213" s="24"/>
      <c r="G213" s="24"/>
      <c r="H213" s="25"/>
      <c r="I213" s="25"/>
      <c r="J213" s="25"/>
      <c r="K213" s="25"/>
      <c r="L213" s="25"/>
      <c r="M213" s="25"/>
      <c r="N213" s="24"/>
      <c r="O213" s="25"/>
      <c r="P213" s="6"/>
      <c r="Q213" s="6"/>
      <c r="R213" s="6" t="e">
        <f t="shared" si="56"/>
        <v>#N/A</v>
      </c>
      <c r="S213" s="6" t="e">
        <f t="shared" si="57"/>
        <v>#N/A</v>
      </c>
      <c r="T213" s="6" t="e">
        <f t="shared" si="58"/>
        <v>#N/A</v>
      </c>
      <c r="U213" s="6" t="e">
        <f t="shared" si="59"/>
        <v>#N/A</v>
      </c>
      <c r="V213" s="8" cm="1">
        <f t="array" ref="V213">IF(M213=0,0,IF(OR($DM$4=3,$DM$4=4),0,IF($DM$4=1,INDEX($CZ$7:$CZ$15,SUM(IF(M213&lt;$CY$7:$CY$15=TRUE,1,0))+1),VLOOKUP(M213,$DB$7:$DC$107,2,FALSE))))</f>
        <v>0</v>
      </c>
      <c r="W213" s="6" t="e">
        <f t="shared" si="54"/>
        <v>#N/A</v>
      </c>
      <c r="X213" s="6" cm="1">
        <f t="array" aca="1" ref="X213" ca="1">SUM(IF((IF(E213=0,INDIRECT(_xlfn.CONCAT($CH$1,MATCH(F213,$CG$7:$CG$100,0)+6)):INDIRECT(_xlfn.CONCAT($CH$1,MATCH(F213,$CG$7:$CG$100,0)+6+SUM(IF((F213=$CG$7:$CG$59)=TRUE,1,0))-1)),INDIRECT(_xlfn.CONCAT($CD$1,MATCH(E213,$CC$7:$CC$100,0)+6)):INDIRECT(_xlfn.CONCAT($CD$1,MATCH(E213,$CC$7:$CC$100,0)+6+SUM(IF((E213=$CC$7:$CC$59)=TRUE,1,0))-1)))*$S$3)=0,0,1))</f>
        <v>2</v>
      </c>
      <c r="Y213" s="6" t="e" cm="1">
        <f t="array" aca="1" ref="Y213" ca="1">SUM(IF((TRANSPOSE(MMULT(MMULT(_xlfn.MUNIT(X213),IF(MMULT(IF(E213=0,INDIRECT(_xlfn.CONCAT($CH$1,MATCH(F213,$CG$7:$CG$100,0)+6)):INDIRECT(_xlfn.CONCAT($CH$1,MATCH(F213,$CG$7:$CG$100,0)+6+SUM(IF((F213=$CG$7:$CG$59)=TRUE,1,0))-1)),INDIRECT(_xlfn.CONCAT($CD$1,MATCH(E213,$CC$7:$CC$100,0)+6)):INDIRECT(_xlfn.CONCAT($CD$1,MATCH(E213,$CC$7:$CC$100,0)+6+SUM(IF((E213=$CC$7:$CC$59)=TRUE,1,0))-1)))*$S$3,1/TRANSPOSE(W213-INDIRECT(_xlfn.CONCAT($BZ$1,MATCH(D213,$BY$7:$BY$100,0)+6)):INDIRECT(_xlfn.CONCAT($BZ$1,MATCH(D213,$BY$7:$BY$100,0)+6+SUM(IF((D213=$BY$7:$BY$59)=TRUE,1,0))-1))*$R$3))=1,1,0)),W213-INDIRECT(_xlfn.CONCAT($BZ$1,MATCH(D213,$BY$7:$BY$100,0)+6)):INDIRECT(_xlfn.CONCAT($BZ$1,MATCH(D213,$BY$7:$BY$100,0)+6+SUM(IF((D213=$BY$7:$BY$59)=TRUE,1,0))-1))*$R$3)))=0,0,1))</f>
        <v>#N/A</v>
      </c>
      <c r="Z213" s="6"/>
      <c r="AA213" s="30" t="str">
        <f t="shared" ca="1" si="60"/>
        <v/>
      </c>
      <c r="AB213" s="31" t="str">
        <f t="shared" si="61"/>
        <v/>
      </c>
      <c r="AC213" s="31" t="str">
        <f t="shared" si="62"/>
        <v/>
      </c>
      <c r="AD213" s="31" t="str">
        <f t="shared" si="63"/>
        <v/>
      </c>
      <c r="AE213" s="32" t="str">
        <f t="shared" si="64"/>
        <v/>
      </c>
      <c r="AF213" s="33" t="str" cm="1">
        <f t="array" aca="1" ref="AF213" ca="1">IFERROR(IF(_xlfn._xlws.SORT(TRANSPOSE(MMULT(MMULT(_xlfn.MUNIT(X213),IF(ROUND(MMULT(IF(E213=0,IF(DN211=1,INDIRECT(_xlfn.CONCAT($CP$1,MATCH(F213,$CO$7:$CO$100,0)+6)):INDIRECT(_xlfn.CONCAT($CP$1,MATCH(F213,$CO$7:$CO$100,0)+6+SUM(IF((F213=$CO$7:$CO$59)=TRUE,1,0))-1)),INDIRECT(_xlfn.CONCAT($CH$1,MATCH(F213,$CG$7:$CG$100,0)+6)):INDIRECT(_xlfn.CONCAT($CH$1,MATCH(F213,$CG$7:$CG$100,0)+6+SUM(IF((F213=$CG$7:$CG$59)=TRUE,1,0))-1))),IF(OR(DN211=2,DN211=3),INDIRECT(_xlfn.CONCAT($CL$1,MATCH(E213,$CK$7:$CK$100,0)+6)):INDIRECT(_xlfn.CONCAT($CL$1,MATCH(E213,$CK$7:$CK$100,0)+6+SUM(IF((E213=$CK$7:$CK$59)=TRUE,1,0))-1)),INDIRECT(_xlfn.CONCAT($CD$1,MATCH(E213,$CC$7:$CC$100,0)+6)):INDIRECT(_xlfn.CONCAT($CD$1,MATCH(E213,$CC$7:$CC$100,0)+6+SUM(IF((E213=$CC$7:$CC$59)=TRUE,1,0))-1))))*$S$3*IF(AND(DM211=4,F213=0),1.1,1),1/TRANSPOSE(W213-INDIRECT(_xlfn.CONCAT($BZ$1,MATCH(D213,$BY$7:$BY$100,0)+6)):INDIRECT(_xlfn.CONCAT($BZ$1,MATCH(D213,$BY$7:$BY$100,0)+6+SUM(IF((D213=$BY$7:$BY$59)=TRUE,1,0))-1))*$R$3)),6)=1,1,0)),W213-INDIRECT(_xlfn.CONCAT($BZ$1,MATCH(D213,$BY$7:$BY$100,0)+6)):INDIRECT(_xlfn.CONCAT($BZ$1,MATCH(D213,$BY$7:$BY$100,0)+6+SUM(IF((D213=$BY$7:$BY$59)=TRUE,1,0))-1))*$R$3))/$S$3,1,-1,TRUE)=0,"",_xlfn._xlws.SORT(TRANSPOSE(MMULT(MMULT(_xlfn.MUNIT(X213),IF(ROUND(MMULT(IF(E213=0,IF(DN211=1,INDIRECT(_xlfn.CONCAT($CP$1,MATCH(F213,$CO$7:$CO$100,0)+6)):INDIRECT(_xlfn.CONCAT($CP$1,MATCH(F213,$CO$7:$CO$100,0)+6+SUM(IF((F213=$CO$7:$CO$59)=TRUE,1,0))-1)),INDIRECT(_xlfn.CONCAT($CH$1,MATCH(F213,$CG$7:$CG$100,0)+6)):INDIRECT(_xlfn.CONCAT($CH$1,MATCH(F213,$CG$7:$CG$100,0)+6+SUM(IF((F213=$CG$7:$CG$59)=TRUE,1,0))-1))),IF(OR(DN211=2,DN211=3),INDIRECT(_xlfn.CONCAT($CL$1,MATCH(E213,$CK$7:$CK$100,0)+6)):INDIRECT(_xlfn.CONCAT($CL$1,MATCH(E213,$CK$7:$CK$100,0)+6+SUM(IF((E213=$CK$7:$CK$59)=TRUE,1,0))-1)),INDIRECT(_xlfn.CONCAT($CD$1,MATCH(E213,$CC$7:$CC$100,0)+6)):INDIRECT(_xlfn.CONCAT($CD$1,MATCH(E213,$CC$7:$CC$100,0)+6+SUM(IF((E213=$CC$7:$CC$59)=TRUE,1,0))-1))))*$S$3*IF(AND(DM211=4,F213=0),1.1,1),1/TRANSPOSE(W213-INDIRECT(_xlfn.CONCAT($BZ$1,MATCH(D213,$BY$7:$BY$100,0)+6)):INDIRECT(_xlfn.CONCAT($BZ$1,MATCH(D213,$BY$7:$BY$100,0)+6+SUM(IF((D213=$BY$7:$BY$59)=TRUE,1,0))-1))*$R$3)),6)=1,1,0)),W213-INDIRECT(_xlfn.CONCAT($BZ$1,MATCH(D213,$BY$7:$BY$100,0)+6)):INDIRECT(_xlfn.CONCAT($BZ$1,MATCH(D213,$BY$7:$BY$100,0)+6+SUM(IF((D213=$BY$7:$BY$59)=TRUE,1,0))-1))*$R$3))/$S$3,1,-1,TRUE)),"")</f>
        <v/>
      </c>
      <c r="AG213" s="31"/>
      <c r="AH213" s="31"/>
      <c r="AI213" s="31"/>
      <c r="AJ213" s="32"/>
      <c r="AK213" s="6"/>
      <c r="AL213" s="21"/>
      <c r="AM213" s="21"/>
      <c r="AN213" s="48">
        <f t="shared" si="51"/>
        <v>12</v>
      </c>
      <c r="AO213" s="39" t="e">
        <f t="shared" si="52"/>
        <v>#N/A</v>
      </c>
      <c r="AP213" s="39" t="e" cm="1">
        <f t="array" ref="AP213">_xlfn.XMATCH(1,IF(IF((AL213=$DG$24:$EF$24)=TRUE,1,0)+IF((AM213=$DG$25:$EF$25)=TRUE,1,0)=2,1,0))</f>
        <v>#N/A</v>
      </c>
      <c r="AQ213" s="39" t="str" cm="1">
        <f t="array" aca="1" ref="AQ213:AU213" ca="1">AA213:AE213</f>
        <v/>
      </c>
      <c r="AR213" s="39" t="str">
        <f ca="1"/>
        <v/>
      </c>
      <c r="AS213" s="39" t="str">
        <f ca="1"/>
        <v/>
      </c>
      <c r="AT213" s="39" t="str">
        <f ca="1"/>
        <v/>
      </c>
      <c r="AU213" s="39" t="str">
        <f ca="1"/>
        <v/>
      </c>
      <c r="AV213" s="39">
        <f t="shared" si="53"/>
        <v>0</v>
      </c>
      <c r="AW213" s="39" t="e" cm="1">
        <f t="array" ref="AW213">IF(AND(AV213=1,AO213&lt;&gt;1),VLOOKUP(E213,변환표준점수!$H$8:$O$60,_xlfn.XMATCH('표점 계산기'!$AL213,변환표준점수!$I$6:$O$6)+1,FALSE),IF(AND($E213=0,$DN$4=1),INDEX($CH$7:$CH$73,SUM(IF(AF213=$CP$7:$CP$59,ROW($A$1:$A$50),0))),IF(AND($E213&lt;&gt;0,$DN$4&lt;&gt;1),INDEX($CD$7:$CD$73,SUM(IF(AF213=$CL$7:$CL$59,ROW($A$1:$A$50),0))),AF213:AJ213)))</f>
        <v>#N/A</v>
      </c>
      <c r="AX213" s="39"/>
      <c r="AY213" s="39"/>
      <c r="AZ213" s="39"/>
      <c r="BA213" s="39"/>
      <c r="BB213" s="39" t="e">
        <f>VLOOKUP(G213,변환표준점수!$X$8:$AM$16,_xlfn.XMATCH(AL213,변환표준점수!$Y$5:$AM$5)+IF(OR(AN213=6,AN213=7,AN213=10,AN213=11),IF(AO213=1,0,1),0)+1,FALSE)</f>
        <v>#N/A</v>
      </c>
      <c r="BC213" s="39" t="e">
        <f>VLOOKUP(H213,변환표준점수!$AO$8:$BE$16,_xlfn.XMATCH(AL213,변환표준점수!$AP$5:$BE$5)+IF(OR(AN213=3,AN213=6,AN213=8,AN213=9,AN213=10),IF(AO213=1,0,1),0)+1,FALSE)</f>
        <v>#N/A</v>
      </c>
      <c r="BD213" s="39" t="e">
        <f>IF(I213=0,VLOOKUP(K213,변환표준점수!$BU$8:$CF$62,'표점 계산기'!$AN213+1,FALSE),VLOOKUP(I213,변환표준점수!$BH$8:$BS$62,'표점 계산기'!$AN213+1,FALSE))</f>
        <v>#N/A</v>
      </c>
      <c r="BE213" s="39" t="e">
        <f>IF(J213=0,VLOOKUP(L213,변환표준점수!$BU$8:$CF$62,'표점 계산기'!$AN213+1,FALSE),VLOOKUP(J213,변환표준점수!$BH$8:$BS$62,'표점 계산기'!$AN213+1,FALSE))</f>
        <v>#N/A</v>
      </c>
      <c r="BF213" s="39" cm="1">
        <f t="array" ref="BF213">IF(M213=0,0,IF(OR(AN213=3,AN213=4),0,IF(AN213=1,INDEX($CZ$7:$CZ$15,SUM(IF(M213&lt;$CY$7:$CY$15=TRUE,1,0))+1),VLOOKUP(M213,변환표준점수!$BH$8:$BS$62,'표점 계산기'!AN213+1,FALSE))))</f>
        <v>0</v>
      </c>
      <c r="BG213" s="39" t="e" cm="1">
        <f t="array" ref="BG213">INDEX($DG$24:$EF$31,COLUMN(C208),$AP213)</f>
        <v>#N/A</v>
      </c>
      <c r="BH213" s="39" t="e" cm="1">
        <f t="array" ref="BH213">INDEX($DG$24:$EF$31,COLUMN(D208),$AP213)</f>
        <v>#N/A</v>
      </c>
      <c r="BI213" s="39" t="e" cm="1">
        <f t="array" ref="BI213">INDEX($DG$24:$EF$31,COLUMN(E208),$AP213)</f>
        <v>#N/A</v>
      </c>
      <c r="BJ213" s="39" t="e" cm="1">
        <f t="array" ref="BJ213">INDEX($DG$24:$EF$31,COLUMN(F208),$AP213)</f>
        <v>#N/A</v>
      </c>
      <c r="BK213" s="39" t="e" cm="1">
        <f t="array" ref="BK213">INDEX($DG$24:$EF$31,COLUMN(G208),$AP213)</f>
        <v>#N/A</v>
      </c>
      <c r="BL213" s="39" t="e" cm="1">
        <f t="array" ref="BL213">INDEX($DG$24:$EF$31,COLUMN(H208),$AP213)</f>
        <v>#N/A</v>
      </c>
      <c r="BM213" s="63" t="str" cm="1">
        <f t="array" aca="1" ref="BM213:BQ213" ca="1">IFERROR(ROUND(IF(IFERROR(AW213:BA213/AW213:BA213,0)=1,(IFERROR(AQ213:AU213*BG213,0)+IFERROR(AW213:BA213*BH213,0)+(SUM(BD213:BF213)-MIN(BD213:BF213))*BI213+BB213*BJ213+BC213*BK213)*BL213+BB213*(1-BJ213)+BC213*(1-BK213)+IF(AN213=1,BF213,0),""),2),"")</f>
        <v/>
      </c>
      <c r="BN213" s="52" t="str">
        <f ca="1"/>
        <v/>
      </c>
      <c r="BO213" s="52" t="str">
        <f ca="1"/>
        <v/>
      </c>
      <c r="BP213" s="52" t="str">
        <f ca="1"/>
        <v/>
      </c>
      <c r="BQ213" s="64" t="str">
        <f ca="1"/>
        <v/>
      </c>
      <c r="BR213" s="6"/>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6"/>
      <c r="DM213" s="6"/>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row>
    <row r="214" spans="1:153" x14ac:dyDescent="0.3">
      <c r="A214" s="5"/>
      <c r="B214" s="18" t="str">
        <f t="shared" si="55"/>
        <v/>
      </c>
      <c r="C214" s="24"/>
      <c r="D214" s="24"/>
      <c r="E214" s="24"/>
      <c r="F214" s="24"/>
      <c r="G214" s="24"/>
      <c r="H214" s="25"/>
      <c r="I214" s="25"/>
      <c r="J214" s="25"/>
      <c r="K214" s="25"/>
      <c r="L214" s="25"/>
      <c r="M214" s="25"/>
      <c r="N214" s="24"/>
      <c r="O214" s="25"/>
      <c r="P214" s="6"/>
      <c r="Q214" s="6"/>
      <c r="R214" s="6" t="e">
        <f t="shared" si="56"/>
        <v>#N/A</v>
      </c>
      <c r="S214" s="6" t="e">
        <f t="shared" si="57"/>
        <v>#N/A</v>
      </c>
      <c r="T214" s="6" t="e">
        <f t="shared" si="58"/>
        <v>#N/A</v>
      </c>
      <c r="U214" s="6" t="e">
        <f t="shared" si="59"/>
        <v>#N/A</v>
      </c>
      <c r="V214" s="8" cm="1">
        <f t="array" ref="V214">IF(M214=0,0,IF(OR($DM$4=3,$DM$4=4),0,IF($DM$4=1,INDEX($CZ$7:$CZ$15,SUM(IF(M214&lt;$CY$7:$CY$15=TRUE,1,0))+1),VLOOKUP(M214,$DB$7:$DC$107,2,FALSE))))</f>
        <v>0</v>
      </c>
      <c r="W214" s="6" t="e">
        <f t="shared" si="54"/>
        <v>#N/A</v>
      </c>
      <c r="X214" s="6" cm="1">
        <f t="array" aca="1" ref="X214" ca="1">SUM(IF((IF(E214=0,INDIRECT(_xlfn.CONCAT($CH$1,MATCH(F214,$CG$7:$CG$100,0)+6)):INDIRECT(_xlfn.CONCAT($CH$1,MATCH(F214,$CG$7:$CG$100,0)+6+SUM(IF((F214=$CG$7:$CG$59)=TRUE,1,0))-1)),INDIRECT(_xlfn.CONCAT($CD$1,MATCH(E214,$CC$7:$CC$100,0)+6)):INDIRECT(_xlfn.CONCAT($CD$1,MATCH(E214,$CC$7:$CC$100,0)+6+SUM(IF((E214=$CC$7:$CC$59)=TRUE,1,0))-1)))*$S$3)=0,0,1))</f>
        <v>2</v>
      </c>
      <c r="Y214" s="6" t="e" cm="1">
        <f t="array" aca="1" ref="Y214" ca="1">SUM(IF((TRANSPOSE(MMULT(MMULT(_xlfn.MUNIT(X214),IF(MMULT(IF(E214=0,INDIRECT(_xlfn.CONCAT($CH$1,MATCH(F214,$CG$7:$CG$100,0)+6)):INDIRECT(_xlfn.CONCAT($CH$1,MATCH(F214,$CG$7:$CG$100,0)+6+SUM(IF((F214=$CG$7:$CG$59)=TRUE,1,0))-1)),INDIRECT(_xlfn.CONCAT($CD$1,MATCH(E214,$CC$7:$CC$100,0)+6)):INDIRECT(_xlfn.CONCAT($CD$1,MATCH(E214,$CC$7:$CC$100,0)+6+SUM(IF((E214=$CC$7:$CC$59)=TRUE,1,0))-1)))*$S$3,1/TRANSPOSE(W214-INDIRECT(_xlfn.CONCAT($BZ$1,MATCH(D214,$BY$7:$BY$100,0)+6)):INDIRECT(_xlfn.CONCAT($BZ$1,MATCH(D214,$BY$7:$BY$100,0)+6+SUM(IF((D214=$BY$7:$BY$59)=TRUE,1,0))-1))*$R$3))=1,1,0)),W214-INDIRECT(_xlfn.CONCAT($BZ$1,MATCH(D214,$BY$7:$BY$100,0)+6)):INDIRECT(_xlfn.CONCAT($BZ$1,MATCH(D214,$BY$7:$BY$100,0)+6+SUM(IF((D214=$BY$7:$BY$59)=TRUE,1,0))-1))*$R$3)))=0,0,1))</f>
        <v>#N/A</v>
      </c>
      <c r="Z214" s="6"/>
      <c r="AA214" s="30" t="str">
        <f t="shared" ca="1" si="60"/>
        <v/>
      </c>
      <c r="AB214" s="31" t="str">
        <f t="shared" si="61"/>
        <v/>
      </c>
      <c r="AC214" s="31" t="str">
        <f t="shared" si="62"/>
        <v/>
      </c>
      <c r="AD214" s="31" t="str">
        <f t="shared" si="63"/>
        <v/>
      </c>
      <c r="AE214" s="32" t="str">
        <f t="shared" si="64"/>
        <v/>
      </c>
      <c r="AF214" s="33" t="str" cm="1">
        <f t="array" aca="1" ref="AF214" ca="1">IFERROR(IF(_xlfn._xlws.SORT(TRANSPOSE(MMULT(MMULT(_xlfn.MUNIT(X214),IF(ROUND(MMULT(IF(E214=0,IF(DN212=1,INDIRECT(_xlfn.CONCAT($CP$1,MATCH(F214,$CO$7:$CO$100,0)+6)):INDIRECT(_xlfn.CONCAT($CP$1,MATCH(F214,$CO$7:$CO$100,0)+6+SUM(IF((F214=$CO$7:$CO$59)=TRUE,1,0))-1)),INDIRECT(_xlfn.CONCAT($CH$1,MATCH(F214,$CG$7:$CG$100,0)+6)):INDIRECT(_xlfn.CONCAT($CH$1,MATCH(F214,$CG$7:$CG$100,0)+6+SUM(IF((F214=$CG$7:$CG$59)=TRUE,1,0))-1))),IF(OR(DN212=2,DN212=3),INDIRECT(_xlfn.CONCAT($CL$1,MATCH(E214,$CK$7:$CK$100,0)+6)):INDIRECT(_xlfn.CONCAT($CL$1,MATCH(E214,$CK$7:$CK$100,0)+6+SUM(IF((E214=$CK$7:$CK$59)=TRUE,1,0))-1)),INDIRECT(_xlfn.CONCAT($CD$1,MATCH(E214,$CC$7:$CC$100,0)+6)):INDIRECT(_xlfn.CONCAT($CD$1,MATCH(E214,$CC$7:$CC$100,0)+6+SUM(IF((E214=$CC$7:$CC$59)=TRUE,1,0))-1))))*$S$3*IF(AND(DM212=4,F214=0),1.1,1),1/TRANSPOSE(W214-INDIRECT(_xlfn.CONCAT($BZ$1,MATCH(D214,$BY$7:$BY$100,0)+6)):INDIRECT(_xlfn.CONCAT($BZ$1,MATCH(D214,$BY$7:$BY$100,0)+6+SUM(IF((D214=$BY$7:$BY$59)=TRUE,1,0))-1))*$R$3)),6)=1,1,0)),W214-INDIRECT(_xlfn.CONCAT($BZ$1,MATCH(D214,$BY$7:$BY$100,0)+6)):INDIRECT(_xlfn.CONCAT($BZ$1,MATCH(D214,$BY$7:$BY$100,0)+6+SUM(IF((D214=$BY$7:$BY$59)=TRUE,1,0))-1))*$R$3))/$S$3,1,-1,TRUE)=0,"",_xlfn._xlws.SORT(TRANSPOSE(MMULT(MMULT(_xlfn.MUNIT(X214),IF(ROUND(MMULT(IF(E214=0,IF(DN212=1,INDIRECT(_xlfn.CONCAT($CP$1,MATCH(F214,$CO$7:$CO$100,0)+6)):INDIRECT(_xlfn.CONCAT($CP$1,MATCH(F214,$CO$7:$CO$100,0)+6+SUM(IF((F214=$CO$7:$CO$59)=TRUE,1,0))-1)),INDIRECT(_xlfn.CONCAT($CH$1,MATCH(F214,$CG$7:$CG$100,0)+6)):INDIRECT(_xlfn.CONCAT($CH$1,MATCH(F214,$CG$7:$CG$100,0)+6+SUM(IF((F214=$CG$7:$CG$59)=TRUE,1,0))-1))),IF(OR(DN212=2,DN212=3),INDIRECT(_xlfn.CONCAT($CL$1,MATCH(E214,$CK$7:$CK$100,0)+6)):INDIRECT(_xlfn.CONCAT($CL$1,MATCH(E214,$CK$7:$CK$100,0)+6+SUM(IF((E214=$CK$7:$CK$59)=TRUE,1,0))-1)),INDIRECT(_xlfn.CONCAT($CD$1,MATCH(E214,$CC$7:$CC$100,0)+6)):INDIRECT(_xlfn.CONCAT($CD$1,MATCH(E214,$CC$7:$CC$100,0)+6+SUM(IF((E214=$CC$7:$CC$59)=TRUE,1,0))-1))))*$S$3*IF(AND(DM212=4,F214=0),1.1,1),1/TRANSPOSE(W214-INDIRECT(_xlfn.CONCAT($BZ$1,MATCH(D214,$BY$7:$BY$100,0)+6)):INDIRECT(_xlfn.CONCAT($BZ$1,MATCH(D214,$BY$7:$BY$100,0)+6+SUM(IF((D214=$BY$7:$BY$59)=TRUE,1,0))-1))*$R$3)),6)=1,1,0)),W214-INDIRECT(_xlfn.CONCAT($BZ$1,MATCH(D214,$BY$7:$BY$100,0)+6)):INDIRECT(_xlfn.CONCAT($BZ$1,MATCH(D214,$BY$7:$BY$100,0)+6+SUM(IF((D214=$BY$7:$BY$59)=TRUE,1,0))-1))*$R$3))/$S$3,1,-1,TRUE)),"")</f>
        <v/>
      </c>
      <c r="AG214" s="31"/>
      <c r="AH214" s="31"/>
      <c r="AI214" s="31"/>
      <c r="AJ214" s="32"/>
      <c r="AK214" s="6"/>
      <c r="AL214" s="21"/>
      <c r="AM214" s="21"/>
      <c r="AN214" s="48">
        <f t="shared" si="51"/>
        <v>12</v>
      </c>
      <c r="AO214" s="39" t="e">
        <f t="shared" si="52"/>
        <v>#N/A</v>
      </c>
      <c r="AP214" s="39" t="e" cm="1">
        <f t="array" ref="AP214">_xlfn.XMATCH(1,IF(IF((AL214=$DG$24:$EF$24)=TRUE,1,0)+IF((AM214=$DG$25:$EF$25)=TRUE,1,0)=2,1,0))</f>
        <v>#N/A</v>
      </c>
      <c r="AQ214" s="39" t="str" cm="1">
        <f t="array" aca="1" ref="AQ214:AU214" ca="1">AA214:AE214</f>
        <v/>
      </c>
      <c r="AR214" s="39" t="str">
        <f ca="1"/>
        <v/>
      </c>
      <c r="AS214" s="39" t="str">
        <f ca="1"/>
        <v/>
      </c>
      <c r="AT214" s="39" t="str">
        <f ca="1"/>
        <v/>
      </c>
      <c r="AU214" s="39" t="str">
        <f ca="1"/>
        <v/>
      </c>
      <c r="AV214" s="39">
        <f t="shared" si="53"/>
        <v>0</v>
      </c>
      <c r="AW214" s="39" t="e" cm="1">
        <f t="array" ref="AW214">IF(AND(AV214=1,AO214&lt;&gt;1),VLOOKUP(E214,변환표준점수!$H$8:$O$60,_xlfn.XMATCH('표점 계산기'!$AL214,변환표준점수!$I$6:$O$6)+1,FALSE),IF(AND($E214=0,$DN$4=1),INDEX($CH$7:$CH$73,SUM(IF(AF214=$CP$7:$CP$59,ROW($A$1:$A$50),0))),IF(AND($E214&lt;&gt;0,$DN$4&lt;&gt;1),INDEX($CD$7:$CD$73,SUM(IF(AF214=$CL$7:$CL$59,ROW($A$1:$A$50),0))),AF214:AJ214)))</f>
        <v>#N/A</v>
      </c>
      <c r="AX214" s="39"/>
      <c r="AY214" s="39"/>
      <c r="AZ214" s="39"/>
      <c r="BA214" s="39"/>
      <c r="BB214" s="39" t="e">
        <f>VLOOKUP(G214,변환표준점수!$X$8:$AM$16,_xlfn.XMATCH(AL214,변환표준점수!$Y$5:$AM$5)+IF(OR(AN214=6,AN214=7,AN214=10,AN214=11),IF(AO214=1,0,1),0)+1,FALSE)</f>
        <v>#N/A</v>
      </c>
      <c r="BC214" s="39" t="e">
        <f>VLOOKUP(H214,변환표준점수!$AO$8:$BE$16,_xlfn.XMATCH(AL214,변환표준점수!$AP$5:$BE$5)+IF(OR(AN214=3,AN214=6,AN214=8,AN214=9,AN214=10),IF(AO214=1,0,1),0)+1,FALSE)</f>
        <v>#N/A</v>
      </c>
      <c r="BD214" s="39" t="e">
        <f>IF(I214=0,VLOOKUP(K214,변환표준점수!$BU$8:$CF$62,'표점 계산기'!$AN214+1,FALSE),VLOOKUP(I214,변환표준점수!$BH$8:$BS$62,'표점 계산기'!$AN214+1,FALSE))</f>
        <v>#N/A</v>
      </c>
      <c r="BE214" s="39" t="e">
        <f>IF(J214=0,VLOOKUP(L214,변환표준점수!$BU$8:$CF$62,'표점 계산기'!$AN214+1,FALSE),VLOOKUP(J214,변환표준점수!$BH$8:$BS$62,'표점 계산기'!$AN214+1,FALSE))</f>
        <v>#N/A</v>
      </c>
      <c r="BF214" s="39" cm="1">
        <f t="array" ref="BF214">IF(M214=0,0,IF(OR(AN214=3,AN214=4),0,IF(AN214=1,INDEX($CZ$7:$CZ$15,SUM(IF(M214&lt;$CY$7:$CY$15=TRUE,1,0))+1),VLOOKUP(M214,변환표준점수!$BH$8:$BS$62,'표점 계산기'!AN214+1,FALSE))))</f>
        <v>0</v>
      </c>
      <c r="BG214" s="39" t="e" cm="1">
        <f t="array" ref="BG214">INDEX($DG$24:$EF$31,COLUMN(C209),$AP214)</f>
        <v>#N/A</v>
      </c>
      <c r="BH214" s="39" t="e" cm="1">
        <f t="array" ref="BH214">INDEX($DG$24:$EF$31,COLUMN(D209),$AP214)</f>
        <v>#N/A</v>
      </c>
      <c r="BI214" s="39" t="e" cm="1">
        <f t="array" ref="BI214">INDEX($DG$24:$EF$31,COLUMN(E209),$AP214)</f>
        <v>#N/A</v>
      </c>
      <c r="BJ214" s="39" t="e" cm="1">
        <f t="array" ref="BJ214">INDEX($DG$24:$EF$31,COLUMN(F209),$AP214)</f>
        <v>#N/A</v>
      </c>
      <c r="BK214" s="39" t="e" cm="1">
        <f t="array" ref="BK214">INDEX($DG$24:$EF$31,COLUMN(G209),$AP214)</f>
        <v>#N/A</v>
      </c>
      <c r="BL214" s="39" t="e" cm="1">
        <f t="array" ref="BL214">INDEX($DG$24:$EF$31,COLUMN(H209),$AP214)</f>
        <v>#N/A</v>
      </c>
      <c r="BM214" s="63" t="str" cm="1">
        <f t="array" aca="1" ref="BM214:BQ214" ca="1">IFERROR(ROUND(IF(IFERROR(AW214:BA214/AW214:BA214,0)=1,(IFERROR(AQ214:AU214*BG214,0)+IFERROR(AW214:BA214*BH214,0)+(SUM(BD214:BF214)-MIN(BD214:BF214))*BI214+BB214*BJ214+BC214*BK214)*BL214+BB214*(1-BJ214)+BC214*(1-BK214)+IF(AN214=1,BF214,0),""),2),"")</f>
        <v/>
      </c>
      <c r="BN214" s="52" t="str">
        <f ca="1"/>
        <v/>
      </c>
      <c r="BO214" s="52" t="str">
        <f ca="1"/>
        <v/>
      </c>
      <c r="BP214" s="52" t="str">
        <f ca="1"/>
        <v/>
      </c>
      <c r="BQ214" s="64" t="str">
        <f ca="1"/>
        <v/>
      </c>
      <c r="BR214" s="6"/>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6"/>
      <c r="DM214" s="6"/>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row>
    <row r="215" spans="1:153" x14ac:dyDescent="0.3">
      <c r="A215" s="5"/>
      <c r="B215" s="18" t="str">
        <f t="shared" si="55"/>
        <v/>
      </c>
      <c r="C215" s="24"/>
      <c r="D215" s="24"/>
      <c r="E215" s="24"/>
      <c r="F215" s="24"/>
      <c r="G215" s="24"/>
      <c r="H215" s="25"/>
      <c r="I215" s="25"/>
      <c r="J215" s="25"/>
      <c r="K215" s="25"/>
      <c r="L215" s="25"/>
      <c r="M215" s="25"/>
      <c r="N215" s="24"/>
      <c r="O215" s="25"/>
      <c r="P215" s="6"/>
      <c r="Q215" s="6"/>
      <c r="R215" s="6" t="e">
        <f t="shared" si="56"/>
        <v>#N/A</v>
      </c>
      <c r="S215" s="6" t="e">
        <f t="shared" si="57"/>
        <v>#N/A</v>
      </c>
      <c r="T215" s="6" t="e">
        <f t="shared" si="58"/>
        <v>#N/A</v>
      </c>
      <c r="U215" s="6" t="e">
        <f t="shared" si="59"/>
        <v>#N/A</v>
      </c>
      <c r="V215" s="8" cm="1">
        <f t="array" ref="V215">IF(M215=0,0,IF(OR($DM$4=3,$DM$4=4),0,IF($DM$4=1,INDEX($CZ$7:$CZ$15,SUM(IF(M215&lt;$CY$7:$CY$15=TRUE,1,0))+1),VLOOKUP(M215,$DB$7:$DC$107,2,FALSE))))</f>
        <v>0</v>
      </c>
      <c r="W215" s="6" t="e">
        <f t="shared" si="54"/>
        <v>#N/A</v>
      </c>
      <c r="X215" s="6" cm="1">
        <f t="array" aca="1" ref="X215" ca="1">SUM(IF((IF(E215=0,INDIRECT(_xlfn.CONCAT($CH$1,MATCH(F215,$CG$7:$CG$100,0)+6)):INDIRECT(_xlfn.CONCAT($CH$1,MATCH(F215,$CG$7:$CG$100,0)+6+SUM(IF((F215=$CG$7:$CG$59)=TRUE,1,0))-1)),INDIRECT(_xlfn.CONCAT($CD$1,MATCH(E215,$CC$7:$CC$100,0)+6)):INDIRECT(_xlfn.CONCAT($CD$1,MATCH(E215,$CC$7:$CC$100,0)+6+SUM(IF((E215=$CC$7:$CC$59)=TRUE,1,0))-1)))*$S$3)=0,0,1))</f>
        <v>2</v>
      </c>
      <c r="Y215" s="6" t="e" cm="1">
        <f t="array" aca="1" ref="Y215" ca="1">SUM(IF((TRANSPOSE(MMULT(MMULT(_xlfn.MUNIT(X215),IF(MMULT(IF(E215=0,INDIRECT(_xlfn.CONCAT($CH$1,MATCH(F215,$CG$7:$CG$100,0)+6)):INDIRECT(_xlfn.CONCAT($CH$1,MATCH(F215,$CG$7:$CG$100,0)+6+SUM(IF((F215=$CG$7:$CG$59)=TRUE,1,0))-1)),INDIRECT(_xlfn.CONCAT($CD$1,MATCH(E215,$CC$7:$CC$100,0)+6)):INDIRECT(_xlfn.CONCAT($CD$1,MATCH(E215,$CC$7:$CC$100,0)+6+SUM(IF((E215=$CC$7:$CC$59)=TRUE,1,0))-1)))*$S$3,1/TRANSPOSE(W215-INDIRECT(_xlfn.CONCAT($BZ$1,MATCH(D215,$BY$7:$BY$100,0)+6)):INDIRECT(_xlfn.CONCAT($BZ$1,MATCH(D215,$BY$7:$BY$100,0)+6+SUM(IF((D215=$BY$7:$BY$59)=TRUE,1,0))-1))*$R$3))=1,1,0)),W215-INDIRECT(_xlfn.CONCAT($BZ$1,MATCH(D215,$BY$7:$BY$100,0)+6)):INDIRECT(_xlfn.CONCAT($BZ$1,MATCH(D215,$BY$7:$BY$100,0)+6+SUM(IF((D215=$BY$7:$BY$59)=TRUE,1,0))-1))*$R$3)))=0,0,1))</f>
        <v>#N/A</v>
      </c>
      <c r="Z215" s="6"/>
      <c r="AA215" s="30" t="str">
        <f t="shared" ca="1" si="60"/>
        <v/>
      </c>
      <c r="AB215" s="31" t="str">
        <f t="shared" si="61"/>
        <v/>
      </c>
      <c r="AC215" s="31" t="str">
        <f t="shared" si="62"/>
        <v/>
      </c>
      <c r="AD215" s="31" t="str">
        <f t="shared" si="63"/>
        <v/>
      </c>
      <c r="AE215" s="32" t="str">
        <f t="shared" si="64"/>
        <v/>
      </c>
      <c r="AF215" s="33" t="str" cm="1">
        <f t="array" aca="1" ref="AF215" ca="1">IFERROR(IF(_xlfn._xlws.SORT(TRANSPOSE(MMULT(MMULT(_xlfn.MUNIT(X215),IF(ROUND(MMULT(IF(E215=0,IF(DN213=1,INDIRECT(_xlfn.CONCAT($CP$1,MATCH(F215,$CO$7:$CO$100,0)+6)):INDIRECT(_xlfn.CONCAT($CP$1,MATCH(F215,$CO$7:$CO$100,0)+6+SUM(IF((F215=$CO$7:$CO$59)=TRUE,1,0))-1)),INDIRECT(_xlfn.CONCAT($CH$1,MATCH(F215,$CG$7:$CG$100,0)+6)):INDIRECT(_xlfn.CONCAT($CH$1,MATCH(F215,$CG$7:$CG$100,0)+6+SUM(IF((F215=$CG$7:$CG$59)=TRUE,1,0))-1))),IF(OR(DN213=2,DN213=3),INDIRECT(_xlfn.CONCAT($CL$1,MATCH(E215,$CK$7:$CK$100,0)+6)):INDIRECT(_xlfn.CONCAT($CL$1,MATCH(E215,$CK$7:$CK$100,0)+6+SUM(IF((E215=$CK$7:$CK$59)=TRUE,1,0))-1)),INDIRECT(_xlfn.CONCAT($CD$1,MATCH(E215,$CC$7:$CC$100,0)+6)):INDIRECT(_xlfn.CONCAT($CD$1,MATCH(E215,$CC$7:$CC$100,0)+6+SUM(IF((E215=$CC$7:$CC$59)=TRUE,1,0))-1))))*$S$3*IF(AND(DM213=4,F215=0),1.1,1),1/TRANSPOSE(W215-INDIRECT(_xlfn.CONCAT($BZ$1,MATCH(D215,$BY$7:$BY$100,0)+6)):INDIRECT(_xlfn.CONCAT($BZ$1,MATCH(D215,$BY$7:$BY$100,0)+6+SUM(IF((D215=$BY$7:$BY$59)=TRUE,1,0))-1))*$R$3)),6)=1,1,0)),W215-INDIRECT(_xlfn.CONCAT($BZ$1,MATCH(D215,$BY$7:$BY$100,0)+6)):INDIRECT(_xlfn.CONCAT($BZ$1,MATCH(D215,$BY$7:$BY$100,0)+6+SUM(IF((D215=$BY$7:$BY$59)=TRUE,1,0))-1))*$R$3))/$S$3,1,-1,TRUE)=0,"",_xlfn._xlws.SORT(TRANSPOSE(MMULT(MMULT(_xlfn.MUNIT(X215),IF(ROUND(MMULT(IF(E215=0,IF(DN213=1,INDIRECT(_xlfn.CONCAT($CP$1,MATCH(F215,$CO$7:$CO$100,0)+6)):INDIRECT(_xlfn.CONCAT($CP$1,MATCH(F215,$CO$7:$CO$100,0)+6+SUM(IF((F215=$CO$7:$CO$59)=TRUE,1,0))-1)),INDIRECT(_xlfn.CONCAT($CH$1,MATCH(F215,$CG$7:$CG$100,0)+6)):INDIRECT(_xlfn.CONCAT($CH$1,MATCH(F215,$CG$7:$CG$100,0)+6+SUM(IF((F215=$CG$7:$CG$59)=TRUE,1,0))-1))),IF(OR(DN213=2,DN213=3),INDIRECT(_xlfn.CONCAT($CL$1,MATCH(E215,$CK$7:$CK$100,0)+6)):INDIRECT(_xlfn.CONCAT($CL$1,MATCH(E215,$CK$7:$CK$100,0)+6+SUM(IF((E215=$CK$7:$CK$59)=TRUE,1,0))-1)),INDIRECT(_xlfn.CONCAT($CD$1,MATCH(E215,$CC$7:$CC$100,0)+6)):INDIRECT(_xlfn.CONCAT($CD$1,MATCH(E215,$CC$7:$CC$100,0)+6+SUM(IF((E215=$CC$7:$CC$59)=TRUE,1,0))-1))))*$S$3*IF(AND(DM213=4,F215=0),1.1,1),1/TRANSPOSE(W215-INDIRECT(_xlfn.CONCAT($BZ$1,MATCH(D215,$BY$7:$BY$100,0)+6)):INDIRECT(_xlfn.CONCAT($BZ$1,MATCH(D215,$BY$7:$BY$100,0)+6+SUM(IF((D215=$BY$7:$BY$59)=TRUE,1,0))-1))*$R$3)),6)=1,1,0)),W215-INDIRECT(_xlfn.CONCAT($BZ$1,MATCH(D215,$BY$7:$BY$100,0)+6)):INDIRECT(_xlfn.CONCAT($BZ$1,MATCH(D215,$BY$7:$BY$100,0)+6+SUM(IF((D215=$BY$7:$BY$59)=TRUE,1,0))-1))*$R$3))/$S$3,1,-1,TRUE)),"")</f>
        <v/>
      </c>
      <c r="AG215" s="31"/>
      <c r="AH215" s="31"/>
      <c r="AI215" s="31"/>
      <c r="AJ215" s="32"/>
      <c r="AK215" s="6"/>
      <c r="AL215" s="21"/>
      <c r="AM215" s="21"/>
      <c r="AN215" s="48">
        <f t="shared" si="51"/>
        <v>12</v>
      </c>
      <c r="AO215" s="39" t="e">
        <f t="shared" si="52"/>
        <v>#N/A</v>
      </c>
      <c r="AP215" s="39" t="e" cm="1">
        <f t="array" ref="AP215">_xlfn.XMATCH(1,IF(IF((AL215=$DG$24:$EF$24)=TRUE,1,0)+IF((AM215=$DG$25:$EF$25)=TRUE,1,0)=2,1,0))</f>
        <v>#N/A</v>
      </c>
      <c r="AQ215" s="39" t="str" cm="1">
        <f t="array" aca="1" ref="AQ215:AU215" ca="1">AA215:AE215</f>
        <v/>
      </c>
      <c r="AR215" s="39" t="str">
        <f ca="1"/>
        <v/>
      </c>
      <c r="AS215" s="39" t="str">
        <f ca="1"/>
        <v/>
      </c>
      <c r="AT215" s="39" t="str">
        <f ca="1"/>
        <v/>
      </c>
      <c r="AU215" s="39" t="str">
        <f ca="1"/>
        <v/>
      </c>
      <c r="AV215" s="39">
        <f t="shared" si="53"/>
        <v>0</v>
      </c>
      <c r="AW215" s="39" t="e" cm="1">
        <f t="array" ref="AW215">IF(AND(AV215=1,AO215&lt;&gt;1),VLOOKUP(E215,변환표준점수!$H$8:$O$60,_xlfn.XMATCH('표점 계산기'!$AL215,변환표준점수!$I$6:$O$6)+1,FALSE),IF(AND($E215=0,$DN$4=1),INDEX($CH$7:$CH$73,SUM(IF(AF215=$CP$7:$CP$59,ROW($A$1:$A$50),0))),IF(AND($E215&lt;&gt;0,$DN$4&lt;&gt;1),INDEX($CD$7:$CD$73,SUM(IF(AF215=$CL$7:$CL$59,ROW($A$1:$A$50),0))),AF215:AJ215)))</f>
        <v>#N/A</v>
      </c>
      <c r="AX215" s="39"/>
      <c r="AY215" s="39"/>
      <c r="AZ215" s="39"/>
      <c r="BA215" s="39"/>
      <c r="BB215" s="39" t="e">
        <f>VLOOKUP(G215,변환표준점수!$X$8:$AM$16,_xlfn.XMATCH(AL215,변환표준점수!$Y$5:$AM$5)+IF(OR(AN215=6,AN215=7,AN215=10,AN215=11),IF(AO215=1,0,1),0)+1,FALSE)</f>
        <v>#N/A</v>
      </c>
      <c r="BC215" s="39" t="e">
        <f>VLOOKUP(H215,변환표준점수!$AO$8:$BE$16,_xlfn.XMATCH(AL215,변환표준점수!$AP$5:$BE$5)+IF(OR(AN215=3,AN215=6,AN215=8,AN215=9,AN215=10),IF(AO215=1,0,1),0)+1,FALSE)</f>
        <v>#N/A</v>
      </c>
      <c r="BD215" s="39" t="e">
        <f>IF(I215=0,VLOOKUP(K215,변환표준점수!$BU$8:$CF$62,'표점 계산기'!$AN215+1,FALSE),VLOOKUP(I215,변환표준점수!$BH$8:$BS$62,'표점 계산기'!$AN215+1,FALSE))</f>
        <v>#N/A</v>
      </c>
      <c r="BE215" s="39" t="e">
        <f>IF(J215=0,VLOOKUP(L215,변환표준점수!$BU$8:$CF$62,'표점 계산기'!$AN215+1,FALSE),VLOOKUP(J215,변환표준점수!$BH$8:$BS$62,'표점 계산기'!$AN215+1,FALSE))</f>
        <v>#N/A</v>
      </c>
      <c r="BF215" s="39" cm="1">
        <f t="array" ref="BF215">IF(M215=0,0,IF(OR(AN215=3,AN215=4),0,IF(AN215=1,INDEX($CZ$7:$CZ$15,SUM(IF(M215&lt;$CY$7:$CY$15=TRUE,1,0))+1),VLOOKUP(M215,변환표준점수!$BH$8:$BS$62,'표점 계산기'!AN215+1,FALSE))))</f>
        <v>0</v>
      </c>
      <c r="BG215" s="39" t="e" cm="1">
        <f t="array" ref="BG215">INDEX($DG$24:$EF$31,COLUMN(C210),$AP215)</f>
        <v>#N/A</v>
      </c>
      <c r="BH215" s="39" t="e" cm="1">
        <f t="array" ref="BH215">INDEX($DG$24:$EF$31,COLUMN(D210),$AP215)</f>
        <v>#N/A</v>
      </c>
      <c r="BI215" s="39" t="e" cm="1">
        <f t="array" ref="BI215">INDEX($DG$24:$EF$31,COLUMN(E210),$AP215)</f>
        <v>#N/A</v>
      </c>
      <c r="BJ215" s="39" t="e" cm="1">
        <f t="array" ref="BJ215">INDEX($DG$24:$EF$31,COLUMN(F210),$AP215)</f>
        <v>#N/A</v>
      </c>
      <c r="BK215" s="39" t="e" cm="1">
        <f t="array" ref="BK215">INDEX($DG$24:$EF$31,COLUMN(G210),$AP215)</f>
        <v>#N/A</v>
      </c>
      <c r="BL215" s="39" t="e" cm="1">
        <f t="array" ref="BL215">INDEX($DG$24:$EF$31,COLUMN(H210),$AP215)</f>
        <v>#N/A</v>
      </c>
      <c r="BM215" s="63" t="str" cm="1">
        <f t="array" aca="1" ref="BM215:BQ215" ca="1">IFERROR(ROUND(IF(IFERROR(AW215:BA215/AW215:BA215,0)=1,(IFERROR(AQ215:AU215*BG215,0)+IFERROR(AW215:BA215*BH215,0)+(SUM(BD215:BF215)-MIN(BD215:BF215))*BI215+BB215*BJ215+BC215*BK215)*BL215+BB215*(1-BJ215)+BC215*(1-BK215)+IF(AN215=1,BF215,0),""),2),"")</f>
        <v/>
      </c>
      <c r="BN215" s="52" t="str">
        <f ca="1"/>
        <v/>
      </c>
      <c r="BO215" s="52" t="str">
        <f ca="1"/>
        <v/>
      </c>
      <c r="BP215" s="52" t="str">
        <f ca="1"/>
        <v/>
      </c>
      <c r="BQ215" s="64" t="str">
        <f ca="1"/>
        <v/>
      </c>
      <c r="BR215" s="6"/>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6"/>
      <c r="DM215" s="6"/>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row>
    <row r="216" spans="1:153" x14ac:dyDescent="0.3">
      <c r="A216" s="5"/>
      <c r="B216" s="18" t="str">
        <f t="shared" si="55"/>
        <v/>
      </c>
      <c r="C216" s="24"/>
      <c r="D216" s="24"/>
      <c r="E216" s="24"/>
      <c r="F216" s="24"/>
      <c r="G216" s="24"/>
      <c r="H216" s="25"/>
      <c r="I216" s="25"/>
      <c r="J216" s="25"/>
      <c r="K216" s="25"/>
      <c r="L216" s="25"/>
      <c r="M216" s="25"/>
      <c r="N216" s="24"/>
      <c r="O216" s="25"/>
      <c r="P216" s="6"/>
      <c r="Q216" s="6"/>
      <c r="R216" s="6" t="e">
        <f t="shared" si="56"/>
        <v>#N/A</v>
      </c>
      <c r="S216" s="6" t="e">
        <f t="shared" si="57"/>
        <v>#N/A</v>
      </c>
      <c r="T216" s="6" t="e">
        <f t="shared" si="58"/>
        <v>#N/A</v>
      </c>
      <c r="U216" s="6" t="e">
        <f t="shared" si="59"/>
        <v>#N/A</v>
      </c>
      <c r="V216" s="8" cm="1">
        <f t="array" ref="V216">IF(M216=0,0,IF(OR($DM$4=3,$DM$4=4),0,IF($DM$4=1,INDEX($CZ$7:$CZ$15,SUM(IF(M216&lt;$CY$7:$CY$15=TRUE,1,0))+1),VLOOKUP(M216,$DB$7:$DC$107,2,FALSE))))</f>
        <v>0</v>
      </c>
      <c r="W216" s="6" t="e">
        <f t="shared" si="54"/>
        <v>#N/A</v>
      </c>
      <c r="X216" s="6" cm="1">
        <f t="array" aca="1" ref="X216" ca="1">SUM(IF((IF(E216=0,INDIRECT(_xlfn.CONCAT($CH$1,MATCH(F216,$CG$7:$CG$100,0)+6)):INDIRECT(_xlfn.CONCAT($CH$1,MATCH(F216,$CG$7:$CG$100,0)+6+SUM(IF((F216=$CG$7:$CG$59)=TRUE,1,0))-1)),INDIRECT(_xlfn.CONCAT($CD$1,MATCH(E216,$CC$7:$CC$100,0)+6)):INDIRECT(_xlfn.CONCAT($CD$1,MATCH(E216,$CC$7:$CC$100,0)+6+SUM(IF((E216=$CC$7:$CC$59)=TRUE,1,0))-1)))*$S$3)=0,0,1))</f>
        <v>2</v>
      </c>
      <c r="Y216" s="6" t="e" cm="1">
        <f t="array" aca="1" ref="Y216" ca="1">SUM(IF((TRANSPOSE(MMULT(MMULT(_xlfn.MUNIT(X216),IF(MMULT(IF(E216=0,INDIRECT(_xlfn.CONCAT($CH$1,MATCH(F216,$CG$7:$CG$100,0)+6)):INDIRECT(_xlfn.CONCAT($CH$1,MATCH(F216,$CG$7:$CG$100,0)+6+SUM(IF((F216=$CG$7:$CG$59)=TRUE,1,0))-1)),INDIRECT(_xlfn.CONCAT($CD$1,MATCH(E216,$CC$7:$CC$100,0)+6)):INDIRECT(_xlfn.CONCAT($CD$1,MATCH(E216,$CC$7:$CC$100,0)+6+SUM(IF((E216=$CC$7:$CC$59)=TRUE,1,0))-1)))*$S$3,1/TRANSPOSE(W216-INDIRECT(_xlfn.CONCAT($BZ$1,MATCH(D216,$BY$7:$BY$100,0)+6)):INDIRECT(_xlfn.CONCAT($BZ$1,MATCH(D216,$BY$7:$BY$100,0)+6+SUM(IF((D216=$BY$7:$BY$59)=TRUE,1,0))-1))*$R$3))=1,1,0)),W216-INDIRECT(_xlfn.CONCAT($BZ$1,MATCH(D216,$BY$7:$BY$100,0)+6)):INDIRECT(_xlfn.CONCAT($BZ$1,MATCH(D216,$BY$7:$BY$100,0)+6+SUM(IF((D216=$BY$7:$BY$59)=TRUE,1,0))-1))*$R$3)))=0,0,1))</f>
        <v>#N/A</v>
      </c>
      <c r="Z216" s="6"/>
      <c r="AA216" s="30" t="str">
        <f t="shared" ca="1" si="60"/>
        <v/>
      </c>
      <c r="AB216" s="31" t="str">
        <f t="shared" si="61"/>
        <v/>
      </c>
      <c r="AC216" s="31" t="str">
        <f t="shared" si="62"/>
        <v/>
      </c>
      <c r="AD216" s="31" t="str">
        <f t="shared" si="63"/>
        <v/>
      </c>
      <c r="AE216" s="32" t="str">
        <f t="shared" si="64"/>
        <v/>
      </c>
      <c r="AF216" s="33" t="str" cm="1">
        <f t="array" aca="1" ref="AF216" ca="1">IFERROR(IF(_xlfn._xlws.SORT(TRANSPOSE(MMULT(MMULT(_xlfn.MUNIT(X216),IF(ROUND(MMULT(IF(E216=0,IF(DN214=1,INDIRECT(_xlfn.CONCAT($CP$1,MATCH(F216,$CO$7:$CO$100,0)+6)):INDIRECT(_xlfn.CONCAT($CP$1,MATCH(F216,$CO$7:$CO$100,0)+6+SUM(IF((F216=$CO$7:$CO$59)=TRUE,1,0))-1)),INDIRECT(_xlfn.CONCAT($CH$1,MATCH(F216,$CG$7:$CG$100,0)+6)):INDIRECT(_xlfn.CONCAT($CH$1,MATCH(F216,$CG$7:$CG$100,0)+6+SUM(IF((F216=$CG$7:$CG$59)=TRUE,1,0))-1))),IF(OR(DN214=2,DN214=3),INDIRECT(_xlfn.CONCAT($CL$1,MATCH(E216,$CK$7:$CK$100,0)+6)):INDIRECT(_xlfn.CONCAT($CL$1,MATCH(E216,$CK$7:$CK$100,0)+6+SUM(IF((E216=$CK$7:$CK$59)=TRUE,1,0))-1)),INDIRECT(_xlfn.CONCAT($CD$1,MATCH(E216,$CC$7:$CC$100,0)+6)):INDIRECT(_xlfn.CONCAT($CD$1,MATCH(E216,$CC$7:$CC$100,0)+6+SUM(IF((E216=$CC$7:$CC$59)=TRUE,1,0))-1))))*$S$3*IF(AND(DM214=4,F216=0),1.1,1),1/TRANSPOSE(W216-INDIRECT(_xlfn.CONCAT($BZ$1,MATCH(D216,$BY$7:$BY$100,0)+6)):INDIRECT(_xlfn.CONCAT($BZ$1,MATCH(D216,$BY$7:$BY$100,0)+6+SUM(IF((D216=$BY$7:$BY$59)=TRUE,1,0))-1))*$R$3)),6)=1,1,0)),W216-INDIRECT(_xlfn.CONCAT($BZ$1,MATCH(D216,$BY$7:$BY$100,0)+6)):INDIRECT(_xlfn.CONCAT($BZ$1,MATCH(D216,$BY$7:$BY$100,0)+6+SUM(IF((D216=$BY$7:$BY$59)=TRUE,1,0))-1))*$R$3))/$S$3,1,-1,TRUE)=0,"",_xlfn._xlws.SORT(TRANSPOSE(MMULT(MMULT(_xlfn.MUNIT(X216),IF(ROUND(MMULT(IF(E216=0,IF(DN214=1,INDIRECT(_xlfn.CONCAT($CP$1,MATCH(F216,$CO$7:$CO$100,0)+6)):INDIRECT(_xlfn.CONCAT($CP$1,MATCH(F216,$CO$7:$CO$100,0)+6+SUM(IF((F216=$CO$7:$CO$59)=TRUE,1,0))-1)),INDIRECT(_xlfn.CONCAT($CH$1,MATCH(F216,$CG$7:$CG$100,0)+6)):INDIRECT(_xlfn.CONCAT($CH$1,MATCH(F216,$CG$7:$CG$100,0)+6+SUM(IF((F216=$CG$7:$CG$59)=TRUE,1,0))-1))),IF(OR(DN214=2,DN214=3),INDIRECT(_xlfn.CONCAT($CL$1,MATCH(E216,$CK$7:$CK$100,0)+6)):INDIRECT(_xlfn.CONCAT($CL$1,MATCH(E216,$CK$7:$CK$100,0)+6+SUM(IF((E216=$CK$7:$CK$59)=TRUE,1,0))-1)),INDIRECT(_xlfn.CONCAT($CD$1,MATCH(E216,$CC$7:$CC$100,0)+6)):INDIRECT(_xlfn.CONCAT($CD$1,MATCH(E216,$CC$7:$CC$100,0)+6+SUM(IF((E216=$CC$7:$CC$59)=TRUE,1,0))-1))))*$S$3*IF(AND(DM214=4,F216=0),1.1,1),1/TRANSPOSE(W216-INDIRECT(_xlfn.CONCAT($BZ$1,MATCH(D216,$BY$7:$BY$100,0)+6)):INDIRECT(_xlfn.CONCAT($BZ$1,MATCH(D216,$BY$7:$BY$100,0)+6+SUM(IF((D216=$BY$7:$BY$59)=TRUE,1,0))-1))*$R$3)),6)=1,1,0)),W216-INDIRECT(_xlfn.CONCAT($BZ$1,MATCH(D216,$BY$7:$BY$100,0)+6)):INDIRECT(_xlfn.CONCAT($BZ$1,MATCH(D216,$BY$7:$BY$100,0)+6+SUM(IF((D216=$BY$7:$BY$59)=TRUE,1,0))-1))*$R$3))/$S$3,1,-1,TRUE)),"")</f>
        <v/>
      </c>
      <c r="AG216" s="31"/>
      <c r="AH216" s="31"/>
      <c r="AI216" s="31"/>
      <c r="AJ216" s="32"/>
      <c r="AK216" s="6"/>
      <c r="AL216" s="21"/>
      <c r="AM216" s="21"/>
      <c r="AN216" s="48">
        <f t="shared" si="51"/>
        <v>12</v>
      </c>
      <c r="AO216" s="39" t="e">
        <f t="shared" si="52"/>
        <v>#N/A</v>
      </c>
      <c r="AP216" s="39" t="e" cm="1">
        <f t="array" ref="AP216">_xlfn.XMATCH(1,IF(IF((AL216=$DG$24:$EF$24)=TRUE,1,0)+IF((AM216=$DG$25:$EF$25)=TRUE,1,0)=2,1,0))</f>
        <v>#N/A</v>
      </c>
      <c r="AQ216" s="39" t="str" cm="1">
        <f t="array" aca="1" ref="AQ216:AU216" ca="1">AA216:AE216</f>
        <v/>
      </c>
      <c r="AR216" s="39" t="str">
        <f ca="1"/>
        <v/>
      </c>
      <c r="AS216" s="39" t="str">
        <f ca="1"/>
        <v/>
      </c>
      <c r="AT216" s="39" t="str">
        <f ca="1"/>
        <v/>
      </c>
      <c r="AU216" s="39" t="str">
        <f ca="1"/>
        <v/>
      </c>
      <c r="AV216" s="39">
        <f t="shared" si="53"/>
        <v>0</v>
      </c>
      <c r="AW216" s="39" t="e" cm="1">
        <f t="array" ref="AW216">IF(AND(AV216=1,AO216&lt;&gt;1),VLOOKUP(E216,변환표준점수!$H$8:$O$60,_xlfn.XMATCH('표점 계산기'!$AL216,변환표준점수!$I$6:$O$6)+1,FALSE),IF(AND($E216=0,$DN$4=1),INDEX($CH$7:$CH$73,SUM(IF(AF216=$CP$7:$CP$59,ROW($A$1:$A$50),0))),IF(AND($E216&lt;&gt;0,$DN$4&lt;&gt;1),INDEX($CD$7:$CD$73,SUM(IF(AF216=$CL$7:$CL$59,ROW($A$1:$A$50),0))),AF216:AJ216)))</f>
        <v>#N/A</v>
      </c>
      <c r="AX216" s="39"/>
      <c r="AY216" s="39"/>
      <c r="AZ216" s="39"/>
      <c r="BA216" s="39"/>
      <c r="BB216" s="39" t="e">
        <f>VLOOKUP(G216,변환표준점수!$X$8:$AM$16,_xlfn.XMATCH(AL216,변환표준점수!$Y$5:$AM$5)+IF(OR(AN216=6,AN216=7,AN216=10,AN216=11),IF(AO216=1,0,1),0)+1,FALSE)</f>
        <v>#N/A</v>
      </c>
      <c r="BC216" s="39" t="e">
        <f>VLOOKUP(H216,변환표준점수!$AO$8:$BE$16,_xlfn.XMATCH(AL216,변환표준점수!$AP$5:$BE$5)+IF(OR(AN216=3,AN216=6,AN216=8,AN216=9,AN216=10),IF(AO216=1,0,1),0)+1,FALSE)</f>
        <v>#N/A</v>
      </c>
      <c r="BD216" s="39" t="e">
        <f>IF(I216=0,VLOOKUP(K216,변환표준점수!$BU$8:$CF$62,'표점 계산기'!$AN216+1,FALSE),VLOOKUP(I216,변환표준점수!$BH$8:$BS$62,'표점 계산기'!$AN216+1,FALSE))</f>
        <v>#N/A</v>
      </c>
      <c r="BE216" s="39" t="e">
        <f>IF(J216=0,VLOOKUP(L216,변환표준점수!$BU$8:$CF$62,'표점 계산기'!$AN216+1,FALSE),VLOOKUP(J216,변환표준점수!$BH$8:$BS$62,'표점 계산기'!$AN216+1,FALSE))</f>
        <v>#N/A</v>
      </c>
      <c r="BF216" s="39" cm="1">
        <f t="array" ref="BF216">IF(M216=0,0,IF(OR(AN216=3,AN216=4),0,IF(AN216=1,INDEX($CZ$7:$CZ$15,SUM(IF(M216&lt;$CY$7:$CY$15=TRUE,1,0))+1),VLOOKUP(M216,변환표준점수!$BH$8:$BS$62,'표점 계산기'!AN216+1,FALSE))))</f>
        <v>0</v>
      </c>
      <c r="BG216" s="39" t="e" cm="1">
        <f t="array" ref="BG216">INDEX($DG$24:$EF$31,COLUMN(C211),$AP216)</f>
        <v>#N/A</v>
      </c>
      <c r="BH216" s="39" t="e" cm="1">
        <f t="array" ref="BH216">INDEX($DG$24:$EF$31,COLUMN(D211),$AP216)</f>
        <v>#N/A</v>
      </c>
      <c r="BI216" s="39" t="e" cm="1">
        <f t="array" ref="BI216">INDEX($DG$24:$EF$31,COLUMN(E211),$AP216)</f>
        <v>#N/A</v>
      </c>
      <c r="BJ216" s="39" t="e" cm="1">
        <f t="array" ref="BJ216">INDEX($DG$24:$EF$31,COLUMN(F211),$AP216)</f>
        <v>#N/A</v>
      </c>
      <c r="BK216" s="39" t="e" cm="1">
        <f t="array" ref="BK216">INDEX($DG$24:$EF$31,COLUMN(G211),$AP216)</f>
        <v>#N/A</v>
      </c>
      <c r="BL216" s="39" t="e" cm="1">
        <f t="array" ref="BL216">INDEX($DG$24:$EF$31,COLUMN(H211),$AP216)</f>
        <v>#N/A</v>
      </c>
      <c r="BM216" s="63" t="str" cm="1">
        <f t="array" aca="1" ref="BM216:BQ216" ca="1">IFERROR(ROUND(IF(IFERROR(AW216:BA216/AW216:BA216,0)=1,(IFERROR(AQ216:AU216*BG216,0)+IFERROR(AW216:BA216*BH216,0)+(SUM(BD216:BF216)-MIN(BD216:BF216))*BI216+BB216*BJ216+BC216*BK216)*BL216+BB216*(1-BJ216)+BC216*(1-BK216)+IF(AN216=1,BF216,0),""),2),"")</f>
        <v/>
      </c>
      <c r="BN216" s="52" t="str">
        <f ca="1"/>
        <v/>
      </c>
      <c r="BO216" s="52" t="str">
        <f ca="1"/>
        <v/>
      </c>
      <c r="BP216" s="52" t="str">
        <f ca="1"/>
        <v/>
      </c>
      <c r="BQ216" s="64" t="str">
        <f ca="1"/>
        <v/>
      </c>
      <c r="BR216" s="6"/>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6"/>
      <c r="DM216" s="6"/>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row>
    <row r="217" spans="1:153" x14ac:dyDescent="0.3">
      <c r="A217" s="5"/>
      <c r="B217" s="18" t="str">
        <f t="shared" si="55"/>
        <v/>
      </c>
      <c r="C217" s="24"/>
      <c r="D217" s="24"/>
      <c r="E217" s="24"/>
      <c r="F217" s="24"/>
      <c r="G217" s="24"/>
      <c r="H217" s="25"/>
      <c r="I217" s="25"/>
      <c r="J217" s="25"/>
      <c r="K217" s="25"/>
      <c r="L217" s="25"/>
      <c r="M217" s="25"/>
      <c r="N217" s="24"/>
      <c r="O217" s="25"/>
      <c r="P217" s="6"/>
      <c r="Q217" s="6"/>
      <c r="R217" s="6" t="e">
        <f t="shared" si="56"/>
        <v>#N/A</v>
      </c>
      <c r="S217" s="6" t="e">
        <f t="shared" si="57"/>
        <v>#N/A</v>
      </c>
      <c r="T217" s="6" t="e">
        <f t="shared" si="58"/>
        <v>#N/A</v>
      </c>
      <c r="U217" s="6" t="e">
        <f t="shared" si="59"/>
        <v>#N/A</v>
      </c>
      <c r="V217" s="8" cm="1">
        <f t="array" ref="V217">IF(M217=0,0,IF(OR($DM$4=3,$DM$4=4),0,IF($DM$4=1,INDEX($CZ$7:$CZ$15,SUM(IF(M217&lt;$CY$7:$CY$15=TRUE,1,0))+1),VLOOKUP(M217,$DB$7:$DC$107,2,FALSE))))</f>
        <v>0</v>
      </c>
      <c r="W217" s="6" t="e">
        <f t="shared" si="54"/>
        <v>#N/A</v>
      </c>
      <c r="X217" s="6" cm="1">
        <f t="array" aca="1" ref="X217" ca="1">SUM(IF((IF(E217=0,INDIRECT(_xlfn.CONCAT($CH$1,MATCH(F217,$CG$7:$CG$100,0)+6)):INDIRECT(_xlfn.CONCAT($CH$1,MATCH(F217,$CG$7:$CG$100,0)+6+SUM(IF((F217=$CG$7:$CG$59)=TRUE,1,0))-1)),INDIRECT(_xlfn.CONCAT($CD$1,MATCH(E217,$CC$7:$CC$100,0)+6)):INDIRECT(_xlfn.CONCAT($CD$1,MATCH(E217,$CC$7:$CC$100,0)+6+SUM(IF((E217=$CC$7:$CC$59)=TRUE,1,0))-1)))*$S$3)=0,0,1))</f>
        <v>2</v>
      </c>
      <c r="Y217" s="6" t="e" cm="1">
        <f t="array" aca="1" ref="Y217" ca="1">SUM(IF((TRANSPOSE(MMULT(MMULT(_xlfn.MUNIT(X217),IF(MMULT(IF(E217=0,INDIRECT(_xlfn.CONCAT($CH$1,MATCH(F217,$CG$7:$CG$100,0)+6)):INDIRECT(_xlfn.CONCAT($CH$1,MATCH(F217,$CG$7:$CG$100,0)+6+SUM(IF((F217=$CG$7:$CG$59)=TRUE,1,0))-1)),INDIRECT(_xlfn.CONCAT($CD$1,MATCH(E217,$CC$7:$CC$100,0)+6)):INDIRECT(_xlfn.CONCAT($CD$1,MATCH(E217,$CC$7:$CC$100,0)+6+SUM(IF((E217=$CC$7:$CC$59)=TRUE,1,0))-1)))*$S$3,1/TRANSPOSE(W217-INDIRECT(_xlfn.CONCAT($BZ$1,MATCH(D217,$BY$7:$BY$100,0)+6)):INDIRECT(_xlfn.CONCAT($BZ$1,MATCH(D217,$BY$7:$BY$100,0)+6+SUM(IF((D217=$BY$7:$BY$59)=TRUE,1,0))-1))*$R$3))=1,1,0)),W217-INDIRECT(_xlfn.CONCAT($BZ$1,MATCH(D217,$BY$7:$BY$100,0)+6)):INDIRECT(_xlfn.CONCAT($BZ$1,MATCH(D217,$BY$7:$BY$100,0)+6+SUM(IF((D217=$BY$7:$BY$59)=TRUE,1,0))-1))*$R$3)))=0,0,1))</f>
        <v>#N/A</v>
      </c>
      <c r="Z217" s="6"/>
      <c r="AA217" s="30" t="str">
        <f t="shared" ca="1" si="60"/>
        <v/>
      </c>
      <c r="AB217" s="31" t="str">
        <f t="shared" si="61"/>
        <v/>
      </c>
      <c r="AC217" s="31" t="str">
        <f t="shared" si="62"/>
        <v/>
      </c>
      <c r="AD217" s="31" t="str">
        <f t="shared" si="63"/>
        <v/>
      </c>
      <c r="AE217" s="32" t="str">
        <f t="shared" si="64"/>
        <v/>
      </c>
      <c r="AF217" s="33" t="str" cm="1">
        <f t="array" aca="1" ref="AF217" ca="1">IFERROR(IF(_xlfn._xlws.SORT(TRANSPOSE(MMULT(MMULT(_xlfn.MUNIT(X217),IF(ROUND(MMULT(IF(E217=0,IF(DN215=1,INDIRECT(_xlfn.CONCAT($CP$1,MATCH(F217,$CO$7:$CO$100,0)+6)):INDIRECT(_xlfn.CONCAT($CP$1,MATCH(F217,$CO$7:$CO$100,0)+6+SUM(IF((F217=$CO$7:$CO$59)=TRUE,1,0))-1)),INDIRECT(_xlfn.CONCAT($CH$1,MATCH(F217,$CG$7:$CG$100,0)+6)):INDIRECT(_xlfn.CONCAT($CH$1,MATCH(F217,$CG$7:$CG$100,0)+6+SUM(IF((F217=$CG$7:$CG$59)=TRUE,1,0))-1))),IF(OR(DN215=2,DN215=3),INDIRECT(_xlfn.CONCAT($CL$1,MATCH(E217,$CK$7:$CK$100,0)+6)):INDIRECT(_xlfn.CONCAT($CL$1,MATCH(E217,$CK$7:$CK$100,0)+6+SUM(IF((E217=$CK$7:$CK$59)=TRUE,1,0))-1)),INDIRECT(_xlfn.CONCAT($CD$1,MATCH(E217,$CC$7:$CC$100,0)+6)):INDIRECT(_xlfn.CONCAT($CD$1,MATCH(E217,$CC$7:$CC$100,0)+6+SUM(IF((E217=$CC$7:$CC$59)=TRUE,1,0))-1))))*$S$3*IF(AND(DM215=4,F217=0),1.1,1),1/TRANSPOSE(W217-INDIRECT(_xlfn.CONCAT($BZ$1,MATCH(D217,$BY$7:$BY$100,0)+6)):INDIRECT(_xlfn.CONCAT($BZ$1,MATCH(D217,$BY$7:$BY$100,0)+6+SUM(IF((D217=$BY$7:$BY$59)=TRUE,1,0))-1))*$R$3)),6)=1,1,0)),W217-INDIRECT(_xlfn.CONCAT($BZ$1,MATCH(D217,$BY$7:$BY$100,0)+6)):INDIRECT(_xlfn.CONCAT($BZ$1,MATCH(D217,$BY$7:$BY$100,0)+6+SUM(IF((D217=$BY$7:$BY$59)=TRUE,1,0))-1))*$R$3))/$S$3,1,-1,TRUE)=0,"",_xlfn._xlws.SORT(TRANSPOSE(MMULT(MMULT(_xlfn.MUNIT(X217),IF(ROUND(MMULT(IF(E217=0,IF(DN215=1,INDIRECT(_xlfn.CONCAT($CP$1,MATCH(F217,$CO$7:$CO$100,0)+6)):INDIRECT(_xlfn.CONCAT($CP$1,MATCH(F217,$CO$7:$CO$100,0)+6+SUM(IF((F217=$CO$7:$CO$59)=TRUE,1,0))-1)),INDIRECT(_xlfn.CONCAT($CH$1,MATCH(F217,$CG$7:$CG$100,0)+6)):INDIRECT(_xlfn.CONCAT($CH$1,MATCH(F217,$CG$7:$CG$100,0)+6+SUM(IF((F217=$CG$7:$CG$59)=TRUE,1,0))-1))),IF(OR(DN215=2,DN215=3),INDIRECT(_xlfn.CONCAT($CL$1,MATCH(E217,$CK$7:$CK$100,0)+6)):INDIRECT(_xlfn.CONCAT($CL$1,MATCH(E217,$CK$7:$CK$100,0)+6+SUM(IF((E217=$CK$7:$CK$59)=TRUE,1,0))-1)),INDIRECT(_xlfn.CONCAT($CD$1,MATCH(E217,$CC$7:$CC$100,0)+6)):INDIRECT(_xlfn.CONCAT($CD$1,MATCH(E217,$CC$7:$CC$100,0)+6+SUM(IF((E217=$CC$7:$CC$59)=TRUE,1,0))-1))))*$S$3*IF(AND(DM215=4,F217=0),1.1,1),1/TRANSPOSE(W217-INDIRECT(_xlfn.CONCAT($BZ$1,MATCH(D217,$BY$7:$BY$100,0)+6)):INDIRECT(_xlfn.CONCAT($BZ$1,MATCH(D217,$BY$7:$BY$100,0)+6+SUM(IF((D217=$BY$7:$BY$59)=TRUE,1,0))-1))*$R$3)),6)=1,1,0)),W217-INDIRECT(_xlfn.CONCAT($BZ$1,MATCH(D217,$BY$7:$BY$100,0)+6)):INDIRECT(_xlfn.CONCAT($BZ$1,MATCH(D217,$BY$7:$BY$100,0)+6+SUM(IF((D217=$BY$7:$BY$59)=TRUE,1,0))-1))*$R$3))/$S$3,1,-1,TRUE)),"")</f>
        <v/>
      </c>
      <c r="AG217" s="31"/>
      <c r="AH217" s="31"/>
      <c r="AI217" s="31"/>
      <c r="AJ217" s="32"/>
      <c r="AK217" s="6"/>
      <c r="AL217" s="21"/>
      <c r="AM217" s="21"/>
      <c r="AN217" s="48">
        <f t="shared" si="51"/>
        <v>12</v>
      </c>
      <c r="AO217" s="39" t="e">
        <f t="shared" si="52"/>
        <v>#N/A</v>
      </c>
      <c r="AP217" s="39" t="e" cm="1">
        <f t="array" ref="AP217">_xlfn.XMATCH(1,IF(IF((AL217=$DG$24:$EF$24)=TRUE,1,0)+IF((AM217=$DG$25:$EF$25)=TRUE,1,0)=2,1,0))</f>
        <v>#N/A</v>
      </c>
      <c r="AQ217" s="39" t="str" cm="1">
        <f t="array" aca="1" ref="AQ217:AU217" ca="1">AA217:AE217</f>
        <v/>
      </c>
      <c r="AR217" s="39" t="str">
        <f ca="1"/>
        <v/>
      </c>
      <c r="AS217" s="39" t="str">
        <f ca="1"/>
        <v/>
      </c>
      <c r="AT217" s="39" t="str">
        <f ca="1"/>
        <v/>
      </c>
      <c r="AU217" s="39" t="str">
        <f ca="1"/>
        <v/>
      </c>
      <c r="AV217" s="39">
        <f t="shared" si="53"/>
        <v>0</v>
      </c>
      <c r="AW217" s="39" t="e" cm="1">
        <f t="array" ref="AW217">IF(AND(AV217=1,AO217&lt;&gt;1),VLOOKUP(E217,변환표준점수!$H$8:$O$60,_xlfn.XMATCH('표점 계산기'!$AL217,변환표준점수!$I$6:$O$6)+1,FALSE),IF(AND($E217=0,$DN$4=1),INDEX($CH$7:$CH$73,SUM(IF(AF217=$CP$7:$CP$59,ROW($A$1:$A$50),0))),IF(AND($E217&lt;&gt;0,$DN$4&lt;&gt;1),INDEX($CD$7:$CD$73,SUM(IF(AF217=$CL$7:$CL$59,ROW($A$1:$A$50),0))),AF217:AJ217)))</f>
        <v>#N/A</v>
      </c>
      <c r="AX217" s="39"/>
      <c r="AY217" s="39"/>
      <c r="AZ217" s="39"/>
      <c r="BA217" s="39"/>
      <c r="BB217" s="39" t="e">
        <f>VLOOKUP(G217,변환표준점수!$X$8:$AM$16,_xlfn.XMATCH(AL217,변환표준점수!$Y$5:$AM$5)+IF(OR(AN217=6,AN217=7,AN217=10,AN217=11),IF(AO217=1,0,1),0)+1,FALSE)</f>
        <v>#N/A</v>
      </c>
      <c r="BC217" s="39" t="e">
        <f>VLOOKUP(H217,변환표준점수!$AO$8:$BE$16,_xlfn.XMATCH(AL217,변환표준점수!$AP$5:$BE$5)+IF(OR(AN217=3,AN217=6,AN217=8,AN217=9,AN217=10),IF(AO217=1,0,1),0)+1,FALSE)</f>
        <v>#N/A</v>
      </c>
      <c r="BD217" s="39" t="e">
        <f>IF(I217=0,VLOOKUP(K217,변환표준점수!$BU$8:$CF$62,'표점 계산기'!$AN217+1,FALSE),VLOOKUP(I217,변환표준점수!$BH$8:$BS$62,'표점 계산기'!$AN217+1,FALSE))</f>
        <v>#N/A</v>
      </c>
      <c r="BE217" s="39" t="e">
        <f>IF(J217=0,VLOOKUP(L217,변환표준점수!$BU$8:$CF$62,'표점 계산기'!$AN217+1,FALSE),VLOOKUP(J217,변환표준점수!$BH$8:$BS$62,'표점 계산기'!$AN217+1,FALSE))</f>
        <v>#N/A</v>
      </c>
      <c r="BF217" s="39" cm="1">
        <f t="array" ref="BF217">IF(M217=0,0,IF(OR(AN217=3,AN217=4),0,IF(AN217=1,INDEX($CZ$7:$CZ$15,SUM(IF(M217&lt;$CY$7:$CY$15=TRUE,1,0))+1),VLOOKUP(M217,변환표준점수!$BH$8:$BS$62,'표점 계산기'!AN217+1,FALSE))))</f>
        <v>0</v>
      </c>
      <c r="BG217" s="39" t="e" cm="1">
        <f t="array" ref="BG217">INDEX($DG$24:$EF$31,COLUMN(C212),$AP217)</f>
        <v>#N/A</v>
      </c>
      <c r="BH217" s="39" t="e" cm="1">
        <f t="array" ref="BH217">INDEX($DG$24:$EF$31,COLUMN(D212),$AP217)</f>
        <v>#N/A</v>
      </c>
      <c r="BI217" s="39" t="e" cm="1">
        <f t="array" ref="BI217">INDEX($DG$24:$EF$31,COLUMN(E212),$AP217)</f>
        <v>#N/A</v>
      </c>
      <c r="BJ217" s="39" t="e" cm="1">
        <f t="array" ref="BJ217">INDEX($DG$24:$EF$31,COLUMN(F212),$AP217)</f>
        <v>#N/A</v>
      </c>
      <c r="BK217" s="39" t="e" cm="1">
        <f t="array" ref="BK217">INDEX($DG$24:$EF$31,COLUMN(G212),$AP217)</f>
        <v>#N/A</v>
      </c>
      <c r="BL217" s="39" t="e" cm="1">
        <f t="array" ref="BL217">INDEX($DG$24:$EF$31,COLUMN(H212),$AP217)</f>
        <v>#N/A</v>
      </c>
      <c r="BM217" s="63" t="str" cm="1">
        <f t="array" aca="1" ref="BM217:BQ217" ca="1">IFERROR(ROUND(IF(IFERROR(AW217:BA217/AW217:BA217,0)=1,(IFERROR(AQ217:AU217*BG217,0)+IFERROR(AW217:BA217*BH217,0)+(SUM(BD217:BF217)-MIN(BD217:BF217))*BI217+BB217*BJ217+BC217*BK217)*BL217+BB217*(1-BJ217)+BC217*(1-BK217)+IF(AN217=1,BF217,0),""),2),"")</f>
        <v/>
      </c>
      <c r="BN217" s="52" t="str">
        <f ca="1"/>
        <v/>
      </c>
      <c r="BO217" s="52" t="str">
        <f ca="1"/>
        <v/>
      </c>
      <c r="BP217" s="52" t="str">
        <f ca="1"/>
        <v/>
      </c>
      <c r="BQ217" s="64" t="str">
        <f ca="1"/>
        <v/>
      </c>
      <c r="BR217" s="6"/>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6"/>
      <c r="DM217" s="6"/>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row>
    <row r="218" spans="1:153" x14ac:dyDescent="0.3">
      <c r="A218" s="5"/>
      <c r="B218" s="18" t="str">
        <f t="shared" si="55"/>
        <v/>
      </c>
      <c r="C218" s="24"/>
      <c r="D218" s="24"/>
      <c r="E218" s="24"/>
      <c r="F218" s="24"/>
      <c r="G218" s="24"/>
      <c r="H218" s="25"/>
      <c r="I218" s="25"/>
      <c r="J218" s="25"/>
      <c r="K218" s="25"/>
      <c r="L218" s="25"/>
      <c r="M218" s="25"/>
      <c r="N218" s="24"/>
      <c r="O218" s="25"/>
      <c r="P218" s="6"/>
      <c r="Q218" s="6"/>
      <c r="R218" s="6" t="e">
        <f t="shared" si="56"/>
        <v>#N/A</v>
      </c>
      <c r="S218" s="6" t="e">
        <f t="shared" si="57"/>
        <v>#N/A</v>
      </c>
      <c r="T218" s="6" t="e">
        <f t="shared" si="58"/>
        <v>#N/A</v>
      </c>
      <c r="U218" s="6" t="e">
        <f t="shared" si="59"/>
        <v>#N/A</v>
      </c>
      <c r="V218" s="8" cm="1">
        <f t="array" ref="V218">IF(M218=0,0,IF(OR($DM$4=3,$DM$4=4),0,IF($DM$4=1,INDEX($CZ$7:$CZ$15,SUM(IF(M218&lt;$CY$7:$CY$15=TRUE,1,0))+1),VLOOKUP(M218,$DB$7:$DC$107,2,FALSE))))</f>
        <v>0</v>
      </c>
      <c r="W218" s="6" t="e">
        <f t="shared" si="54"/>
        <v>#N/A</v>
      </c>
      <c r="X218" s="6" cm="1">
        <f t="array" aca="1" ref="X218" ca="1">SUM(IF((IF(E218=0,INDIRECT(_xlfn.CONCAT($CH$1,MATCH(F218,$CG$7:$CG$100,0)+6)):INDIRECT(_xlfn.CONCAT($CH$1,MATCH(F218,$CG$7:$CG$100,0)+6+SUM(IF((F218=$CG$7:$CG$59)=TRUE,1,0))-1)),INDIRECT(_xlfn.CONCAT($CD$1,MATCH(E218,$CC$7:$CC$100,0)+6)):INDIRECT(_xlfn.CONCAT($CD$1,MATCH(E218,$CC$7:$CC$100,0)+6+SUM(IF((E218=$CC$7:$CC$59)=TRUE,1,0))-1)))*$S$3)=0,0,1))</f>
        <v>2</v>
      </c>
      <c r="Y218" s="6" t="e" cm="1">
        <f t="array" aca="1" ref="Y218" ca="1">SUM(IF((TRANSPOSE(MMULT(MMULT(_xlfn.MUNIT(X218),IF(MMULT(IF(E218=0,INDIRECT(_xlfn.CONCAT($CH$1,MATCH(F218,$CG$7:$CG$100,0)+6)):INDIRECT(_xlfn.CONCAT($CH$1,MATCH(F218,$CG$7:$CG$100,0)+6+SUM(IF((F218=$CG$7:$CG$59)=TRUE,1,0))-1)),INDIRECT(_xlfn.CONCAT($CD$1,MATCH(E218,$CC$7:$CC$100,0)+6)):INDIRECT(_xlfn.CONCAT($CD$1,MATCH(E218,$CC$7:$CC$100,0)+6+SUM(IF((E218=$CC$7:$CC$59)=TRUE,1,0))-1)))*$S$3,1/TRANSPOSE(W218-INDIRECT(_xlfn.CONCAT($BZ$1,MATCH(D218,$BY$7:$BY$100,0)+6)):INDIRECT(_xlfn.CONCAT($BZ$1,MATCH(D218,$BY$7:$BY$100,0)+6+SUM(IF((D218=$BY$7:$BY$59)=TRUE,1,0))-1))*$R$3))=1,1,0)),W218-INDIRECT(_xlfn.CONCAT($BZ$1,MATCH(D218,$BY$7:$BY$100,0)+6)):INDIRECT(_xlfn.CONCAT($BZ$1,MATCH(D218,$BY$7:$BY$100,0)+6+SUM(IF((D218=$BY$7:$BY$59)=TRUE,1,0))-1))*$R$3)))=0,0,1))</f>
        <v>#N/A</v>
      </c>
      <c r="Z218" s="6"/>
      <c r="AA218" s="30" t="str">
        <f t="shared" ca="1" si="60"/>
        <v/>
      </c>
      <c r="AB218" s="31" t="str">
        <f t="shared" si="61"/>
        <v/>
      </c>
      <c r="AC218" s="31" t="str">
        <f t="shared" si="62"/>
        <v/>
      </c>
      <c r="AD218" s="31" t="str">
        <f t="shared" si="63"/>
        <v/>
      </c>
      <c r="AE218" s="32" t="str">
        <f t="shared" si="64"/>
        <v/>
      </c>
      <c r="AF218" s="33" t="str" cm="1">
        <f t="array" aca="1" ref="AF218" ca="1">IFERROR(IF(_xlfn._xlws.SORT(TRANSPOSE(MMULT(MMULT(_xlfn.MUNIT(X218),IF(ROUND(MMULT(IF(E218=0,IF(DN216=1,INDIRECT(_xlfn.CONCAT($CP$1,MATCH(F218,$CO$7:$CO$100,0)+6)):INDIRECT(_xlfn.CONCAT($CP$1,MATCH(F218,$CO$7:$CO$100,0)+6+SUM(IF((F218=$CO$7:$CO$59)=TRUE,1,0))-1)),INDIRECT(_xlfn.CONCAT($CH$1,MATCH(F218,$CG$7:$CG$100,0)+6)):INDIRECT(_xlfn.CONCAT($CH$1,MATCH(F218,$CG$7:$CG$100,0)+6+SUM(IF((F218=$CG$7:$CG$59)=TRUE,1,0))-1))),IF(OR(DN216=2,DN216=3),INDIRECT(_xlfn.CONCAT($CL$1,MATCH(E218,$CK$7:$CK$100,0)+6)):INDIRECT(_xlfn.CONCAT($CL$1,MATCH(E218,$CK$7:$CK$100,0)+6+SUM(IF((E218=$CK$7:$CK$59)=TRUE,1,0))-1)),INDIRECT(_xlfn.CONCAT($CD$1,MATCH(E218,$CC$7:$CC$100,0)+6)):INDIRECT(_xlfn.CONCAT($CD$1,MATCH(E218,$CC$7:$CC$100,0)+6+SUM(IF((E218=$CC$7:$CC$59)=TRUE,1,0))-1))))*$S$3*IF(AND(DM216=4,F218=0),1.1,1),1/TRANSPOSE(W218-INDIRECT(_xlfn.CONCAT($BZ$1,MATCH(D218,$BY$7:$BY$100,0)+6)):INDIRECT(_xlfn.CONCAT($BZ$1,MATCH(D218,$BY$7:$BY$100,0)+6+SUM(IF((D218=$BY$7:$BY$59)=TRUE,1,0))-1))*$R$3)),6)=1,1,0)),W218-INDIRECT(_xlfn.CONCAT($BZ$1,MATCH(D218,$BY$7:$BY$100,0)+6)):INDIRECT(_xlfn.CONCAT($BZ$1,MATCH(D218,$BY$7:$BY$100,0)+6+SUM(IF((D218=$BY$7:$BY$59)=TRUE,1,0))-1))*$R$3))/$S$3,1,-1,TRUE)=0,"",_xlfn._xlws.SORT(TRANSPOSE(MMULT(MMULT(_xlfn.MUNIT(X218),IF(ROUND(MMULT(IF(E218=0,IF(DN216=1,INDIRECT(_xlfn.CONCAT($CP$1,MATCH(F218,$CO$7:$CO$100,0)+6)):INDIRECT(_xlfn.CONCAT($CP$1,MATCH(F218,$CO$7:$CO$100,0)+6+SUM(IF((F218=$CO$7:$CO$59)=TRUE,1,0))-1)),INDIRECT(_xlfn.CONCAT($CH$1,MATCH(F218,$CG$7:$CG$100,0)+6)):INDIRECT(_xlfn.CONCAT($CH$1,MATCH(F218,$CG$7:$CG$100,0)+6+SUM(IF((F218=$CG$7:$CG$59)=TRUE,1,0))-1))),IF(OR(DN216=2,DN216=3),INDIRECT(_xlfn.CONCAT($CL$1,MATCH(E218,$CK$7:$CK$100,0)+6)):INDIRECT(_xlfn.CONCAT($CL$1,MATCH(E218,$CK$7:$CK$100,0)+6+SUM(IF((E218=$CK$7:$CK$59)=TRUE,1,0))-1)),INDIRECT(_xlfn.CONCAT($CD$1,MATCH(E218,$CC$7:$CC$100,0)+6)):INDIRECT(_xlfn.CONCAT($CD$1,MATCH(E218,$CC$7:$CC$100,0)+6+SUM(IF((E218=$CC$7:$CC$59)=TRUE,1,0))-1))))*$S$3*IF(AND(DM216=4,F218=0),1.1,1),1/TRANSPOSE(W218-INDIRECT(_xlfn.CONCAT($BZ$1,MATCH(D218,$BY$7:$BY$100,0)+6)):INDIRECT(_xlfn.CONCAT($BZ$1,MATCH(D218,$BY$7:$BY$100,0)+6+SUM(IF((D218=$BY$7:$BY$59)=TRUE,1,0))-1))*$R$3)),6)=1,1,0)),W218-INDIRECT(_xlfn.CONCAT($BZ$1,MATCH(D218,$BY$7:$BY$100,0)+6)):INDIRECT(_xlfn.CONCAT($BZ$1,MATCH(D218,$BY$7:$BY$100,0)+6+SUM(IF((D218=$BY$7:$BY$59)=TRUE,1,0))-1))*$R$3))/$S$3,1,-1,TRUE)),"")</f>
        <v/>
      </c>
      <c r="AG218" s="31"/>
      <c r="AH218" s="31"/>
      <c r="AI218" s="31"/>
      <c r="AJ218" s="32"/>
      <c r="AK218" s="6"/>
      <c r="AL218" s="21"/>
      <c r="AM218" s="21"/>
      <c r="AN218" s="48">
        <f t="shared" si="51"/>
        <v>12</v>
      </c>
      <c r="AO218" s="39" t="e">
        <f t="shared" si="52"/>
        <v>#N/A</v>
      </c>
      <c r="AP218" s="39" t="e" cm="1">
        <f t="array" ref="AP218">_xlfn.XMATCH(1,IF(IF((AL218=$DG$24:$EF$24)=TRUE,1,0)+IF((AM218=$DG$25:$EF$25)=TRUE,1,0)=2,1,0))</f>
        <v>#N/A</v>
      </c>
      <c r="AQ218" s="39" t="str" cm="1">
        <f t="array" aca="1" ref="AQ218:AU218" ca="1">AA218:AE218</f>
        <v/>
      </c>
      <c r="AR218" s="39" t="str">
        <f ca="1"/>
        <v/>
      </c>
      <c r="AS218" s="39" t="str">
        <f ca="1"/>
        <v/>
      </c>
      <c r="AT218" s="39" t="str">
        <f ca="1"/>
        <v/>
      </c>
      <c r="AU218" s="39" t="str">
        <f ca="1"/>
        <v/>
      </c>
      <c r="AV218" s="39">
        <f t="shared" si="53"/>
        <v>0</v>
      </c>
      <c r="AW218" s="39" t="e" cm="1">
        <f t="array" ref="AW218">IF(AND(AV218=1,AO218&lt;&gt;1),VLOOKUP(E218,변환표준점수!$H$8:$O$60,_xlfn.XMATCH('표점 계산기'!$AL218,변환표준점수!$I$6:$O$6)+1,FALSE),IF(AND($E218=0,$DN$4=1),INDEX($CH$7:$CH$73,SUM(IF(AF218=$CP$7:$CP$59,ROW($A$1:$A$50),0))),IF(AND($E218&lt;&gt;0,$DN$4&lt;&gt;1),INDEX($CD$7:$CD$73,SUM(IF(AF218=$CL$7:$CL$59,ROW($A$1:$A$50),0))),AF218:AJ218)))</f>
        <v>#N/A</v>
      </c>
      <c r="AX218" s="39"/>
      <c r="AY218" s="39"/>
      <c r="AZ218" s="39"/>
      <c r="BA218" s="39"/>
      <c r="BB218" s="39" t="e">
        <f>VLOOKUP(G218,변환표준점수!$X$8:$AM$16,_xlfn.XMATCH(AL218,변환표준점수!$Y$5:$AM$5)+IF(OR(AN218=6,AN218=7,AN218=10,AN218=11),IF(AO218=1,0,1),0)+1,FALSE)</f>
        <v>#N/A</v>
      </c>
      <c r="BC218" s="39" t="e">
        <f>VLOOKUP(H218,변환표준점수!$AO$8:$BE$16,_xlfn.XMATCH(AL218,변환표준점수!$AP$5:$BE$5)+IF(OR(AN218=3,AN218=6,AN218=8,AN218=9,AN218=10),IF(AO218=1,0,1),0)+1,FALSE)</f>
        <v>#N/A</v>
      </c>
      <c r="BD218" s="39" t="e">
        <f>IF(I218=0,VLOOKUP(K218,변환표준점수!$BU$8:$CF$62,'표점 계산기'!$AN218+1,FALSE),VLOOKUP(I218,변환표준점수!$BH$8:$BS$62,'표점 계산기'!$AN218+1,FALSE))</f>
        <v>#N/A</v>
      </c>
      <c r="BE218" s="39" t="e">
        <f>IF(J218=0,VLOOKUP(L218,변환표준점수!$BU$8:$CF$62,'표점 계산기'!$AN218+1,FALSE),VLOOKUP(J218,변환표준점수!$BH$8:$BS$62,'표점 계산기'!$AN218+1,FALSE))</f>
        <v>#N/A</v>
      </c>
      <c r="BF218" s="39" cm="1">
        <f t="array" ref="BF218">IF(M218=0,0,IF(OR(AN218=3,AN218=4),0,IF(AN218=1,INDEX($CZ$7:$CZ$15,SUM(IF(M218&lt;$CY$7:$CY$15=TRUE,1,0))+1),VLOOKUP(M218,변환표준점수!$BH$8:$BS$62,'표점 계산기'!AN218+1,FALSE))))</f>
        <v>0</v>
      </c>
      <c r="BG218" s="39" t="e" cm="1">
        <f t="array" ref="BG218">INDEX($DG$24:$EF$31,COLUMN(C213),$AP218)</f>
        <v>#N/A</v>
      </c>
      <c r="BH218" s="39" t="e" cm="1">
        <f t="array" ref="BH218">INDEX($DG$24:$EF$31,COLUMN(D213),$AP218)</f>
        <v>#N/A</v>
      </c>
      <c r="BI218" s="39" t="e" cm="1">
        <f t="array" ref="BI218">INDEX($DG$24:$EF$31,COLUMN(E213),$AP218)</f>
        <v>#N/A</v>
      </c>
      <c r="BJ218" s="39" t="e" cm="1">
        <f t="array" ref="BJ218">INDEX($DG$24:$EF$31,COLUMN(F213),$AP218)</f>
        <v>#N/A</v>
      </c>
      <c r="BK218" s="39" t="e" cm="1">
        <f t="array" ref="BK218">INDEX($DG$24:$EF$31,COLUMN(G213),$AP218)</f>
        <v>#N/A</v>
      </c>
      <c r="BL218" s="39" t="e" cm="1">
        <f t="array" ref="BL218">INDEX($DG$24:$EF$31,COLUMN(H213),$AP218)</f>
        <v>#N/A</v>
      </c>
      <c r="BM218" s="63" t="str" cm="1">
        <f t="array" aca="1" ref="BM218:BQ218" ca="1">IFERROR(ROUND(IF(IFERROR(AW218:BA218/AW218:BA218,0)=1,(IFERROR(AQ218:AU218*BG218,0)+IFERROR(AW218:BA218*BH218,0)+(SUM(BD218:BF218)-MIN(BD218:BF218))*BI218+BB218*BJ218+BC218*BK218)*BL218+BB218*(1-BJ218)+BC218*(1-BK218)+IF(AN218=1,BF218,0),""),2),"")</f>
        <v/>
      </c>
      <c r="BN218" s="52" t="str">
        <f ca="1"/>
        <v/>
      </c>
      <c r="BO218" s="52" t="str">
        <f ca="1"/>
        <v/>
      </c>
      <c r="BP218" s="52" t="str">
        <f ca="1"/>
        <v/>
      </c>
      <c r="BQ218" s="64" t="str">
        <f ca="1"/>
        <v/>
      </c>
      <c r="BR218" s="6"/>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6"/>
      <c r="DM218" s="6"/>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row>
    <row r="219" spans="1:153" x14ac:dyDescent="0.3">
      <c r="A219" s="5"/>
      <c r="B219" s="18" t="str">
        <f t="shared" si="55"/>
        <v/>
      </c>
      <c r="C219" s="24"/>
      <c r="D219" s="24"/>
      <c r="E219" s="24"/>
      <c r="F219" s="24"/>
      <c r="G219" s="24"/>
      <c r="H219" s="25"/>
      <c r="I219" s="25"/>
      <c r="J219" s="25"/>
      <c r="K219" s="25"/>
      <c r="L219" s="25"/>
      <c r="M219" s="25"/>
      <c r="N219" s="24"/>
      <c r="O219" s="25"/>
      <c r="P219" s="6"/>
      <c r="Q219" s="6"/>
      <c r="R219" s="6" t="e">
        <f t="shared" si="56"/>
        <v>#N/A</v>
      </c>
      <c r="S219" s="6" t="e">
        <f t="shared" si="57"/>
        <v>#N/A</v>
      </c>
      <c r="T219" s="6" t="e">
        <f t="shared" si="58"/>
        <v>#N/A</v>
      </c>
      <c r="U219" s="6" t="e">
        <f t="shared" si="59"/>
        <v>#N/A</v>
      </c>
      <c r="V219" s="8" cm="1">
        <f t="array" ref="V219">IF(M219=0,0,IF(OR($DM$4=3,$DM$4=4),0,IF($DM$4=1,INDEX($CZ$7:$CZ$15,SUM(IF(M219&lt;$CY$7:$CY$15=TRUE,1,0))+1),VLOOKUP(M219,$DB$7:$DC$107,2,FALSE))))</f>
        <v>0</v>
      </c>
      <c r="W219" s="6" t="e">
        <f t="shared" si="54"/>
        <v>#N/A</v>
      </c>
      <c r="X219" s="6" cm="1">
        <f t="array" aca="1" ref="X219" ca="1">SUM(IF((IF(E219=0,INDIRECT(_xlfn.CONCAT($CH$1,MATCH(F219,$CG$7:$CG$100,0)+6)):INDIRECT(_xlfn.CONCAT($CH$1,MATCH(F219,$CG$7:$CG$100,0)+6+SUM(IF((F219=$CG$7:$CG$59)=TRUE,1,0))-1)),INDIRECT(_xlfn.CONCAT($CD$1,MATCH(E219,$CC$7:$CC$100,0)+6)):INDIRECT(_xlfn.CONCAT($CD$1,MATCH(E219,$CC$7:$CC$100,0)+6+SUM(IF((E219=$CC$7:$CC$59)=TRUE,1,0))-1)))*$S$3)=0,0,1))</f>
        <v>2</v>
      </c>
      <c r="Y219" s="6" t="e" cm="1">
        <f t="array" aca="1" ref="Y219" ca="1">SUM(IF((TRANSPOSE(MMULT(MMULT(_xlfn.MUNIT(X219),IF(MMULT(IF(E219=0,INDIRECT(_xlfn.CONCAT($CH$1,MATCH(F219,$CG$7:$CG$100,0)+6)):INDIRECT(_xlfn.CONCAT($CH$1,MATCH(F219,$CG$7:$CG$100,0)+6+SUM(IF((F219=$CG$7:$CG$59)=TRUE,1,0))-1)),INDIRECT(_xlfn.CONCAT($CD$1,MATCH(E219,$CC$7:$CC$100,0)+6)):INDIRECT(_xlfn.CONCAT($CD$1,MATCH(E219,$CC$7:$CC$100,0)+6+SUM(IF((E219=$CC$7:$CC$59)=TRUE,1,0))-1)))*$S$3,1/TRANSPOSE(W219-INDIRECT(_xlfn.CONCAT($BZ$1,MATCH(D219,$BY$7:$BY$100,0)+6)):INDIRECT(_xlfn.CONCAT($BZ$1,MATCH(D219,$BY$7:$BY$100,0)+6+SUM(IF((D219=$BY$7:$BY$59)=TRUE,1,0))-1))*$R$3))=1,1,0)),W219-INDIRECT(_xlfn.CONCAT($BZ$1,MATCH(D219,$BY$7:$BY$100,0)+6)):INDIRECT(_xlfn.CONCAT($BZ$1,MATCH(D219,$BY$7:$BY$100,0)+6+SUM(IF((D219=$BY$7:$BY$59)=TRUE,1,0))-1))*$R$3)))=0,0,1))</f>
        <v>#N/A</v>
      </c>
      <c r="Z219" s="6"/>
      <c r="AA219" s="30" t="str">
        <f t="shared" ca="1" si="60"/>
        <v/>
      </c>
      <c r="AB219" s="31" t="str">
        <f t="shared" si="61"/>
        <v/>
      </c>
      <c r="AC219" s="31" t="str">
        <f t="shared" si="62"/>
        <v/>
      </c>
      <c r="AD219" s="31" t="str">
        <f t="shared" si="63"/>
        <v/>
      </c>
      <c r="AE219" s="32" t="str">
        <f t="shared" si="64"/>
        <v/>
      </c>
      <c r="AF219" s="33" t="str" cm="1">
        <f t="array" aca="1" ref="AF219" ca="1">IFERROR(IF(_xlfn._xlws.SORT(TRANSPOSE(MMULT(MMULT(_xlfn.MUNIT(X219),IF(ROUND(MMULT(IF(E219=0,IF(DN217=1,INDIRECT(_xlfn.CONCAT($CP$1,MATCH(F219,$CO$7:$CO$100,0)+6)):INDIRECT(_xlfn.CONCAT($CP$1,MATCH(F219,$CO$7:$CO$100,0)+6+SUM(IF((F219=$CO$7:$CO$59)=TRUE,1,0))-1)),INDIRECT(_xlfn.CONCAT($CH$1,MATCH(F219,$CG$7:$CG$100,0)+6)):INDIRECT(_xlfn.CONCAT($CH$1,MATCH(F219,$CG$7:$CG$100,0)+6+SUM(IF((F219=$CG$7:$CG$59)=TRUE,1,0))-1))),IF(OR(DN217=2,DN217=3),INDIRECT(_xlfn.CONCAT($CL$1,MATCH(E219,$CK$7:$CK$100,0)+6)):INDIRECT(_xlfn.CONCAT($CL$1,MATCH(E219,$CK$7:$CK$100,0)+6+SUM(IF((E219=$CK$7:$CK$59)=TRUE,1,0))-1)),INDIRECT(_xlfn.CONCAT($CD$1,MATCH(E219,$CC$7:$CC$100,0)+6)):INDIRECT(_xlfn.CONCAT($CD$1,MATCH(E219,$CC$7:$CC$100,0)+6+SUM(IF((E219=$CC$7:$CC$59)=TRUE,1,0))-1))))*$S$3*IF(AND(DM217=4,F219=0),1.1,1),1/TRANSPOSE(W219-INDIRECT(_xlfn.CONCAT($BZ$1,MATCH(D219,$BY$7:$BY$100,0)+6)):INDIRECT(_xlfn.CONCAT($BZ$1,MATCH(D219,$BY$7:$BY$100,0)+6+SUM(IF((D219=$BY$7:$BY$59)=TRUE,1,0))-1))*$R$3)),6)=1,1,0)),W219-INDIRECT(_xlfn.CONCAT($BZ$1,MATCH(D219,$BY$7:$BY$100,0)+6)):INDIRECT(_xlfn.CONCAT($BZ$1,MATCH(D219,$BY$7:$BY$100,0)+6+SUM(IF((D219=$BY$7:$BY$59)=TRUE,1,0))-1))*$R$3))/$S$3,1,-1,TRUE)=0,"",_xlfn._xlws.SORT(TRANSPOSE(MMULT(MMULT(_xlfn.MUNIT(X219),IF(ROUND(MMULT(IF(E219=0,IF(DN217=1,INDIRECT(_xlfn.CONCAT($CP$1,MATCH(F219,$CO$7:$CO$100,0)+6)):INDIRECT(_xlfn.CONCAT($CP$1,MATCH(F219,$CO$7:$CO$100,0)+6+SUM(IF((F219=$CO$7:$CO$59)=TRUE,1,0))-1)),INDIRECT(_xlfn.CONCAT($CH$1,MATCH(F219,$CG$7:$CG$100,0)+6)):INDIRECT(_xlfn.CONCAT($CH$1,MATCH(F219,$CG$7:$CG$100,0)+6+SUM(IF((F219=$CG$7:$CG$59)=TRUE,1,0))-1))),IF(OR(DN217=2,DN217=3),INDIRECT(_xlfn.CONCAT($CL$1,MATCH(E219,$CK$7:$CK$100,0)+6)):INDIRECT(_xlfn.CONCAT($CL$1,MATCH(E219,$CK$7:$CK$100,0)+6+SUM(IF((E219=$CK$7:$CK$59)=TRUE,1,0))-1)),INDIRECT(_xlfn.CONCAT($CD$1,MATCH(E219,$CC$7:$CC$100,0)+6)):INDIRECT(_xlfn.CONCAT($CD$1,MATCH(E219,$CC$7:$CC$100,0)+6+SUM(IF((E219=$CC$7:$CC$59)=TRUE,1,0))-1))))*$S$3*IF(AND(DM217=4,F219=0),1.1,1),1/TRANSPOSE(W219-INDIRECT(_xlfn.CONCAT($BZ$1,MATCH(D219,$BY$7:$BY$100,0)+6)):INDIRECT(_xlfn.CONCAT($BZ$1,MATCH(D219,$BY$7:$BY$100,0)+6+SUM(IF((D219=$BY$7:$BY$59)=TRUE,1,0))-1))*$R$3)),6)=1,1,0)),W219-INDIRECT(_xlfn.CONCAT($BZ$1,MATCH(D219,$BY$7:$BY$100,0)+6)):INDIRECT(_xlfn.CONCAT($BZ$1,MATCH(D219,$BY$7:$BY$100,0)+6+SUM(IF((D219=$BY$7:$BY$59)=TRUE,1,0))-1))*$R$3))/$S$3,1,-1,TRUE)),"")</f>
        <v/>
      </c>
      <c r="AG219" s="31"/>
      <c r="AH219" s="31"/>
      <c r="AI219" s="31"/>
      <c r="AJ219" s="32"/>
      <c r="AK219" s="6"/>
      <c r="AL219" s="21"/>
      <c r="AM219" s="21"/>
      <c r="AN219" s="48">
        <f t="shared" ref="AN219:AN282" si="65">IFERROR(VLOOKUP(AL219,$DL$5:$DM$15,2,FALSE),12)</f>
        <v>12</v>
      </c>
      <c r="AO219" s="39" t="e">
        <f t="shared" ref="AO219:AO282" si="66">VLOOKUP(AM219,$DO$11:$DP$19,2,FALSE)</f>
        <v>#N/A</v>
      </c>
      <c r="AP219" s="39" t="e" cm="1">
        <f t="array" ref="AP219">_xlfn.XMATCH(1,IF(IF((AL219=$DG$24:$EF$24)=TRUE,1,0)+IF((AM219=$DG$25:$EF$25)=TRUE,1,0)=2,1,0))</f>
        <v>#N/A</v>
      </c>
      <c r="AQ219" s="39" t="str" cm="1">
        <f t="array" aca="1" ref="AQ219:AU219" ca="1">AA219:AE219</f>
        <v/>
      </c>
      <c r="AR219" s="39" t="str">
        <f ca="1"/>
        <v/>
      </c>
      <c r="AS219" s="39" t="str">
        <f ca="1"/>
        <v/>
      </c>
      <c r="AT219" s="39" t="str">
        <f ca="1"/>
        <v/>
      </c>
      <c r="AU219" s="39" t="str">
        <f ca="1"/>
        <v/>
      </c>
      <c r="AV219" s="39">
        <f t="shared" ref="AV219:AV282" si="67">IF(E219=0,0,1)</f>
        <v>0</v>
      </c>
      <c r="AW219" s="39" t="e" cm="1">
        <f t="array" ref="AW219">IF(AND(AV219=1,AO219&lt;&gt;1),VLOOKUP(E219,변환표준점수!$H$8:$O$60,_xlfn.XMATCH('표점 계산기'!$AL219,변환표준점수!$I$6:$O$6)+1,FALSE),IF(AND($E219=0,$DN$4=1),INDEX($CH$7:$CH$73,SUM(IF(AF219=$CP$7:$CP$59,ROW($A$1:$A$50),0))),IF(AND($E219&lt;&gt;0,$DN$4&lt;&gt;1),INDEX($CD$7:$CD$73,SUM(IF(AF219=$CL$7:$CL$59,ROW($A$1:$A$50),0))),AF219:AJ219)))</f>
        <v>#N/A</v>
      </c>
      <c r="AX219" s="39"/>
      <c r="AY219" s="39"/>
      <c r="AZ219" s="39"/>
      <c r="BA219" s="39"/>
      <c r="BB219" s="39" t="e">
        <f>VLOOKUP(G219,변환표준점수!$X$8:$AM$16,_xlfn.XMATCH(AL219,변환표준점수!$Y$5:$AM$5)+IF(OR(AN219=6,AN219=7,AN219=10,AN219=11),IF(AO219=1,0,1),0)+1,FALSE)</f>
        <v>#N/A</v>
      </c>
      <c r="BC219" s="39" t="e">
        <f>VLOOKUP(H219,변환표준점수!$AO$8:$BE$16,_xlfn.XMATCH(AL219,변환표준점수!$AP$5:$BE$5)+IF(OR(AN219=3,AN219=6,AN219=8,AN219=9,AN219=10),IF(AO219=1,0,1),0)+1,FALSE)</f>
        <v>#N/A</v>
      </c>
      <c r="BD219" s="39" t="e">
        <f>IF(I219=0,VLOOKUP(K219,변환표준점수!$BU$8:$CF$62,'표점 계산기'!$AN219+1,FALSE),VLOOKUP(I219,변환표준점수!$BH$8:$BS$62,'표점 계산기'!$AN219+1,FALSE))</f>
        <v>#N/A</v>
      </c>
      <c r="BE219" s="39" t="e">
        <f>IF(J219=0,VLOOKUP(L219,변환표준점수!$BU$8:$CF$62,'표점 계산기'!$AN219+1,FALSE),VLOOKUP(J219,변환표준점수!$BH$8:$BS$62,'표점 계산기'!$AN219+1,FALSE))</f>
        <v>#N/A</v>
      </c>
      <c r="BF219" s="39" cm="1">
        <f t="array" ref="BF219">IF(M219=0,0,IF(OR(AN219=3,AN219=4),0,IF(AN219=1,INDEX($CZ$7:$CZ$15,SUM(IF(M219&lt;$CY$7:$CY$15=TRUE,1,0))+1),VLOOKUP(M219,변환표준점수!$BH$8:$BS$62,'표점 계산기'!AN219+1,FALSE))))</f>
        <v>0</v>
      </c>
      <c r="BG219" s="39" t="e" cm="1">
        <f t="array" ref="BG219">INDEX($DG$24:$EF$31,COLUMN(C214),$AP219)</f>
        <v>#N/A</v>
      </c>
      <c r="BH219" s="39" t="e" cm="1">
        <f t="array" ref="BH219">INDEX($DG$24:$EF$31,COLUMN(D214),$AP219)</f>
        <v>#N/A</v>
      </c>
      <c r="BI219" s="39" t="e" cm="1">
        <f t="array" ref="BI219">INDEX($DG$24:$EF$31,COLUMN(E214),$AP219)</f>
        <v>#N/A</v>
      </c>
      <c r="BJ219" s="39" t="e" cm="1">
        <f t="array" ref="BJ219">INDEX($DG$24:$EF$31,COLUMN(F214),$AP219)</f>
        <v>#N/A</v>
      </c>
      <c r="BK219" s="39" t="e" cm="1">
        <f t="array" ref="BK219">INDEX($DG$24:$EF$31,COLUMN(G214),$AP219)</f>
        <v>#N/A</v>
      </c>
      <c r="BL219" s="39" t="e" cm="1">
        <f t="array" ref="BL219">INDEX($DG$24:$EF$31,COLUMN(H214),$AP219)</f>
        <v>#N/A</v>
      </c>
      <c r="BM219" s="63" t="str" cm="1">
        <f t="array" aca="1" ref="BM219:BQ219" ca="1">IFERROR(ROUND(IF(IFERROR(AW219:BA219/AW219:BA219,0)=1,(IFERROR(AQ219:AU219*BG219,0)+IFERROR(AW219:BA219*BH219,0)+(SUM(BD219:BF219)-MIN(BD219:BF219))*BI219+BB219*BJ219+BC219*BK219)*BL219+BB219*(1-BJ219)+BC219*(1-BK219)+IF(AN219=1,BF219,0),""),2),"")</f>
        <v/>
      </c>
      <c r="BN219" s="52" t="str">
        <f ca="1"/>
        <v/>
      </c>
      <c r="BO219" s="52" t="str">
        <f ca="1"/>
        <v/>
      </c>
      <c r="BP219" s="52" t="str">
        <f ca="1"/>
        <v/>
      </c>
      <c r="BQ219" s="64" t="str">
        <f ca="1"/>
        <v/>
      </c>
      <c r="BR219" s="6"/>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6"/>
      <c r="DM219" s="6"/>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row>
    <row r="220" spans="1:153" x14ac:dyDescent="0.3">
      <c r="A220" s="5"/>
      <c r="B220" s="18" t="str">
        <f t="shared" si="55"/>
        <v/>
      </c>
      <c r="C220" s="24"/>
      <c r="D220" s="24"/>
      <c r="E220" s="24"/>
      <c r="F220" s="24"/>
      <c r="G220" s="24"/>
      <c r="H220" s="25"/>
      <c r="I220" s="25"/>
      <c r="J220" s="25"/>
      <c r="K220" s="25"/>
      <c r="L220" s="25"/>
      <c r="M220" s="25"/>
      <c r="N220" s="24"/>
      <c r="O220" s="25"/>
      <c r="P220" s="6"/>
      <c r="Q220" s="6"/>
      <c r="R220" s="6" t="e">
        <f t="shared" si="56"/>
        <v>#N/A</v>
      </c>
      <c r="S220" s="6" t="e">
        <f t="shared" si="57"/>
        <v>#N/A</v>
      </c>
      <c r="T220" s="6" t="e">
        <f t="shared" si="58"/>
        <v>#N/A</v>
      </c>
      <c r="U220" s="6" t="e">
        <f t="shared" si="59"/>
        <v>#N/A</v>
      </c>
      <c r="V220" s="8" cm="1">
        <f t="array" ref="V220">IF(M220=0,0,IF(OR($DM$4=3,$DM$4=4),0,IF($DM$4=1,INDEX($CZ$7:$CZ$15,SUM(IF(M220&lt;$CY$7:$CY$15=TRUE,1,0))+1),VLOOKUP(M220,$DB$7:$DC$107,2,FALSE))))</f>
        <v>0</v>
      </c>
      <c r="W220" s="6" t="e">
        <f t="shared" si="54"/>
        <v>#N/A</v>
      </c>
      <c r="X220" s="6" cm="1">
        <f t="array" aca="1" ref="X220" ca="1">SUM(IF((IF(E220=0,INDIRECT(_xlfn.CONCAT($CH$1,MATCH(F220,$CG$7:$CG$100,0)+6)):INDIRECT(_xlfn.CONCAT($CH$1,MATCH(F220,$CG$7:$CG$100,0)+6+SUM(IF((F220=$CG$7:$CG$59)=TRUE,1,0))-1)),INDIRECT(_xlfn.CONCAT($CD$1,MATCH(E220,$CC$7:$CC$100,0)+6)):INDIRECT(_xlfn.CONCAT($CD$1,MATCH(E220,$CC$7:$CC$100,0)+6+SUM(IF((E220=$CC$7:$CC$59)=TRUE,1,0))-1)))*$S$3)=0,0,1))</f>
        <v>2</v>
      </c>
      <c r="Y220" s="6" t="e" cm="1">
        <f t="array" aca="1" ref="Y220" ca="1">SUM(IF((TRANSPOSE(MMULT(MMULT(_xlfn.MUNIT(X220),IF(MMULT(IF(E220=0,INDIRECT(_xlfn.CONCAT($CH$1,MATCH(F220,$CG$7:$CG$100,0)+6)):INDIRECT(_xlfn.CONCAT($CH$1,MATCH(F220,$CG$7:$CG$100,0)+6+SUM(IF((F220=$CG$7:$CG$59)=TRUE,1,0))-1)),INDIRECT(_xlfn.CONCAT($CD$1,MATCH(E220,$CC$7:$CC$100,0)+6)):INDIRECT(_xlfn.CONCAT($CD$1,MATCH(E220,$CC$7:$CC$100,0)+6+SUM(IF((E220=$CC$7:$CC$59)=TRUE,1,0))-1)))*$S$3,1/TRANSPOSE(W220-INDIRECT(_xlfn.CONCAT($BZ$1,MATCH(D220,$BY$7:$BY$100,0)+6)):INDIRECT(_xlfn.CONCAT($BZ$1,MATCH(D220,$BY$7:$BY$100,0)+6+SUM(IF((D220=$BY$7:$BY$59)=TRUE,1,0))-1))*$R$3))=1,1,0)),W220-INDIRECT(_xlfn.CONCAT($BZ$1,MATCH(D220,$BY$7:$BY$100,0)+6)):INDIRECT(_xlfn.CONCAT($BZ$1,MATCH(D220,$BY$7:$BY$100,0)+6+SUM(IF((D220=$BY$7:$BY$59)=TRUE,1,0))-1))*$R$3)))=0,0,1))</f>
        <v>#N/A</v>
      </c>
      <c r="Z220" s="6"/>
      <c r="AA220" s="30" t="str">
        <f t="shared" ca="1" si="60"/>
        <v/>
      </c>
      <c r="AB220" s="31" t="str">
        <f t="shared" si="61"/>
        <v/>
      </c>
      <c r="AC220" s="31" t="str">
        <f t="shared" si="62"/>
        <v/>
      </c>
      <c r="AD220" s="31" t="str">
        <f t="shared" si="63"/>
        <v/>
      </c>
      <c r="AE220" s="32" t="str">
        <f t="shared" si="64"/>
        <v/>
      </c>
      <c r="AF220" s="33" t="str" cm="1">
        <f t="array" aca="1" ref="AF220" ca="1">IFERROR(IF(_xlfn._xlws.SORT(TRANSPOSE(MMULT(MMULT(_xlfn.MUNIT(X220),IF(ROUND(MMULT(IF(E220=0,IF(DN218=1,INDIRECT(_xlfn.CONCAT($CP$1,MATCH(F220,$CO$7:$CO$100,0)+6)):INDIRECT(_xlfn.CONCAT($CP$1,MATCH(F220,$CO$7:$CO$100,0)+6+SUM(IF((F220=$CO$7:$CO$59)=TRUE,1,0))-1)),INDIRECT(_xlfn.CONCAT($CH$1,MATCH(F220,$CG$7:$CG$100,0)+6)):INDIRECT(_xlfn.CONCAT($CH$1,MATCH(F220,$CG$7:$CG$100,0)+6+SUM(IF((F220=$CG$7:$CG$59)=TRUE,1,0))-1))),IF(OR(DN218=2,DN218=3),INDIRECT(_xlfn.CONCAT($CL$1,MATCH(E220,$CK$7:$CK$100,0)+6)):INDIRECT(_xlfn.CONCAT($CL$1,MATCH(E220,$CK$7:$CK$100,0)+6+SUM(IF((E220=$CK$7:$CK$59)=TRUE,1,0))-1)),INDIRECT(_xlfn.CONCAT($CD$1,MATCH(E220,$CC$7:$CC$100,0)+6)):INDIRECT(_xlfn.CONCAT($CD$1,MATCH(E220,$CC$7:$CC$100,0)+6+SUM(IF((E220=$CC$7:$CC$59)=TRUE,1,0))-1))))*$S$3*IF(AND(DM218=4,F220=0),1.1,1),1/TRANSPOSE(W220-INDIRECT(_xlfn.CONCAT($BZ$1,MATCH(D220,$BY$7:$BY$100,0)+6)):INDIRECT(_xlfn.CONCAT($BZ$1,MATCH(D220,$BY$7:$BY$100,0)+6+SUM(IF((D220=$BY$7:$BY$59)=TRUE,1,0))-1))*$R$3)),6)=1,1,0)),W220-INDIRECT(_xlfn.CONCAT($BZ$1,MATCH(D220,$BY$7:$BY$100,0)+6)):INDIRECT(_xlfn.CONCAT($BZ$1,MATCH(D220,$BY$7:$BY$100,0)+6+SUM(IF((D220=$BY$7:$BY$59)=TRUE,1,0))-1))*$R$3))/$S$3,1,-1,TRUE)=0,"",_xlfn._xlws.SORT(TRANSPOSE(MMULT(MMULT(_xlfn.MUNIT(X220),IF(ROUND(MMULT(IF(E220=0,IF(DN218=1,INDIRECT(_xlfn.CONCAT($CP$1,MATCH(F220,$CO$7:$CO$100,0)+6)):INDIRECT(_xlfn.CONCAT($CP$1,MATCH(F220,$CO$7:$CO$100,0)+6+SUM(IF((F220=$CO$7:$CO$59)=TRUE,1,0))-1)),INDIRECT(_xlfn.CONCAT($CH$1,MATCH(F220,$CG$7:$CG$100,0)+6)):INDIRECT(_xlfn.CONCAT($CH$1,MATCH(F220,$CG$7:$CG$100,0)+6+SUM(IF((F220=$CG$7:$CG$59)=TRUE,1,0))-1))),IF(OR(DN218=2,DN218=3),INDIRECT(_xlfn.CONCAT($CL$1,MATCH(E220,$CK$7:$CK$100,0)+6)):INDIRECT(_xlfn.CONCAT($CL$1,MATCH(E220,$CK$7:$CK$100,0)+6+SUM(IF((E220=$CK$7:$CK$59)=TRUE,1,0))-1)),INDIRECT(_xlfn.CONCAT($CD$1,MATCH(E220,$CC$7:$CC$100,0)+6)):INDIRECT(_xlfn.CONCAT($CD$1,MATCH(E220,$CC$7:$CC$100,0)+6+SUM(IF((E220=$CC$7:$CC$59)=TRUE,1,0))-1))))*$S$3*IF(AND(DM218=4,F220=0),1.1,1),1/TRANSPOSE(W220-INDIRECT(_xlfn.CONCAT($BZ$1,MATCH(D220,$BY$7:$BY$100,0)+6)):INDIRECT(_xlfn.CONCAT($BZ$1,MATCH(D220,$BY$7:$BY$100,0)+6+SUM(IF((D220=$BY$7:$BY$59)=TRUE,1,0))-1))*$R$3)),6)=1,1,0)),W220-INDIRECT(_xlfn.CONCAT($BZ$1,MATCH(D220,$BY$7:$BY$100,0)+6)):INDIRECT(_xlfn.CONCAT($BZ$1,MATCH(D220,$BY$7:$BY$100,0)+6+SUM(IF((D220=$BY$7:$BY$59)=TRUE,1,0))-1))*$R$3))/$S$3,1,-1,TRUE)),"")</f>
        <v/>
      </c>
      <c r="AG220" s="31"/>
      <c r="AH220" s="31"/>
      <c r="AI220" s="31"/>
      <c r="AJ220" s="32"/>
      <c r="AK220" s="6"/>
      <c r="AL220" s="21"/>
      <c r="AM220" s="21"/>
      <c r="AN220" s="48">
        <f t="shared" si="65"/>
        <v>12</v>
      </c>
      <c r="AO220" s="39" t="e">
        <f t="shared" si="66"/>
        <v>#N/A</v>
      </c>
      <c r="AP220" s="39" t="e" cm="1">
        <f t="array" ref="AP220">_xlfn.XMATCH(1,IF(IF((AL220=$DG$24:$EF$24)=TRUE,1,0)+IF((AM220=$DG$25:$EF$25)=TRUE,1,0)=2,1,0))</f>
        <v>#N/A</v>
      </c>
      <c r="AQ220" s="39" t="str" cm="1">
        <f t="array" aca="1" ref="AQ220:AU220" ca="1">AA220:AE220</f>
        <v/>
      </c>
      <c r="AR220" s="39" t="str">
        <f ca="1"/>
        <v/>
      </c>
      <c r="AS220" s="39" t="str">
        <f ca="1"/>
        <v/>
      </c>
      <c r="AT220" s="39" t="str">
        <f ca="1"/>
        <v/>
      </c>
      <c r="AU220" s="39" t="str">
        <f ca="1"/>
        <v/>
      </c>
      <c r="AV220" s="39">
        <f t="shared" si="67"/>
        <v>0</v>
      </c>
      <c r="AW220" s="39" t="e" cm="1">
        <f t="array" ref="AW220">IF(AND(AV220=1,AO220&lt;&gt;1),VLOOKUP(E220,변환표준점수!$H$8:$O$60,_xlfn.XMATCH('표점 계산기'!$AL220,변환표준점수!$I$6:$O$6)+1,FALSE),IF(AND($E220=0,$DN$4=1),INDEX($CH$7:$CH$73,SUM(IF(AF220=$CP$7:$CP$59,ROW($A$1:$A$50),0))),IF(AND($E220&lt;&gt;0,$DN$4&lt;&gt;1),INDEX($CD$7:$CD$73,SUM(IF(AF220=$CL$7:$CL$59,ROW($A$1:$A$50),0))),AF220:AJ220)))</f>
        <v>#N/A</v>
      </c>
      <c r="AX220" s="39"/>
      <c r="AY220" s="39"/>
      <c r="AZ220" s="39"/>
      <c r="BA220" s="39"/>
      <c r="BB220" s="39" t="e">
        <f>VLOOKUP(G220,변환표준점수!$X$8:$AM$16,_xlfn.XMATCH(AL220,변환표준점수!$Y$5:$AM$5)+IF(OR(AN220=6,AN220=7,AN220=10,AN220=11),IF(AO220=1,0,1),0)+1,FALSE)</f>
        <v>#N/A</v>
      </c>
      <c r="BC220" s="39" t="e">
        <f>VLOOKUP(H220,변환표준점수!$AO$8:$BE$16,_xlfn.XMATCH(AL220,변환표준점수!$AP$5:$BE$5)+IF(OR(AN220=3,AN220=6,AN220=8,AN220=9,AN220=10),IF(AO220=1,0,1),0)+1,FALSE)</f>
        <v>#N/A</v>
      </c>
      <c r="BD220" s="39" t="e">
        <f>IF(I220=0,VLOOKUP(K220,변환표준점수!$BU$8:$CF$62,'표점 계산기'!$AN220+1,FALSE),VLOOKUP(I220,변환표준점수!$BH$8:$BS$62,'표점 계산기'!$AN220+1,FALSE))</f>
        <v>#N/A</v>
      </c>
      <c r="BE220" s="39" t="e">
        <f>IF(J220=0,VLOOKUP(L220,변환표준점수!$BU$8:$CF$62,'표점 계산기'!$AN220+1,FALSE),VLOOKUP(J220,변환표준점수!$BH$8:$BS$62,'표점 계산기'!$AN220+1,FALSE))</f>
        <v>#N/A</v>
      </c>
      <c r="BF220" s="39" cm="1">
        <f t="array" ref="BF220">IF(M220=0,0,IF(OR(AN220=3,AN220=4),0,IF(AN220=1,INDEX($CZ$7:$CZ$15,SUM(IF(M220&lt;$CY$7:$CY$15=TRUE,1,0))+1),VLOOKUP(M220,변환표준점수!$BH$8:$BS$62,'표점 계산기'!AN220+1,FALSE))))</f>
        <v>0</v>
      </c>
      <c r="BG220" s="39" t="e" cm="1">
        <f t="array" ref="BG220">INDEX($DG$24:$EF$31,COLUMN(C215),$AP220)</f>
        <v>#N/A</v>
      </c>
      <c r="BH220" s="39" t="e" cm="1">
        <f t="array" ref="BH220">INDEX($DG$24:$EF$31,COLUMN(D215),$AP220)</f>
        <v>#N/A</v>
      </c>
      <c r="BI220" s="39" t="e" cm="1">
        <f t="array" ref="BI220">INDEX($DG$24:$EF$31,COLUMN(E215),$AP220)</f>
        <v>#N/A</v>
      </c>
      <c r="BJ220" s="39" t="e" cm="1">
        <f t="array" ref="BJ220">INDEX($DG$24:$EF$31,COLUMN(F215),$AP220)</f>
        <v>#N/A</v>
      </c>
      <c r="BK220" s="39" t="e" cm="1">
        <f t="array" ref="BK220">INDEX($DG$24:$EF$31,COLUMN(G215),$AP220)</f>
        <v>#N/A</v>
      </c>
      <c r="BL220" s="39" t="e" cm="1">
        <f t="array" ref="BL220">INDEX($DG$24:$EF$31,COLUMN(H215),$AP220)</f>
        <v>#N/A</v>
      </c>
      <c r="BM220" s="63" t="str" cm="1">
        <f t="array" aca="1" ref="BM220:BQ220" ca="1">IFERROR(ROUND(IF(IFERROR(AW220:BA220/AW220:BA220,0)=1,(IFERROR(AQ220:AU220*BG220,0)+IFERROR(AW220:BA220*BH220,0)+(SUM(BD220:BF220)-MIN(BD220:BF220))*BI220+BB220*BJ220+BC220*BK220)*BL220+BB220*(1-BJ220)+BC220*(1-BK220)+IF(AN220=1,BF220,0),""),2),"")</f>
        <v/>
      </c>
      <c r="BN220" s="52" t="str">
        <f ca="1"/>
        <v/>
      </c>
      <c r="BO220" s="52" t="str">
        <f ca="1"/>
        <v/>
      </c>
      <c r="BP220" s="52" t="str">
        <f ca="1"/>
        <v/>
      </c>
      <c r="BQ220" s="64" t="str">
        <f ca="1"/>
        <v/>
      </c>
      <c r="BR220" s="6"/>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6"/>
      <c r="DM220" s="6"/>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row>
    <row r="221" spans="1:153" x14ac:dyDescent="0.3">
      <c r="A221" s="5"/>
      <c r="B221" s="18" t="str">
        <f t="shared" si="55"/>
        <v/>
      </c>
      <c r="C221" s="24"/>
      <c r="D221" s="24"/>
      <c r="E221" s="24"/>
      <c r="F221" s="24"/>
      <c r="G221" s="24"/>
      <c r="H221" s="25"/>
      <c r="I221" s="25"/>
      <c r="J221" s="25"/>
      <c r="K221" s="25"/>
      <c r="L221" s="25"/>
      <c r="M221" s="25"/>
      <c r="N221" s="24"/>
      <c r="O221" s="25"/>
      <c r="P221" s="6"/>
      <c r="Q221" s="6"/>
      <c r="R221" s="6" t="e">
        <f t="shared" si="56"/>
        <v>#N/A</v>
      </c>
      <c r="S221" s="6" t="e">
        <f t="shared" si="57"/>
        <v>#N/A</v>
      </c>
      <c r="T221" s="6" t="e">
        <f t="shared" si="58"/>
        <v>#N/A</v>
      </c>
      <c r="U221" s="6" t="e">
        <f t="shared" si="59"/>
        <v>#N/A</v>
      </c>
      <c r="V221" s="8" cm="1">
        <f t="array" ref="V221">IF(M221=0,0,IF(OR($DM$4=3,$DM$4=4),0,IF($DM$4=1,INDEX($CZ$7:$CZ$15,SUM(IF(M221&lt;$CY$7:$CY$15=TRUE,1,0))+1),VLOOKUP(M221,$DB$7:$DC$107,2,FALSE))))</f>
        <v>0</v>
      </c>
      <c r="W221" s="6" t="e">
        <f t="shared" si="54"/>
        <v>#N/A</v>
      </c>
      <c r="X221" s="6" cm="1">
        <f t="array" aca="1" ref="X221" ca="1">SUM(IF((IF(E221=0,INDIRECT(_xlfn.CONCAT($CH$1,MATCH(F221,$CG$7:$CG$100,0)+6)):INDIRECT(_xlfn.CONCAT($CH$1,MATCH(F221,$CG$7:$CG$100,0)+6+SUM(IF((F221=$CG$7:$CG$59)=TRUE,1,0))-1)),INDIRECT(_xlfn.CONCAT($CD$1,MATCH(E221,$CC$7:$CC$100,0)+6)):INDIRECT(_xlfn.CONCAT($CD$1,MATCH(E221,$CC$7:$CC$100,0)+6+SUM(IF((E221=$CC$7:$CC$59)=TRUE,1,0))-1)))*$S$3)=0,0,1))</f>
        <v>2</v>
      </c>
      <c r="Y221" s="6" t="e" cm="1">
        <f t="array" aca="1" ref="Y221" ca="1">SUM(IF((TRANSPOSE(MMULT(MMULT(_xlfn.MUNIT(X221),IF(MMULT(IF(E221=0,INDIRECT(_xlfn.CONCAT($CH$1,MATCH(F221,$CG$7:$CG$100,0)+6)):INDIRECT(_xlfn.CONCAT($CH$1,MATCH(F221,$CG$7:$CG$100,0)+6+SUM(IF((F221=$CG$7:$CG$59)=TRUE,1,0))-1)),INDIRECT(_xlfn.CONCAT($CD$1,MATCH(E221,$CC$7:$CC$100,0)+6)):INDIRECT(_xlfn.CONCAT($CD$1,MATCH(E221,$CC$7:$CC$100,0)+6+SUM(IF((E221=$CC$7:$CC$59)=TRUE,1,0))-1)))*$S$3,1/TRANSPOSE(W221-INDIRECT(_xlfn.CONCAT($BZ$1,MATCH(D221,$BY$7:$BY$100,0)+6)):INDIRECT(_xlfn.CONCAT($BZ$1,MATCH(D221,$BY$7:$BY$100,0)+6+SUM(IF((D221=$BY$7:$BY$59)=TRUE,1,0))-1))*$R$3))=1,1,0)),W221-INDIRECT(_xlfn.CONCAT($BZ$1,MATCH(D221,$BY$7:$BY$100,0)+6)):INDIRECT(_xlfn.CONCAT($BZ$1,MATCH(D221,$BY$7:$BY$100,0)+6+SUM(IF((D221=$BY$7:$BY$59)=TRUE,1,0))-1))*$R$3)))=0,0,1))</f>
        <v>#N/A</v>
      </c>
      <c r="Z221" s="6"/>
      <c r="AA221" s="30" t="str">
        <f t="shared" ca="1" si="60"/>
        <v/>
      </c>
      <c r="AB221" s="31" t="str">
        <f t="shared" si="61"/>
        <v/>
      </c>
      <c r="AC221" s="31" t="str">
        <f t="shared" si="62"/>
        <v/>
      </c>
      <c r="AD221" s="31" t="str">
        <f t="shared" si="63"/>
        <v/>
      </c>
      <c r="AE221" s="32" t="str">
        <f t="shared" si="64"/>
        <v/>
      </c>
      <c r="AF221" s="33" t="str" cm="1">
        <f t="array" aca="1" ref="AF221" ca="1">IFERROR(IF(_xlfn._xlws.SORT(TRANSPOSE(MMULT(MMULT(_xlfn.MUNIT(X221),IF(ROUND(MMULT(IF(E221=0,IF(DN219=1,INDIRECT(_xlfn.CONCAT($CP$1,MATCH(F221,$CO$7:$CO$100,0)+6)):INDIRECT(_xlfn.CONCAT($CP$1,MATCH(F221,$CO$7:$CO$100,0)+6+SUM(IF((F221=$CO$7:$CO$59)=TRUE,1,0))-1)),INDIRECT(_xlfn.CONCAT($CH$1,MATCH(F221,$CG$7:$CG$100,0)+6)):INDIRECT(_xlfn.CONCAT($CH$1,MATCH(F221,$CG$7:$CG$100,0)+6+SUM(IF((F221=$CG$7:$CG$59)=TRUE,1,0))-1))),IF(OR(DN219=2,DN219=3),INDIRECT(_xlfn.CONCAT($CL$1,MATCH(E221,$CK$7:$CK$100,0)+6)):INDIRECT(_xlfn.CONCAT($CL$1,MATCH(E221,$CK$7:$CK$100,0)+6+SUM(IF((E221=$CK$7:$CK$59)=TRUE,1,0))-1)),INDIRECT(_xlfn.CONCAT($CD$1,MATCH(E221,$CC$7:$CC$100,0)+6)):INDIRECT(_xlfn.CONCAT($CD$1,MATCH(E221,$CC$7:$CC$100,0)+6+SUM(IF((E221=$CC$7:$CC$59)=TRUE,1,0))-1))))*$S$3*IF(AND(DM219=4,F221=0),1.1,1),1/TRANSPOSE(W221-INDIRECT(_xlfn.CONCAT($BZ$1,MATCH(D221,$BY$7:$BY$100,0)+6)):INDIRECT(_xlfn.CONCAT($BZ$1,MATCH(D221,$BY$7:$BY$100,0)+6+SUM(IF((D221=$BY$7:$BY$59)=TRUE,1,0))-1))*$R$3)),6)=1,1,0)),W221-INDIRECT(_xlfn.CONCAT($BZ$1,MATCH(D221,$BY$7:$BY$100,0)+6)):INDIRECT(_xlfn.CONCAT($BZ$1,MATCH(D221,$BY$7:$BY$100,0)+6+SUM(IF((D221=$BY$7:$BY$59)=TRUE,1,0))-1))*$R$3))/$S$3,1,-1,TRUE)=0,"",_xlfn._xlws.SORT(TRANSPOSE(MMULT(MMULT(_xlfn.MUNIT(X221),IF(ROUND(MMULT(IF(E221=0,IF(DN219=1,INDIRECT(_xlfn.CONCAT($CP$1,MATCH(F221,$CO$7:$CO$100,0)+6)):INDIRECT(_xlfn.CONCAT($CP$1,MATCH(F221,$CO$7:$CO$100,0)+6+SUM(IF((F221=$CO$7:$CO$59)=TRUE,1,0))-1)),INDIRECT(_xlfn.CONCAT($CH$1,MATCH(F221,$CG$7:$CG$100,0)+6)):INDIRECT(_xlfn.CONCAT($CH$1,MATCH(F221,$CG$7:$CG$100,0)+6+SUM(IF((F221=$CG$7:$CG$59)=TRUE,1,0))-1))),IF(OR(DN219=2,DN219=3),INDIRECT(_xlfn.CONCAT($CL$1,MATCH(E221,$CK$7:$CK$100,0)+6)):INDIRECT(_xlfn.CONCAT($CL$1,MATCH(E221,$CK$7:$CK$100,0)+6+SUM(IF((E221=$CK$7:$CK$59)=TRUE,1,0))-1)),INDIRECT(_xlfn.CONCAT($CD$1,MATCH(E221,$CC$7:$CC$100,0)+6)):INDIRECT(_xlfn.CONCAT($CD$1,MATCH(E221,$CC$7:$CC$100,0)+6+SUM(IF((E221=$CC$7:$CC$59)=TRUE,1,0))-1))))*$S$3*IF(AND(DM219=4,F221=0),1.1,1),1/TRANSPOSE(W221-INDIRECT(_xlfn.CONCAT($BZ$1,MATCH(D221,$BY$7:$BY$100,0)+6)):INDIRECT(_xlfn.CONCAT($BZ$1,MATCH(D221,$BY$7:$BY$100,0)+6+SUM(IF((D221=$BY$7:$BY$59)=TRUE,1,0))-1))*$R$3)),6)=1,1,0)),W221-INDIRECT(_xlfn.CONCAT($BZ$1,MATCH(D221,$BY$7:$BY$100,0)+6)):INDIRECT(_xlfn.CONCAT($BZ$1,MATCH(D221,$BY$7:$BY$100,0)+6+SUM(IF((D221=$BY$7:$BY$59)=TRUE,1,0))-1))*$R$3))/$S$3,1,-1,TRUE)),"")</f>
        <v/>
      </c>
      <c r="AG221" s="31"/>
      <c r="AH221" s="31"/>
      <c r="AI221" s="31"/>
      <c r="AJ221" s="32"/>
      <c r="AK221" s="6"/>
      <c r="AL221" s="21"/>
      <c r="AM221" s="21"/>
      <c r="AN221" s="48">
        <f t="shared" si="65"/>
        <v>12</v>
      </c>
      <c r="AO221" s="39" t="e">
        <f t="shared" si="66"/>
        <v>#N/A</v>
      </c>
      <c r="AP221" s="39" t="e" cm="1">
        <f t="array" ref="AP221">_xlfn.XMATCH(1,IF(IF((AL221=$DG$24:$EF$24)=TRUE,1,0)+IF((AM221=$DG$25:$EF$25)=TRUE,1,0)=2,1,0))</f>
        <v>#N/A</v>
      </c>
      <c r="AQ221" s="39" t="str" cm="1">
        <f t="array" aca="1" ref="AQ221:AU221" ca="1">AA221:AE221</f>
        <v/>
      </c>
      <c r="AR221" s="39" t="str">
        <f ca="1"/>
        <v/>
      </c>
      <c r="AS221" s="39" t="str">
        <f ca="1"/>
        <v/>
      </c>
      <c r="AT221" s="39" t="str">
        <f ca="1"/>
        <v/>
      </c>
      <c r="AU221" s="39" t="str">
        <f ca="1"/>
        <v/>
      </c>
      <c r="AV221" s="39">
        <f t="shared" si="67"/>
        <v>0</v>
      </c>
      <c r="AW221" s="39" t="e" cm="1">
        <f t="array" ref="AW221">IF(AND(AV221=1,AO221&lt;&gt;1),VLOOKUP(E221,변환표준점수!$H$8:$O$60,_xlfn.XMATCH('표점 계산기'!$AL221,변환표준점수!$I$6:$O$6)+1,FALSE),IF(AND($E221=0,$DN$4=1),INDEX($CH$7:$CH$73,SUM(IF(AF221=$CP$7:$CP$59,ROW($A$1:$A$50),0))),IF(AND($E221&lt;&gt;0,$DN$4&lt;&gt;1),INDEX($CD$7:$CD$73,SUM(IF(AF221=$CL$7:$CL$59,ROW($A$1:$A$50),0))),AF221:AJ221)))</f>
        <v>#N/A</v>
      </c>
      <c r="AX221" s="39"/>
      <c r="AY221" s="39"/>
      <c r="AZ221" s="39"/>
      <c r="BA221" s="39"/>
      <c r="BB221" s="39" t="e">
        <f>VLOOKUP(G221,변환표준점수!$X$8:$AM$16,_xlfn.XMATCH(AL221,변환표준점수!$Y$5:$AM$5)+IF(OR(AN221=6,AN221=7,AN221=10,AN221=11),IF(AO221=1,0,1),0)+1,FALSE)</f>
        <v>#N/A</v>
      </c>
      <c r="BC221" s="39" t="e">
        <f>VLOOKUP(H221,변환표준점수!$AO$8:$BE$16,_xlfn.XMATCH(AL221,변환표준점수!$AP$5:$BE$5)+IF(OR(AN221=3,AN221=6,AN221=8,AN221=9,AN221=10),IF(AO221=1,0,1),0)+1,FALSE)</f>
        <v>#N/A</v>
      </c>
      <c r="BD221" s="39" t="e">
        <f>IF(I221=0,VLOOKUP(K221,변환표준점수!$BU$8:$CF$62,'표점 계산기'!$AN221+1,FALSE),VLOOKUP(I221,변환표준점수!$BH$8:$BS$62,'표점 계산기'!$AN221+1,FALSE))</f>
        <v>#N/A</v>
      </c>
      <c r="BE221" s="39" t="e">
        <f>IF(J221=0,VLOOKUP(L221,변환표준점수!$BU$8:$CF$62,'표점 계산기'!$AN221+1,FALSE),VLOOKUP(J221,변환표준점수!$BH$8:$BS$62,'표점 계산기'!$AN221+1,FALSE))</f>
        <v>#N/A</v>
      </c>
      <c r="BF221" s="39" cm="1">
        <f t="array" ref="BF221">IF(M221=0,0,IF(OR(AN221=3,AN221=4),0,IF(AN221=1,INDEX($CZ$7:$CZ$15,SUM(IF(M221&lt;$CY$7:$CY$15=TRUE,1,0))+1),VLOOKUP(M221,변환표준점수!$BH$8:$BS$62,'표점 계산기'!AN221+1,FALSE))))</f>
        <v>0</v>
      </c>
      <c r="BG221" s="39" t="e" cm="1">
        <f t="array" ref="BG221">INDEX($DG$24:$EF$31,COLUMN(C216),$AP221)</f>
        <v>#N/A</v>
      </c>
      <c r="BH221" s="39" t="e" cm="1">
        <f t="array" ref="BH221">INDEX($DG$24:$EF$31,COLUMN(D216),$AP221)</f>
        <v>#N/A</v>
      </c>
      <c r="BI221" s="39" t="e" cm="1">
        <f t="array" ref="BI221">INDEX($DG$24:$EF$31,COLUMN(E216),$AP221)</f>
        <v>#N/A</v>
      </c>
      <c r="BJ221" s="39" t="e" cm="1">
        <f t="array" ref="BJ221">INDEX($DG$24:$EF$31,COLUMN(F216),$AP221)</f>
        <v>#N/A</v>
      </c>
      <c r="BK221" s="39" t="e" cm="1">
        <f t="array" ref="BK221">INDEX($DG$24:$EF$31,COLUMN(G216),$AP221)</f>
        <v>#N/A</v>
      </c>
      <c r="BL221" s="39" t="e" cm="1">
        <f t="array" ref="BL221">INDEX($DG$24:$EF$31,COLUMN(H216),$AP221)</f>
        <v>#N/A</v>
      </c>
      <c r="BM221" s="63" t="str" cm="1">
        <f t="array" aca="1" ref="BM221:BQ221" ca="1">IFERROR(ROUND(IF(IFERROR(AW221:BA221/AW221:BA221,0)=1,(IFERROR(AQ221:AU221*BG221,0)+IFERROR(AW221:BA221*BH221,0)+(SUM(BD221:BF221)-MIN(BD221:BF221))*BI221+BB221*BJ221+BC221*BK221)*BL221+BB221*(1-BJ221)+BC221*(1-BK221)+IF(AN221=1,BF221,0),""),2),"")</f>
        <v/>
      </c>
      <c r="BN221" s="52" t="str">
        <f ca="1"/>
        <v/>
      </c>
      <c r="BO221" s="52" t="str">
        <f ca="1"/>
        <v/>
      </c>
      <c r="BP221" s="52" t="str">
        <f ca="1"/>
        <v/>
      </c>
      <c r="BQ221" s="64" t="str">
        <f ca="1"/>
        <v/>
      </c>
      <c r="BR221" s="6"/>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6"/>
      <c r="DM221" s="6"/>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row>
    <row r="222" spans="1:153" x14ac:dyDescent="0.3">
      <c r="A222" s="5"/>
      <c r="B222" s="18" t="str">
        <f t="shared" si="55"/>
        <v/>
      </c>
      <c r="C222" s="24"/>
      <c r="D222" s="24"/>
      <c r="E222" s="24"/>
      <c r="F222" s="24"/>
      <c r="G222" s="24"/>
      <c r="H222" s="25"/>
      <c r="I222" s="25"/>
      <c r="J222" s="25"/>
      <c r="K222" s="25"/>
      <c r="L222" s="25"/>
      <c r="M222" s="25"/>
      <c r="N222" s="24"/>
      <c r="O222" s="25"/>
      <c r="P222" s="6"/>
      <c r="Q222" s="6"/>
      <c r="R222" s="6" t="e">
        <f t="shared" si="56"/>
        <v>#N/A</v>
      </c>
      <c r="S222" s="6" t="e">
        <f t="shared" si="57"/>
        <v>#N/A</v>
      </c>
      <c r="T222" s="6" t="e">
        <f t="shared" si="58"/>
        <v>#N/A</v>
      </c>
      <c r="U222" s="6" t="e">
        <f t="shared" si="59"/>
        <v>#N/A</v>
      </c>
      <c r="V222" s="8" cm="1">
        <f t="array" ref="V222">IF(M222=0,0,IF(OR($DM$4=3,$DM$4=4),0,IF($DM$4=1,INDEX($CZ$7:$CZ$15,SUM(IF(M222&lt;$CY$7:$CY$15=TRUE,1,0))+1),VLOOKUP(M222,$DB$7:$DC$107,2,FALSE))))</f>
        <v>0</v>
      </c>
      <c r="W222" s="6" t="e">
        <f t="shared" si="54"/>
        <v>#N/A</v>
      </c>
      <c r="X222" s="6" cm="1">
        <f t="array" aca="1" ref="X222" ca="1">SUM(IF((IF(E222=0,INDIRECT(_xlfn.CONCAT($CH$1,MATCH(F222,$CG$7:$CG$100,0)+6)):INDIRECT(_xlfn.CONCAT($CH$1,MATCH(F222,$CG$7:$CG$100,0)+6+SUM(IF((F222=$CG$7:$CG$59)=TRUE,1,0))-1)),INDIRECT(_xlfn.CONCAT($CD$1,MATCH(E222,$CC$7:$CC$100,0)+6)):INDIRECT(_xlfn.CONCAT($CD$1,MATCH(E222,$CC$7:$CC$100,0)+6+SUM(IF((E222=$CC$7:$CC$59)=TRUE,1,0))-1)))*$S$3)=0,0,1))</f>
        <v>2</v>
      </c>
      <c r="Y222" s="6" t="e" cm="1">
        <f t="array" aca="1" ref="Y222" ca="1">SUM(IF((TRANSPOSE(MMULT(MMULT(_xlfn.MUNIT(X222),IF(MMULT(IF(E222=0,INDIRECT(_xlfn.CONCAT($CH$1,MATCH(F222,$CG$7:$CG$100,0)+6)):INDIRECT(_xlfn.CONCAT($CH$1,MATCH(F222,$CG$7:$CG$100,0)+6+SUM(IF((F222=$CG$7:$CG$59)=TRUE,1,0))-1)),INDIRECT(_xlfn.CONCAT($CD$1,MATCH(E222,$CC$7:$CC$100,0)+6)):INDIRECT(_xlfn.CONCAT($CD$1,MATCH(E222,$CC$7:$CC$100,0)+6+SUM(IF((E222=$CC$7:$CC$59)=TRUE,1,0))-1)))*$S$3,1/TRANSPOSE(W222-INDIRECT(_xlfn.CONCAT($BZ$1,MATCH(D222,$BY$7:$BY$100,0)+6)):INDIRECT(_xlfn.CONCAT($BZ$1,MATCH(D222,$BY$7:$BY$100,0)+6+SUM(IF((D222=$BY$7:$BY$59)=TRUE,1,0))-1))*$R$3))=1,1,0)),W222-INDIRECT(_xlfn.CONCAT($BZ$1,MATCH(D222,$BY$7:$BY$100,0)+6)):INDIRECT(_xlfn.CONCAT($BZ$1,MATCH(D222,$BY$7:$BY$100,0)+6+SUM(IF((D222=$BY$7:$BY$59)=TRUE,1,0))-1))*$R$3)))=0,0,1))</f>
        <v>#N/A</v>
      </c>
      <c r="Z222" s="6"/>
      <c r="AA222" s="30" t="str">
        <f t="shared" ca="1" si="60"/>
        <v/>
      </c>
      <c r="AB222" s="31" t="str">
        <f t="shared" si="61"/>
        <v/>
      </c>
      <c r="AC222" s="31" t="str">
        <f t="shared" si="62"/>
        <v/>
      </c>
      <c r="AD222" s="31" t="str">
        <f t="shared" si="63"/>
        <v/>
      </c>
      <c r="AE222" s="32" t="str">
        <f t="shared" si="64"/>
        <v/>
      </c>
      <c r="AF222" s="33" t="str" cm="1">
        <f t="array" aca="1" ref="AF222" ca="1">IFERROR(IF(_xlfn._xlws.SORT(TRANSPOSE(MMULT(MMULT(_xlfn.MUNIT(X222),IF(ROUND(MMULT(IF(E222=0,IF(DN220=1,INDIRECT(_xlfn.CONCAT($CP$1,MATCH(F222,$CO$7:$CO$100,0)+6)):INDIRECT(_xlfn.CONCAT($CP$1,MATCH(F222,$CO$7:$CO$100,0)+6+SUM(IF((F222=$CO$7:$CO$59)=TRUE,1,0))-1)),INDIRECT(_xlfn.CONCAT($CH$1,MATCH(F222,$CG$7:$CG$100,0)+6)):INDIRECT(_xlfn.CONCAT($CH$1,MATCH(F222,$CG$7:$CG$100,0)+6+SUM(IF((F222=$CG$7:$CG$59)=TRUE,1,0))-1))),IF(OR(DN220=2,DN220=3),INDIRECT(_xlfn.CONCAT($CL$1,MATCH(E222,$CK$7:$CK$100,0)+6)):INDIRECT(_xlfn.CONCAT($CL$1,MATCH(E222,$CK$7:$CK$100,0)+6+SUM(IF((E222=$CK$7:$CK$59)=TRUE,1,0))-1)),INDIRECT(_xlfn.CONCAT($CD$1,MATCH(E222,$CC$7:$CC$100,0)+6)):INDIRECT(_xlfn.CONCAT($CD$1,MATCH(E222,$CC$7:$CC$100,0)+6+SUM(IF((E222=$CC$7:$CC$59)=TRUE,1,0))-1))))*$S$3*IF(AND(DM220=4,F222=0),1.1,1),1/TRANSPOSE(W222-INDIRECT(_xlfn.CONCAT($BZ$1,MATCH(D222,$BY$7:$BY$100,0)+6)):INDIRECT(_xlfn.CONCAT($BZ$1,MATCH(D222,$BY$7:$BY$100,0)+6+SUM(IF((D222=$BY$7:$BY$59)=TRUE,1,0))-1))*$R$3)),6)=1,1,0)),W222-INDIRECT(_xlfn.CONCAT($BZ$1,MATCH(D222,$BY$7:$BY$100,0)+6)):INDIRECT(_xlfn.CONCAT($BZ$1,MATCH(D222,$BY$7:$BY$100,0)+6+SUM(IF((D222=$BY$7:$BY$59)=TRUE,1,0))-1))*$R$3))/$S$3,1,-1,TRUE)=0,"",_xlfn._xlws.SORT(TRANSPOSE(MMULT(MMULT(_xlfn.MUNIT(X222),IF(ROUND(MMULT(IF(E222=0,IF(DN220=1,INDIRECT(_xlfn.CONCAT($CP$1,MATCH(F222,$CO$7:$CO$100,0)+6)):INDIRECT(_xlfn.CONCAT($CP$1,MATCH(F222,$CO$7:$CO$100,0)+6+SUM(IF((F222=$CO$7:$CO$59)=TRUE,1,0))-1)),INDIRECT(_xlfn.CONCAT($CH$1,MATCH(F222,$CG$7:$CG$100,0)+6)):INDIRECT(_xlfn.CONCAT($CH$1,MATCH(F222,$CG$7:$CG$100,0)+6+SUM(IF((F222=$CG$7:$CG$59)=TRUE,1,0))-1))),IF(OR(DN220=2,DN220=3),INDIRECT(_xlfn.CONCAT($CL$1,MATCH(E222,$CK$7:$CK$100,0)+6)):INDIRECT(_xlfn.CONCAT($CL$1,MATCH(E222,$CK$7:$CK$100,0)+6+SUM(IF((E222=$CK$7:$CK$59)=TRUE,1,0))-1)),INDIRECT(_xlfn.CONCAT($CD$1,MATCH(E222,$CC$7:$CC$100,0)+6)):INDIRECT(_xlfn.CONCAT($CD$1,MATCH(E222,$CC$7:$CC$100,0)+6+SUM(IF((E222=$CC$7:$CC$59)=TRUE,1,0))-1))))*$S$3*IF(AND(DM220=4,F222=0),1.1,1),1/TRANSPOSE(W222-INDIRECT(_xlfn.CONCAT($BZ$1,MATCH(D222,$BY$7:$BY$100,0)+6)):INDIRECT(_xlfn.CONCAT($BZ$1,MATCH(D222,$BY$7:$BY$100,0)+6+SUM(IF((D222=$BY$7:$BY$59)=TRUE,1,0))-1))*$R$3)),6)=1,1,0)),W222-INDIRECT(_xlfn.CONCAT($BZ$1,MATCH(D222,$BY$7:$BY$100,0)+6)):INDIRECT(_xlfn.CONCAT($BZ$1,MATCH(D222,$BY$7:$BY$100,0)+6+SUM(IF((D222=$BY$7:$BY$59)=TRUE,1,0))-1))*$R$3))/$S$3,1,-1,TRUE)),"")</f>
        <v/>
      </c>
      <c r="AG222" s="31"/>
      <c r="AH222" s="31"/>
      <c r="AI222" s="31"/>
      <c r="AJ222" s="32"/>
      <c r="AK222" s="6"/>
      <c r="AL222" s="21"/>
      <c r="AM222" s="21"/>
      <c r="AN222" s="48">
        <f t="shared" si="65"/>
        <v>12</v>
      </c>
      <c r="AO222" s="39" t="e">
        <f t="shared" si="66"/>
        <v>#N/A</v>
      </c>
      <c r="AP222" s="39" t="e" cm="1">
        <f t="array" ref="AP222">_xlfn.XMATCH(1,IF(IF((AL222=$DG$24:$EF$24)=TRUE,1,0)+IF((AM222=$DG$25:$EF$25)=TRUE,1,0)=2,1,0))</f>
        <v>#N/A</v>
      </c>
      <c r="AQ222" s="39" t="str" cm="1">
        <f t="array" aca="1" ref="AQ222:AU222" ca="1">AA222:AE222</f>
        <v/>
      </c>
      <c r="AR222" s="39" t="str">
        <f ca="1"/>
        <v/>
      </c>
      <c r="AS222" s="39" t="str">
        <f ca="1"/>
        <v/>
      </c>
      <c r="AT222" s="39" t="str">
        <f ca="1"/>
        <v/>
      </c>
      <c r="AU222" s="39" t="str">
        <f ca="1"/>
        <v/>
      </c>
      <c r="AV222" s="39">
        <f t="shared" si="67"/>
        <v>0</v>
      </c>
      <c r="AW222" s="39" t="e" cm="1">
        <f t="array" ref="AW222">IF(AND(AV222=1,AO222&lt;&gt;1),VLOOKUP(E222,변환표준점수!$H$8:$O$60,_xlfn.XMATCH('표점 계산기'!$AL222,변환표준점수!$I$6:$O$6)+1,FALSE),IF(AND($E222=0,$DN$4=1),INDEX($CH$7:$CH$73,SUM(IF(AF222=$CP$7:$CP$59,ROW($A$1:$A$50),0))),IF(AND($E222&lt;&gt;0,$DN$4&lt;&gt;1),INDEX($CD$7:$CD$73,SUM(IF(AF222=$CL$7:$CL$59,ROW($A$1:$A$50),0))),AF222:AJ222)))</f>
        <v>#N/A</v>
      </c>
      <c r="AX222" s="39"/>
      <c r="AY222" s="39"/>
      <c r="AZ222" s="39"/>
      <c r="BA222" s="39"/>
      <c r="BB222" s="39" t="e">
        <f>VLOOKUP(G222,변환표준점수!$X$8:$AM$16,_xlfn.XMATCH(AL222,변환표준점수!$Y$5:$AM$5)+IF(OR(AN222=6,AN222=7,AN222=10,AN222=11),IF(AO222=1,0,1),0)+1,FALSE)</f>
        <v>#N/A</v>
      </c>
      <c r="BC222" s="39" t="e">
        <f>VLOOKUP(H222,변환표준점수!$AO$8:$BE$16,_xlfn.XMATCH(AL222,변환표준점수!$AP$5:$BE$5)+IF(OR(AN222=3,AN222=6,AN222=8,AN222=9,AN222=10),IF(AO222=1,0,1),0)+1,FALSE)</f>
        <v>#N/A</v>
      </c>
      <c r="BD222" s="39" t="e">
        <f>IF(I222=0,VLOOKUP(K222,변환표준점수!$BU$8:$CF$62,'표점 계산기'!$AN222+1,FALSE),VLOOKUP(I222,변환표준점수!$BH$8:$BS$62,'표점 계산기'!$AN222+1,FALSE))</f>
        <v>#N/A</v>
      </c>
      <c r="BE222" s="39" t="e">
        <f>IF(J222=0,VLOOKUP(L222,변환표준점수!$BU$8:$CF$62,'표점 계산기'!$AN222+1,FALSE),VLOOKUP(J222,변환표준점수!$BH$8:$BS$62,'표점 계산기'!$AN222+1,FALSE))</f>
        <v>#N/A</v>
      </c>
      <c r="BF222" s="39" cm="1">
        <f t="array" ref="BF222">IF(M222=0,0,IF(OR(AN222=3,AN222=4),0,IF(AN222=1,INDEX($CZ$7:$CZ$15,SUM(IF(M222&lt;$CY$7:$CY$15=TRUE,1,0))+1),VLOOKUP(M222,변환표준점수!$BH$8:$BS$62,'표점 계산기'!AN222+1,FALSE))))</f>
        <v>0</v>
      </c>
      <c r="BG222" s="39" t="e" cm="1">
        <f t="array" ref="BG222">INDEX($DG$24:$EF$31,COLUMN(C217),$AP222)</f>
        <v>#N/A</v>
      </c>
      <c r="BH222" s="39" t="e" cm="1">
        <f t="array" ref="BH222">INDEX($DG$24:$EF$31,COLUMN(D217),$AP222)</f>
        <v>#N/A</v>
      </c>
      <c r="BI222" s="39" t="e" cm="1">
        <f t="array" ref="BI222">INDEX($DG$24:$EF$31,COLUMN(E217),$AP222)</f>
        <v>#N/A</v>
      </c>
      <c r="BJ222" s="39" t="e" cm="1">
        <f t="array" ref="BJ222">INDEX($DG$24:$EF$31,COLUMN(F217),$AP222)</f>
        <v>#N/A</v>
      </c>
      <c r="BK222" s="39" t="e" cm="1">
        <f t="array" ref="BK222">INDEX($DG$24:$EF$31,COLUMN(G217),$AP222)</f>
        <v>#N/A</v>
      </c>
      <c r="BL222" s="39" t="e" cm="1">
        <f t="array" ref="BL222">INDEX($DG$24:$EF$31,COLUMN(H217),$AP222)</f>
        <v>#N/A</v>
      </c>
      <c r="BM222" s="63" t="str" cm="1">
        <f t="array" aca="1" ref="BM222:BQ222" ca="1">IFERROR(ROUND(IF(IFERROR(AW222:BA222/AW222:BA222,0)=1,(IFERROR(AQ222:AU222*BG222,0)+IFERROR(AW222:BA222*BH222,0)+(SUM(BD222:BF222)-MIN(BD222:BF222))*BI222+BB222*BJ222+BC222*BK222)*BL222+BB222*(1-BJ222)+BC222*(1-BK222)+IF(AN222=1,BF222,0),""),2),"")</f>
        <v/>
      </c>
      <c r="BN222" s="52" t="str">
        <f ca="1"/>
        <v/>
      </c>
      <c r="BO222" s="52" t="str">
        <f ca="1"/>
        <v/>
      </c>
      <c r="BP222" s="52" t="str">
        <f ca="1"/>
        <v/>
      </c>
      <c r="BQ222" s="64" t="str">
        <f ca="1"/>
        <v/>
      </c>
      <c r="BR222" s="6"/>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6"/>
      <c r="DM222" s="6"/>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row>
    <row r="223" spans="1:153" x14ac:dyDescent="0.3">
      <c r="A223" s="5"/>
      <c r="B223" s="18" t="str">
        <f t="shared" si="55"/>
        <v/>
      </c>
      <c r="C223" s="24"/>
      <c r="D223" s="24"/>
      <c r="E223" s="24"/>
      <c r="F223" s="24"/>
      <c r="G223" s="24"/>
      <c r="H223" s="25"/>
      <c r="I223" s="25"/>
      <c r="J223" s="25"/>
      <c r="K223" s="25"/>
      <c r="L223" s="25"/>
      <c r="M223" s="25"/>
      <c r="N223" s="24"/>
      <c r="O223" s="25"/>
      <c r="P223" s="6"/>
      <c r="Q223" s="6"/>
      <c r="R223" s="6" t="e">
        <f t="shared" si="56"/>
        <v>#N/A</v>
      </c>
      <c r="S223" s="6" t="e">
        <f t="shared" si="57"/>
        <v>#N/A</v>
      </c>
      <c r="T223" s="6" t="e">
        <f t="shared" si="58"/>
        <v>#N/A</v>
      </c>
      <c r="U223" s="6" t="e">
        <f t="shared" si="59"/>
        <v>#N/A</v>
      </c>
      <c r="V223" s="8" cm="1">
        <f t="array" ref="V223">IF(M223=0,0,IF(OR($DM$4=3,$DM$4=4),0,IF($DM$4=1,INDEX($CZ$7:$CZ$15,SUM(IF(M223&lt;$CY$7:$CY$15=TRUE,1,0))+1),VLOOKUP(M223,$DB$7:$DC$107,2,FALSE))))</f>
        <v>0</v>
      </c>
      <c r="W223" s="6" t="e">
        <f t="shared" si="54"/>
        <v>#N/A</v>
      </c>
      <c r="X223" s="6" cm="1">
        <f t="array" aca="1" ref="X223" ca="1">SUM(IF((IF(E223=0,INDIRECT(_xlfn.CONCAT($CH$1,MATCH(F223,$CG$7:$CG$100,0)+6)):INDIRECT(_xlfn.CONCAT($CH$1,MATCH(F223,$CG$7:$CG$100,0)+6+SUM(IF((F223=$CG$7:$CG$59)=TRUE,1,0))-1)),INDIRECT(_xlfn.CONCAT($CD$1,MATCH(E223,$CC$7:$CC$100,0)+6)):INDIRECT(_xlfn.CONCAT($CD$1,MATCH(E223,$CC$7:$CC$100,0)+6+SUM(IF((E223=$CC$7:$CC$59)=TRUE,1,0))-1)))*$S$3)=0,0,1))</f>
        <v>2</v>
      </c>
      <c r="Y223" s="6" t="e" cm="1">
        <f t="array" aca="1" ref="Y223" ca="1">SUM(IF((TRANSPOSE(MMULT(MMULT(_xlfn.MUNIT(X223),IF(MMULT(IF(E223=0,INDIRECT(_xlfn.CONCAT($CH$1,MATCH(F223,$CG$7:$CG$100,0)+6)):INDIRECT(_xlfn.CONCAT($CH$1,MATCH(F223,$CG$7:$CG$100,0)+6+SUM(IF((F223=$CG$7:$CG$59)=TRUE,1,0))-1)),INDIRECT(_xlfn.CONCAT($CD$1,MATCH(E223,$CC$7:$CC$100,0)+6)):INDIRECT(_xlfn.CONCAT($CD$1,MATCH(E223,$CC$7:$CC$100,0)+6+SUM(IF((E223=$CC$7:$CC$59)=TRUE,1,0))-1)))*$S$3,1/TRANSPOSE(W223-INDIRECT(_xlfn.CONCAT($BZ$1,MATCH(D223,$BY$7:$BY$100,0)+6)):INDIRECT(_xlfn.CONCAT($BZ$1,MATCH(D223,$BY$7:$BY$100,0)+6+SUM(IF((D223=$BY$7:$BY$59)=TRUE,1,0))-1))*$R$3))=1,1,0)),W223-INDIRECT(_xlfn.CONCAT($BZ$1,MATCH(D223,$BY$7:$BY$100,0)+6)):INDIRECT(_xlfn.CONCAT($BZ$1,MATCH(D223,$BY$7:$BY$100,0)+6+SUM(IF((D223=$BY$7:$BY$59)=TRUE,1,0))-1))*$R$3)))=0,0,1))</f>
        <v>#N/A</v>
      </c>
      <c r="Z223" s="6"/>
      <c r="AA223" s="30" t="str">
        <f t="shared" ca="1" si="60"/>
        <v/>
      </c>
      <c r="AB223" s="31" t="str">
        <f t="shared" si="61"/>
        <v/>
      </c>
      <c r="AC223" s="31" t="str">
        <f t="shared" si="62"/>
        <v/>
      </c>
      <c r="AD223" s="31" t="str">
        <f t="shared" si="63"/>
        <v/>
      </c>
      <c r="AE223" s="32" t="str">
        <f t="shared" si="64"/>
        <v/>
      </c>
      <c r="AF223" s="33" t="str" cm="1">
        <f t="array" aca="1" ref="AF223" ca="1">IFERROR(IF(_xlfn._xlws.SORT(TRANSPOSE(MMULT(MMULT(_xlfn.MUNIT(X223),IF(ROUND(MMULT(IF(E223=0,IF(DN221=1,INDIRECT(_xlfn.CONCAT($CP$1,MATCH(F223,$CO$7:$CO$100,0)+6)):INDIRECT(_xlfn.CONCAT($CP$1,MATCH(F223,$CO$7:$CO$100,0)+6+SUM(IF((F223=$CO$7:$CO$59)=TRUE,1,0))-1)),INDIRECT(_xlfn.CONCAT($CH$1,MATCH(F223,$CG$7:$CG$100,0)+6)):INDIRECT(_xlfn.CONCAT($CH$1,MATCH(F223,$CG$7:$CG$100,0)+6+SUM(IF((F223=$CG$7:$CG$59)=TRUE,1,0))-1))),IF(OR(DN221=2,DN221=3),INDIRECT(_xlfn.CONCAT($CL$1,MATCH(E223,$CK$7:$CK$100,0)+6)):INDIRECT(_xlfn.CONCAT($CL$1,MATCH(E223,$CK$7:$CK$100,0)+6+SUM(IF((E223=$CK$7:$CK$59)=TRUE,1,0))-1)),INDIRECT(_xlfn.CONCAT($CD$1,MATCH(E223,$CC$7:$CC$100,0)+6)):INDIRECT(_xlfn.CONCAT($CD$1,MATCH(E223,$CC$7:$CC$100,0)+6+SUM(IF((E223=$CC$7:$CC$59)=TRUE,1,0))-1))))*$S$3*IF(AND(DM221=4,F223=0),1.1,1),1/TRANSPOSE(W223-INDIRECT(_xlfn.CONCAT($BZ$1,MATCH(D223,$BY$7:$BY$100,0)+6)):INDIRECT(_xlfn.CONCAT($BZ$1,MATCH(D223,$BY$7:$BY$100,0)+6+SUM(IF((D223=$BY$7:$BY$59)=TRUE,1,0))-1))*$R$3)),6)=1,1,0)),W223-INDIRECT(_xlfn.CONCAT($BZ$1,MATCH(D223,$BY$7:$BY$100,0)+6)):INDIRECT(_xlfn.CONCAT($BZ$1,MATCH(D223,$BY$7:$BY$100,0)+6+SUM(IF((D223=$BY$7:$BY$59)=TRUE,1,0))-1))*$R$3))/$S$3,1,-1,TRUE)=0,"",_xlfn._xlws.SORT(TRANSPOSE(MMULT(MMULT(_xlfn.MUNIT(X223),IF(ROUND(MMULT(IF(E223=0,IF(DN221=1,INDIRECT(_xlfn.CONCAT($CP$1,MATCH(F223,$CO$7:$CO$100,0)+6)):INDIRECT(_xlfn.CONCAT($CP$1,MATCH(F223,$CO$7:$CO$100,0)+6+SUM(IF((F223=$CO$7:$CO$59)=TRUE,1,0))-1)),INDIRECT(_xlfn.CONCAT($CH$1,MATCH(F223,$CG$7:$CG$100,0)+6)):INDIRECT(_xlfn.CONCAT($CH$1,MATCH(F223,$CG$7:$CG$100,0)+6+SUM(IF((F223=$CG$7:$CG$59)=TRUE,1,0))-1))),IF(OR(DN221=2,DN221=3),INDIRECT(_xlfn.CONCAT($CL$1,MATCH(E223,$CK$7:$CK$100,0)+6)):INDIRECT(_xlfn.CONCAT($CL$1,MATCH(E223,$CK$7:$CK$100,0)+6+SUM(IF((E223=$CK$7:$CK$59)=TRUE,1,0))-1)),INDIRECT(_xlfn.CONCAT($CD$1,MATCH(E223,$CC$7:$CC$100,0)+6)):INDIRECT(_xlfn.CONCAT($CD$1,MATCH(E223,$CC$7:$CC$100,0)+6+SUM(IF((E223=$CC$7:$CC$59)=TRUE,1,0))-1))))*$S$3*IF(AND(DM221=4,F223=0),1.1,1),1/TRANSPOSE(W223-INDIRECT(_xlfn.CONCAT($BZ$1,MATCH(D223,$BY$7:$BY$100,0)+6)):INDIRECT(_xlfn.CONCAT($BZ$1,MATCH(D223,$BY$7:$BY$100,0)+6+SUM(IF((D223=$BY$7:$BY$59)=TRUE,1,0))-1))*$R$3)),6)=1,1,0)),W223-INDIRECT(_xlfn.CONCAT($BZ$1,MATCH(D223,$BY$7:$BY$100,0)+6)):INDIRECT(_xlfn.CONCAT($BZ$1,MATCH(D223,$BY$7:$BY$100,0)+6+SUM(IF((D223=$BY$7:$BY$59)=TRUE,1,0))-1))*$R$3))/$S$3,1,-1,TRUE)),"")</f>
        <v/>
      </c>
      <c r="AG223" s="31"/>
      <c r="AH223" s="31"/>
      <c r="AI223" s="31"/>
      <c r="AJ223" s="32"/>
      <c r="AK223" s="6"/>
      <c r="AL223" s="21"/>
      <c r="AM223" s="21"/>
      <c r="AN223" s="48">
        <f t="shared" si="65"/>
        <v>12</v>
      </c>
      <c r="AO223" s="39" t="e">
        <f t="shared" si="66"/>
        <v>#N/A</v>
      </c>
      <c r="AP223" s="39" t="e" cm="1">
        <f t="array" ref="AP223">_xlfn.XMATCH(1,IF(IF((AL223=$DG$24:$EF$24)=TRUE,1,0)+IF((AM223=$DG$25:$EF$25)=TRUE,1,0)=2,1,0))</f>
        <v>#N/A</v>
      </c>
      <c r="AQ223" s="39" t="str" cm="1">
        <f t="array" aca="1" ref="AQ223:AU223" ca="1">AA223:AE223</f>
        <v/>
      </c>
      <c r="AR223" s="39" t="str">
        <f ca="1"/>
        <v/>
      </c>
      <c r="AS223" s="39" t="str">
        <f ca="1"/>
        <v/>
      </c>
      <c r="AT223" s="39" t="str">
        <f ca="1"/>
        <v/>
      </c>
      <c r="AU223" s="39" t="str">
        <f ca="1"/>
        <v/>
      </c>
      <c r="AV223" s="39">
        <f t="shared" si="67"/>
        <v>0</v>
      </c>
      <c r="AW223" s="39" t="e" cm="1">
        <f t="array" ref="AW223">IF(AND(AV223=1,AO223&lt;&gt;1),VLOOKUP(E223,변환표준점수!$H$8:$O$60,_xlfn.XMATCH('표점 계산기'!$AL223,변환표준점수!$I$6:$O$6)+1,FALSE),IF(AND($E223=0,$DN$4=1),INDEX($CH$7:$CH$73,SUM(IF(AF223=$CP$7:$CP$59,ROW($A$1:$A$50),0))),IF(AND($E223&lt;&gt;0,$DN$4&lt;&gt;1),INDEX($CD$7:$CD$73,SUM(IF(AF223=$CL$7:$CL$59,ROW($A$1:$A$50),0))),AF223:AJ223)))</f>
        <v>#N/A</v>
      </c>
      <c r="AX223" s="39"/>
      <c r="AY223" s="39"/>
      <c r="AZ223" s="39"/>
      <c r="BA223" s="39"/>
      <c r="BB223" s="39" t="e">
        <f>VLOOKUP(G223,변환표준점수!$X$8:$AM$16,_xlfn.XMATCH(AL223,변환표준점수!$Y$5:$AM$5)+IF(OR(AN223=6,AN223=7,AN223=10,AN223=11),IF(AO223=1,0,1),0)+1,FALSE)</f>
        <v>#N/A</v>
      </c>
      <c r="BC223" s="39" t="e">
        <f>VLOOKUP(H223,변환표준점수!$AO$8:$BE$16,_xlfn.XMATCH(AL223,변환표준점수!$AP$5:$BE$5)+IF(OR(AN223=3,AN223=6,AN223=8,AN223=9,AN223=10),IF(AO223=1,0,1),0)+1,FALSE)</f>
        <v>#N/A</v>
      </c>
      <c r="BD223" s="39" t="e">
        <f>IF(I223=0,VLOOKUP(K223,변환표준점수!$BU$8:$CF$62,'표점 계산기'!$AN223+1,FALSE),VLOOKUP(I223,변환표준점수!$BH$8:$BS$62,'표점 계산기'!$AN223+1,FALSE))</f>
        <v>#N/A</v>
      </c>
      <c r="BE223" s="39" t="e">
        <f>IF(J223=0,VLOOKUP(L223,변환표준점수!$BU$8:$CF$62,'표점 계산기'!$AN223+1,FALSE),VLOOKUP(J223,변환표준점수!$BH$8:$BS$62,'표점 계산기'!$AN223+1,FALSE))</f>
        <v>#N/A</v>
      </c>
      <c r="BF223" s="39" cm="1">
        <f t="array" ref="BF223">IF(M223=0,0,IF(OR(AN223=3,AN223=4),0,IF(AN223=1,INDEX($CZ$7:$CZ$15,SUM(IF(M223&lt;$CY$7:$CY$15=TRUE,1,0))+1),VLOOKUP(M223,변환표준점수!$BH$8:$BS$62,'표점 계산기'!AN223+1,FALSE))))</f>
        <v>0</v>
      </c>
      <c r="BG223" s="39" t="e" cm="1">
        <f t="array" ref="BG223">INDEX($DG$24:$EF$31,COLUMN(C218),$AP223)</f>
        <v>#N/A</v>
      </c>
      <c r="BH223" s="39" t="e" cm="1">
        <f t="array" ref="BH223">INDEX($DG$24:$EF$31,COLUMN(D218),$AP223)</f>
        <v>#N/A</v>
      </c>
      <c r="BI223" s="39" t="e" cm="1">
        <f t="array" ref="BI223">INDEX($DG$24:$EF$31,COLUMN(E218),$AP223)</f>
        <v>#N/A</v>
      </c>
      <c r="BJ223" s="39" t="e" cm="1">
        <f t="array" ref="BJ223">INDEX($DG$24:$EF$31,COLUMN(F218),$AP223)</f>
        <v>#N/A</v>
      </c>
      <c r="BK223" s="39" t="e" cm="1">
        <f t="array" ref="BK223">INDEX($DG$24:$EF$31,COLUMN(G218),$AP223)</f>
        <v>#N/A</v>
      </c>
      <c r="BL223" s="39" t="e" cm="1">
        <f t="array" ref="BL223">INDEX($DG$24:$EF$31,COLUMN(H218),$AP223)</f>
        <v>#N/A</v>
      </c>
      <c r="BM223" s="63" t="str" cm="1">
        <f t="array" aca="1" ref="BM223:BQ223" ca="1">IFERROR(ROUND(IF(IFERROR(AW223:BA223/AW223:BA223,0)=1,(IFERROR(AQ223:AU223*BG223,0)+IFERROR(AW223:BA223*BH223,0)+(SUM(BD223:BF223)-MIN(BD223:BF223))*BI223+BB223*BJ223+BC223*BK223)*BL223+BB223*(1-BJ223)+BC223*(1-BK223)+IF(AN223=1,BF223,0),""),2),"")</f>
        <v/>
      </c>
      <c r="BN223" s="52" t="str">
        <f ca="1"/>
        <v/>
      </c>
      <c r="BO223" s="52" t="str">
        <f ca="1"/>
        <v/>
      </c>
      <c r="BP223" s="52" t="str">
        <f ca="1"/>
        <v/>
      </c>
      <c r="BQ223" s="64" t="str">
        <f ca="1"/>
        <v/>
      </c>
      <c r="BR223" s="6"/>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6"/>
      <c r="DM223" s="6"/>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row>
    <row r="224" spans="1:153" x14ac:dyDescent="0.3">
      <c r="A224" s="5"/>
      <c r="B224" s="18" t="str">
        <f t="shared" si="55"/>
        <v/>
      </c>
      <c r="C224" s="24"/>
      <c r="D224" s="24"/>
      <c r="E224" s="24"/>
      <c r="F224" s="24"/>
      <c r="G224" s="24"/>
      <c r="H224" s="25"/>
      <c r="I224" s="25"/>
      <c r="J224" s="25"/>
      <c r="K224" s="25"/>
      <c r="L224" s="25"/>
      <c r="M224" s="25"/>
      <c r="N224" s="24"/>
      <c r="O224" s="25"/>
      <c r="P224" s="6"/>
      <c r="Q224" s="6"/>
      <c r="R224" s="6" t="e">
        <f t="shared" si="56"/>
        <v>#N/A</v>
      </c>
      <c r="S224" s="6" t="e">
        <f t="shared" si="57"/>
        <v>#N/A</v>
      </c>
      <c r="T224" s="6" t="e">
        <f t="shared" si="58"/>
        <v>#N/A</v>
      </c>
      <c r="U224" s="6" t="e">
        <f t="shared" si="59"/>
        <v>#N/A</v>
      </c>
      <c r="V224" s="8" cm="1">
        <f t="array" ref="V224">IF(M224=0,0,IF(OR($DM$4=3,$DM$4=4),0,IF($DM$4=1,INDEX($CZ$7:$CZ$15,SUM(IF(M224&lt;$CY$7:$CY$15=TRUE,1,0))+1),VLOOKUP(M224,$DB$7:$DC$107,2,FALSE))))</f>
        <v>0</v>
      </c>
      <c r="W224" s="6" t="e">
        <f t="shared" si="54"/>
        <v>#N/A</v>
      </c>
      <c r="X224" s="6" cm="1">
        <f t="array" aca="1" ref="X224" ca="1">SUM(IF((IF(E224=0,INDIRECT(_xlfn.CONCAT($CH$1,MATCH(F224,$CG$7:$CG$100,0)+6)):INDIRECT(_xlfn.CONCAT($CH$1,MATCH(F224,$CG$7:$CG$100,0)+6+SUM(IF((F224=$CG$7:$CG$59)=TRUE,1,0))-1)),INDIRECT(_xlfn.CONCAT($CD$1,MATCH(E224,$CC$7:$CC$100,0)+6)):INDIRECT(_xlfn.CONCAT($CD$1,MATCH(E224,$CC$7:$CC$100,0)+6+SUM(IF((E224=$CC$7:$CC$59)=TRUE,1,0))-1)))*$S$3)=0,0,1))</f>
        <v>2</v>
      </c>
      <c r="Y224" s="6" t="e" cm="1">
        <f t="array" aca="1" ref="Y224" ca="1">SUM(IF((TRANSPOSE(MMULT(MMULT(_xlfn.MUNIT(X224),IF(MMULT(IF(E224=0,INDIRECT(_xlfn.CONCAT($CH$1,MATCH(F224,$CG$7:$CG$100,0)+6)):INDIRECT(_xlfn.CONCAT($CH$1,MATCH(F224,$CG$7:$CG$100,0)+6+SUM(IF((F224=$CG$7:$CG$59)=TRUE,1,0))-1)),INDIRECT(_xlfn.CONCAT($CD$1,MATCH(E224,$CC$7:$CC$100,0)+6)):INDIRECT(_xlfn.CONCAT($CD$1,MATCH(E224,$CC$7:$CC$100,0)+6+SUM(IF((E224=$CC$7:$CC$59)=TRUE,1,0))-1)))*$S$3,1/TRANSPOSE(W224-INDIRECT(_xlfn.CONCAT($BZ$1,MATCH(D224,$BY$7:$BY$100,0)+6)):INDIRECT(_xlfn.CONCAT($BZ$1,MATCH(D224,$BY$7:$BY$100,0)+6+SUM(IF((D224=$BY$7:$BY$59)=TRUE,1,0))-1))*$R$3))=1,1,0)),W224-INDIRECT(_xlfn.CONCAT($BZ$1,MATCH(D224,$BY$7:$BY$100,0)+6)):INDIRECT(_xlfn.CONCAT($BZ$1,MATCH(D224,$BY$7:$BY$100,0)+6+SUM(IF((D224=$BY$7:$BY$59)=TRUE,1,0))-1))*$R$3)))=0,0,1))</f>
        <v>#N/A</v>
      </c>
      <c r="Z224" s="6"/>
      <c r="AA224" s="30" t="str">
        <f t="shared" ca="1" si="60"/>
        <v/>
      </c>
      <c r="AB224" s="31" t="str">
        <f t="shared" si="61"/>
        <v/>
      </c>
      <c r="AC224" s="31" t="str">
        <f t="shared" si="62"/>
        <v/>
      </c>
      <c r="AD224" s="31" t="str">
        <f t="shared" si="63"/>
        <v/>
      </c>
      <c r="AE224" s="32" t="str">
        <f t="shared" si="64"/>
        <v/>
      </c>
      <c r="AF224" s="33" t="str" cm="1">
        <f t="array" aca="1" ref="AF224" ca="1">IFERROR(IF(_xlfn._xlws.SORT(TRANSPOSE(MMULT(MMULT(_xlfn.MUNIT(X224),IF(ROUND(MMULT(IF(E224=0,IF(DN222=1,INDIRECT(_xlfn.CONCAT($CP$1,MATCH(F224,$CO$7:$CO$100,0)+6)):INDIRECT(_xlfn.CONCAT($CP$1,MATCH(F224,$CO$7:$CO$100,0)+6+SUM(IF((F224=$CO$7:$CO$59)=TRUE,1,0))-1)),INDIRECT(_xlfn.CONCAT($CH$1,MATCH(F224,$CG$7:$CG$100,0)+6)):INDIRECT(_xlfn.CONCAT($CH$1,MATCH(F224,$CG$7:$CG$100,0)+6+SUM(IF((F224=$CG$7:$CG$59)=TRUE,1,0))-1))),IF(OR(DN222=2,DN222=3),INDIRECT(_xlfn.CONCAT($CL$1,MATCH(E224,$CK$7:$CK$100,0)+6)):INDIRECT(_xlfn.CONCAT($CL$1,MATCH(E224,$CK$7:$CK$100,0)+6+SUM(IF((E224=$CK$7:$CK$59)=TRUE,1,0))-1)),INDIRECT(_xlfn.CONCAT($CD$1,MATCH(E224,$CC$7:$CC$100,0)+6)):INDIRECT(_xlfn.CONCAT($CD$1,MATCH(E224,$CC$7:$CC$100,0)+6+SUM(IF((E224=$CC$7:$CC$59)=TRUE,1,0))-1))))*$S$3*IF(AND(DM222=4,F224=0),1.1,1),1/TRANSPOSE(W224-INDIRECT(_xlfn.CONCAT($BZ$1,MATCH(D224,$BY$7:$BY$100,0)+6)):INDIRECT(_xlfn.CONCAT($BZ$1,MATCH(D224,$BY$7:$BY$100,0)+6+SUM(IF((D224=$BY$7:$BY$59)=TRUE,1,0))-1))*$R$3)),6)=1,1,0)),W224-INDIRECT(_xlfn.CONCAT($BZ$1,MATCH(D224,$BY$7:$BY$100,0)+6)):INDIRECT(_xlfn.CONCAT($BZ$1,MATCH(D224,$BY$7:$BY$100,0)+6+SUM(IF((D224=$BY$7:$BY$59)=TRUE,1,0))-1))*$R$3))/$S$3,1,-1,TRUE)=0,"",_xlfn._xlws.SORT(TRANSPOSE(MMULT(MMULT(_xlfn.MUNIT(X224),IF(ROUND(MMULT(IF(E224=0,IF(DN222=1,INDIRECT(_xlfn.CONCAT($CP$1,MATCH(F224,$CO$7:$CO$100,0)+6)):INDIRECT(_xlfn.CONCAT($CP$1,MATCH(F224,$CO$7:$CO$100,0)+6+SUM(IF((F224=$CO$7:$CO$59)=TRUE,1,0))-1)),INDIRECT(_xlfn.CONCAT($CH$1,MATCH(F224,$CG$7:$CG$100,0)+6)):INDIRECT(_xlfn.CONCAT($CH$1,MATCH(F224,$CG$7:$CG$100,0)+6+SUM(IF((F224=$CG$7:$CG$59)=TRUE,1,0))-1))),IF(OR(DN222=2,DN222=3),INDIRECT(_xlfn.CONCAT($CL$1,MATCH(E224,$CK$7:$CK$100,0)+6)):INDIRECT(_xlfn.CONCAT($CL$1,MATCH(E224,$CK$7:$CK$100,0)+6+SUM(IF((E224=$CK$7:$CK$59)=TRUE,1,0))-1)),INDIRECT(_xlfn.CONCAT($CD$1,MATCH(E224,$CC$7:$CC$100,0)+6)):INDIRECT(_xlfn.CONCAT($CD$1,MATCH(E224,$CC$7:$CC$100,0)+6+SUM(IF((E224=$CC$7:$CC$59)=TRUE,1,0))-1))))*$S$3*IF(AND(DM222=4,F224=0),1.1,1),1/TRANSPOSE(W224-INDIRECT(_xlfn.CONCAT($BZ$1,MATCH(D224,$BY$7:$BY$100,0)+6)):INDIRECT(_xlfn.CONCAT($BZ$1,MATCH(D224,$BY$7:$BY$100,0)+6+SUM(IF((D224=$BY$7:$BY$59)=TRUE,1,0))-1))*$R$3)),6)=1,1,0)),W224-INDIRECT(_xlfn.CONCAT($BZ$1,MATCH(D224,$BY$7:$BY$100,0)+6)):INDIRECT(_xlfn.CONCAT($BZ$1,MATCH(D224,$BY$7:$BY$100,0)+6+SUM(IF((D224=$BY$7:$BY$59)=TRUE,1,0))-1))*$R$3))/$S$3,1,-1,TRUE)),"")</f>
        <v/>
      </c>
      <c r="AG224" s="31"/>
      <c r="AH224" s="31"/>
      <c r="AI224" s="31"/>
      <c r="AJ224" s="32"/>
      <c r="AK224" s="6"/>
      <c r="AL224" s="21"/>
      <c r="AM224" s="21"/>
      <c r="AN224" s="48">
        <f t="shared" si="65"/>
        <v>12</v>
      </c>
      <c r="AO224" s="39" t="e">
        <f t="shared" si="66"/>
        <v>#N/A</v>
      </c>
      <c r="AP224" s="39" t="e" cm="1">
        <f t="array" ref="AP224">_xlfn.XMATCH(1,IF(IF((AL224=$DG$24:$EF$24)=TRUE,1,0)+IF((AM224=$DG$25:$EF$25)=TRUE,1,0)=2,1,0))</f>
        <v>#N/A</v>
      </c>
      <c r="AQ224" s="39" t="str" cm="1">
        <f t="array" aca="1" ref="AQ224:AU224" ca="1">AA224:AE224</f>
        <v/>
      </c>
      <c r="AR224" s="39" t="str">
        <f ca="1"/>
        <v/>
      </c>
      <c r="AS224" s="39" t="str">
        <f ca="1"/>
        <v/>
      </c>
      <c r="AT224" s="39" t="str">
        <f ca="1"/>
        <v/>
      </c>
      <c r="AU224" s="39" t="str">
        <f ca="1"/>
        <v/>
      </c>
      <c r="AV224" s="39">
        <f t="shared" si="67"/>
        <v>0</v>
      </c>
      <c r="AW224" s="39" t="e" cm="1">
        <f t="array" ref="AW224">IF(AND(AV224=1,AO224&lt;&gt;1),VLOOKUP(E224,변환표준점수!$H$8:$O$60,_xlfn.XMATCH('표점 계산기'!$AL224,변환표준점수!$I$6:$O$6)+1,FALSE),IF(AND($E224=0,$DN$4=1),INDEX($CH$7:$CH$73,SUM(IF(AF224=$CP$7:$CP$59,ROW($A$1:$A$50),0))),IF(AND($E224&lt;&gt;0,$DN$4&lt;&gt;1),INDEX($CD$7:$CD$73,SUM(IF(AF224=$CL$7:$CL$59,ROW($A$1:$A$50),0))),AF224:AJ224)))</f>
        <v>#N/A</v>
      </c>
      <c r="AX224" s="39"/>
      <c r="AY224" s="39"/>
      <c r="AZ224" s="39"/>
      <c r="BA224" s="39"/>
      <c r="BB224" s="39" t="e">
        <f>VLOOKUP(G224,변환표준점수!$X$8:$AM$16,_xlfn.XMATCH(AL224,변환표준점수!$Y$5:$AM$5)+IF(OR(AN224=6,AN224=7,AN224=10,AN224=11),IF(AO224=1,0,1),0)+1,FALSE)</f>
        <v>#N/A</v>
      </c>
      <c r="BC224" s="39" t="e">
        <f>VLOOKUP(H224,변환표준점수!$AO$8:$BE$16,_xlfn.XMATCH(AL224,변환표준점수!$AP$5:$BE$5)+IF(OR(AN224=3,AN224=6,AN224=8,AN224=9,AN224=10),IF(AO224=1,0,1),0)+1,FALSE)</f>
        <v>#N/A</v>
      </c>
      <c r="BD224" s="39" t="e">
        <f>IF(I224=0,VLOOKUP(K224,변환표준점수!$BU$8:$CF$62,'표점 계산기'!$AN224+1,FALSE),VLOOKUP(I224,변환표준점수!$BH$8:$BS$62,'표점 계산기'!$AN224+1,FALSE))</f>
        <v>#N/A</v>
      </c>
      <c r="BE224" s="39" t="e">
        <f>IF(J224=0,VLOOKUP(L224,변환표준점수!$BU$8:$CF$62,'표점 계산기'!$AN224+1,FALSE),VLOOKUP(J224,변환표준점수!$BH$8:$BS$62,'표점 계산기'!$AN224+1,FALSE))</f>
        <v>#N/A</v>
      </c>
      <c r="BF224" s="39" cm="1">
        <f t="array" ref="BF224">IF(M224=0,0,IF(OR(AN224=3,AN224=4),0,IF(AN224=1,INDEX($CZ$7:$CZ$15,SUM(IF(M224&lt;$CY$7:$CY$15=TRUE,1,0))+1),VLOOKUP(M224,변환표준점수!$BH$8:$BS$62,'표점 계산기'!AN224+1,FALSE))))</f>
        <v>0</v>
      </c>
      <c r="BG224" s="39" t="e" cm="1">
        <f t="array" ref="BG224">INDEX($DG$24:$EF$31,COLUMN(C219),$AP224)</f>
        <v>#N/A</v>
      </c>
      <c r="BH224" s="39" t="e" cm="1">
        <f t="array" ref="BH224">INDEX($DG$24:$EF$31,COLUMN(D219),$AP224)</f>
        <v>#N/A</v>
      </c>
      <c r="BI224" s="39" t="e" cm="1">
        <f t="array" ref="BI224">INDEX($DG$24:$EF$31,COLUMN(E219),$AP224)</f>
        <v>#N/A</v>
      </c>
      <c r="BJ224" s="39" t="e" cm="1">
        <f t="array" ref="BJ224">INDEX($DG$24:$EF$31,COLUMN(F219),$AP224)</f>
        <v>#N/A</v>
      </c>
      <c r="BK224" s="39" t="e" cm="1">
        <f t="array" ref="BK224">INDEX($DG$24:$EF$31,COLUMN(G219),$AP224)</f>
        <v>#N/A</v>
      </c>
      <c r="BL224" s="39" t="e" cm="1">
        <f t="array" ref="BL224">INDEX($DG$24:$EF$31,COLUMN(H219),$AP224)</f>
        <v>#N/A</v>
      </c>
      <c r="BM224" s="63" t="str" cm="1">
        <f t="array" aca="1" ref="BM224:BQ224" ca="1">IFERROR(ROUND(IF(IFERROR(AW224:BA224/AW224:BA224,0)=1,(IFERROR(AQ224:AU224*BG224,0)+IFERROR(AW224:BA224*BH224,0)+(SUM(BD224:BF224)-MIN(BD224:BF224))*BI224+BB224*BJ224+BC224*BK224)*BL224+BB224*(1-BJ224)+BC224*(1-BK224)+IF(AN224=1,BF224,0),""),2),"")</f>
        <v/>
      </c>
      <c r="BN224" s="52" t="str">
        <f ca="1"/>
        <v/>
      </c>
      <c r="BO224" s="52" t="str">
        <f ca="1"/>
        <v/>
      </c>
      <c r="BP224" s="52" t="str">
        <f ca="1"/>
        <v/>
      </c>
      <c r="BQ224" s="64" t="str">
        <f ca="1"/>
        <v/>
      </c>
      <c r="BR224" s="6"/>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6"/>
      <c r="DM224" s="6"/>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row>
    <row r="225" spans="1:153" x14ac:dyDescent="0.3">
      <c r="A225" s="5"/>
      <c r="B225" s="18" t="str">
        <f t="shared" si="55"/>
        <v/>
      </c>
      <c r="C225" s="24"/>
      <c r="D225" s="24"/>
      <c r="E225" s="24"/>
      <c r="F225" s="24"/>
      <c r="G225" s="24"/>
      <c r="H225" s="25"/>
      <c r="I225" s="25"/>
      <c r="J225" s="25"/>
      <c r="K225" s="25"/>
      <c r="L225" s="25"/>
      <c r="M225" s="25"/>
      <c r="N225" s="24"/>
      <c r="O225" s="25"/>
      <c r="P225" s="6"/>
      <c r="Q225" s="6"/>
      <c r="R225" s="6" t="e">
        <f t="shared" si="56"/>
        <v>#N/A</v>
      </c>
      <c r="S225" s="6" t="e">
        <f t="shared" si="57"/>
        <v>#N/A</v>
      </c>
      <c r="T225" s="6" t="e">
        <f t="shared" si="58"/>
        <v>#N/A</v>
      </c>
      <c r="U225" s="6" t="e">
        <f t="shared" si="59"/>
        <v>#N/A</v>
      </c>
      <c r="V225" s="8" cm="1">
        <f t="array" ref="V225">IF(M225=0,0,IF(OR($DM$4=3,$DM$4=4),0,IF($DM$4=1,INDEX($CZ$7:$CZ$15,SUM(IF(M225&lt;$CY$7:$CY$15=TRUE,1,0))+1),VLOOKUP(M225,$DB$7:$DC$107,2,FALSE))))</f>
        <v>0</v>
      </c>
      <c r="W225" s="6" t="e">
        <f t="shared" si="54"/>
        <v>#N/A</v>
      </c>
      <c r="X225" s="6" cm="1">
        <f t="array" aca="1" ref="X225" ca="1">SUM(IF((IF(E225=0,INDIRECT(_xlfn.CONCAT($CH$1,MATCH(F225,$CG$7:$CG$100,0)+6)):INDIRECT(_xlfn.CONCAT($CH$1,MATCH(F225,$CG$7:$CG$100,0)+6+SUM(IF((F225=$CG$7:$CG$59)=TRUE,1,0))-1)),INDIRECT(_xlfn.CONCAT($CD$1,MATCH(E225,$CC$7:$CC$100,0)+6)):INDIRECT(_xlfn.CONCAT($CD$1,MATCH(E225,$CC$7:$CC$100,0)+6+SUM(IF((E225=$CC$7:$CC$59)=TRUE,1,0))-1)))*$S$3)=0,0,1))</f>
        <v>2</v>
      </c>
      <c r="Y225" s="6" t="e" cm="1">
        <f t="array" aca="1" ref="Y225" ca="1">SUM(IF((TRANSPOSE(MMULT(MMULT(_xlfn.MUNIT(X225),IF(MMULT(IF(E225=0,INDIRECT(_xlfn.CONCAT($CH$1,MATCH(F225,$CG$7:$CG$100,0)+6)):INDIRECT(_xlfn.CONCAT($CH$1,MATCH(F225,$CG$7:$CG$100,0)+6+SUM(IF((F225=$CG$7:$CG$59)=TRUE,1,0))-1)),INDIRECT(_xlfn.CONCAT($CD$1,MATCH(E225,$CC$7:$CC$100,0)+6)):INDIRECT(_xlfn.CONCAT($CD$1,MATCH(E225,$CC$7:$CC$100,0)+6+SUM(IF((E225=$CC$7:$CC$59)=TRUE,1,0))-1)))*$S$3,1/TRANSPOSE(W225-INDIRECT(_xlfn.CONCAT($BZ$1,MATCH(D225,$BY$7:$BY$100,0)+6)):INDIRECT(_xlfn.CONCAT($BZ$1,MATCH(D225,$BY$7:$BY$100,0)+6+SUM(IF((D225=$BY$7:$BY$59)=TRUE,1,0))-1))*$R$3))=1,1,0)),W225-INDIRECT(_xlfn.CONCAT($BZ$1,MATCH(D225,$BY$7:$BY$100,0)+6)):INDIRECT(_xlfn.CONCAT($BZ$1,MATCH(D225,$BY$7:$BY$100,0)+6+SUM(IF((D225=$BY$7:$BY$59)=TRUE,1,0))-1))*$R$3)))=0,0,1))</f>
        <v>#N/A</v>
      </c>
      <c r="Z225" s="6"/>
      <c r="AA225" s="30" t="str">
        <f t="shared" ca="1" si="60"/>
        <v/>
      </c>
      <c r="AB225" s="31" t="str">
        <f t="shared" si="61"/>
        <v/>
      </c>
      <c r="AC225" s="31" t="str">
        <f t="shared" si="62"/>
        <v/>
      </c>
      <c r="AD225" s="31" t="str">
        <f t="shared" si="63"/>
        <v/>
      </c>
      <c r="AE225" s="32" t="str">
        <f t="shared" si="64"/>
        <v/>
      </c>
      <c r="AF225" s="33" t="str" cm="1">
        <f t="array" aca="1" ref="AF225" ca="1">IFERROR(IF(_xlfn._xlws.SORT(TRANSPOSE(MMULT(MMULT(_xlfn.MUNIT(X225),IF(ROUND(MMULT(IF(E225=0,IF(DN223=1,INDIRECT(_xlfn.CONCAT($CP$1,MATCH(F225,$CO$7:$CO$100,0)+6)):INDIRECT(_xlfn.CONCAT($CP$1,MATCH(F225,$CO$7:$CO$100,0)+6+SUM(IF((F225=$CO$7:$CO$59)=TRUE,1,0))-1)),INDIRECT(_xlfn.CONCAT($CH$1,MATCH(F225,$CG$7:$CG$100,0)+6)):INDIRECT(_xlfn.CONCAT($CH$1,MATCH(F225,$CG$7:$CG$100,0)+6+SUM(IF((F225=$CG$7:$CG$59)=TRUE,1,0))-1))),IF(OR(DN223=2,DN223=3),INDIRECT(_xlfn.CONCAT($CL$1,MATCH(E225,$CK$7:$CK$100,0)+6)):INDIRECT(_xlfn.CONCAT($CL$1,MATCH(E225,$CK$7:$CK$100,0)+6+SUM(IF((E225=$CK$7:$CK$59)=TRUE,1,0))-1)),INDIRECT(_xlfn.CONCAT($CD$1,MATCH(E225,$CC$7:$CC$100,0)+6)):INDIRECT(_xlfn.CONCAT($CD$1,MATCH(E225,$CC$7:$CC$100,0)+6+SUM(IF((E225=$CC$7:$CC$59)=TRUE,1,0))-1))))*$S$3*IF(AND(DM223=4,F225=0),1.1,1),1/TRANSPOSE(W225-INDIRECT(_xlfn.CONCAT($BZ$1,MATCH(D225,$BY$7:$BY$100,0)+6)):INDIRECT(_xlfn.CONCAT($BZ$1,MATCH(D225,$BY$7:$BY$100,0)+6+SUM(IF((D225=$BY$7:$BY$59)=TRUE,1,0))-1))*$R$3)),6)=1,1,0)),W225-INDIRECT(_xlfn.CONCAT($BZ$1,MATCH(D225,$BY$7:$BY$100,0)+6)):INDIRECT(_xlfn.CONCAT($BZ$1,MATCH(D225,$BY$7:$BY$100,0)+6+SUM(IF((D225=$BY$7:$BY$59)=TRUE,1,0))-1))*$R$3))/$S$3,1,-1,TRUE)=0,"",_xlfn._xlws.SORT(TRANSPOSE(MMULT(MMULT(_xlfn.MUNIT(X225),IF(ROUND(MMULT(IF(E225=0,IF(DN223=1,INDIRECT(_xlfn.CONCAT($CP$1,MATCH(F225,$CO$7:$CO$100,0)+6)):INDIRECT(_xlfn.CONCAT($CP$1,MATCH(F225,$CO$7:$CO$100,0)+6+SUM(IF((F225=$CO$7:$CO$59)=TRUE,1,0))-1)),INDIRECT(_xlfn.CONCAT($CH$1,MATCH(F225,$CG$7:$CG$100,0)+6)):INDIRECT(_xlfn.CONCAT($CH$1,MATCH(F225,$CG$7:$CG$100,0)+6+SUM(IF((F225=$CG$7:$CG$59)=TRUE,1,0))-1))),IF(OR(DN223=2,DN223=3),INDIRECT(_xlfn.CONCAT($CL$1,MATCH(E225,$CK$7:$CK$100,0)+6)):INDIRECT(_xlfn.CONCAT($CL$1,MATCH(E225,$CK$7:$CK$100,0)+6+SUM(IF((E225=$CK$7:$CK$59)=TRUE,1,0))-1)),INDIRECT(_xlfn.CONCAT($CD$1,MATCH(E225,$CC$7:$CC$100,0)+6)):INDIRECT(_xlfn.CONCAT($CD$1,MATCH(E225,$CC$7:$CC$100,0)+6+SUM(IF((E225=$CC$7:$CC$59)=TRUE,1,0))-1))))*$S$3*IF(AND(DM223=4,F225=0),1.1,1),1/TRANSPOSE(W225-INDIRECT(_xlfn.CONCAT($BZ$1,MATCH(D225,$BY$7:$BY$100,0)+6)):INDIRECT(_xlfn.CONCAT($BZ$1,MATCH(D225,$BY$7:$BY$100,0)+6+SUM(IF((D225=$BY$7:$BY$59)=TRUE,1,0))-1))*$R$3)),6)=1,1,0)),W225-INDIRECT(_xlfn.CONCAT($BZ$1,MATCH(D225,$BY$7:$BY$100,0)+6)):INDIRECT(_xlfn.CONCAT($BZ$1,MATCH(D225,$BY$7:$BY$100,0)+6+SUM(IF((D225=$BY$7:$BY$59)=TRUE,1,0))-1))*$R$3))/$S$3,1,-1,TRUE)),"")</f>
        <v/>
      </c>
      <c r="AG225" s="31"/>
      <c r="AH225" s="31"/>
      <c r="AI225" s="31"/>
      <c r="AJ225" s="32"/>
      <c r="AK225" s="6"/>
      <c r="AL225" s="21"/>
      <c r="AM225" s="21"/>
      <c r="AN225" s="48">
        <f t="shared" si="65"/>
        <v>12</v>
      </c>
      <c r="AO225" s="39" t="e">
        <f t="shared" si="66"/>
        <v>#N/A</v>
      </c>
      <c r="AP225" s="39" t="e" cm="1">
        <f t="array" ref="AP225">_xlfn.XMATCH(1,IF(IF((AL225=$DG$24:$EF$24)=TRUE,1,0)+IF((AM225=$DG$25:$EF$25)=TRUE,1,0)=2,1,0))</f>
        <v>#N/A</v>
      </c>
      <c r="AQ225" s="39" t="str" cm="1">
        <f t="array" aca="1" ref="AQ225:AU225" ca="1">AA225:AE225</f>
        <v/>
      </c>
      <c r="AR225" s="39" t="str">
        <f ca="1"/>
        <v/>
      </c>
      <c r="AS225" s="39" t="str">
        <f ca="1"/>
        <v/>
      </c>
      <c r="AT225" s="39" t="str">
        <f ca="1"/>
        <v/>
      </c>
      <c r="AU225" s="39" t="str">
        <f ca="1"/>
        <v/>
      </c>
      <c r="AV225" s="39">
        <f t="shared" si="67"/>
        <v>0</v>
      </c>
      <c r="AW225" s="39" t="e" cm="1">
        <f t="array" ref="AW225">IF(AND(AV225=1,AO225&lt;&gt;1),VLOOKUP(E225,변환표준점수!$H$8:$O$60,_xlfn.XMATCH('표점 계산기'!$AL225,변환표준점수!$I$6:$O$6)+1,FALSE),IF(AND($E225=0,$DN$4=1),INDEX($CH$7:$CH$73,SUM(IF(AF225=$CP$7:$CP$59,ROW($A$1:$A$50),0))),IF(AND($E225&lt;&gt;0,$DN$4&lt;&gt;1),INDEX($CD$7:$CD$73,SUM(IF(AF225=$CL$7:$CL$59,ROW($A$1:$A$50),0))),AF225:AJ225)))</f>
        <v>#N/A</v>
      </c>
      <c r="AX225" s="39"/>
      <c r="AY225" s="39"/>
      <c r="AZ225" s="39"/>
      <c r="BA225" s="39"/>
      <c r="BB225" s="39" t="e">
        <f>VLOOKUP(G225,변환표준점수!$X$8:$AM$16,_xlfn.XMATCH(AL225,변환표준점수!$Y$5:$AM$5)+IF(OR(AN225=6,AN225=7,AN225=10,AN225=11),IF(AO225=1,0,1),0)+1,FALSE)</f>
        <v>#N/A</v>
      </c>
      <c r="BC225" s="39" t="e">
        <f>VLOOKUP(H225,변환표준점수!$AO$8:$BE$16,_xlfn.XMATCH(AL225,변환표준점수!$AP$5:$BE$5)+IF(OR(AN225=3,AN225=6,AN225=8,AN225=9,AN225=10),IF(AO225=1,0,1),0)+1,FALSE)</f>
        <v>#N/A</v>
      </c>
      <c r="BD225" s="39" t="e">
        <f>IF(I225=0,VLOOKUP(K225,변환표준점수!$BU$8:$CF$62,'표점 계산기'!$AN225+1,FALSE),VLOOKUP(I225,변환표준점수!$BH$8:$BS$62,'표점 계산기'!$AN225+1,FALSE))</f>
        <v>#N/A</v>
      </c>
      <c r="BE225" s="39" t="e">
        <f>IF(J225=0,VLOOKUP(L225,변환표준점수!$BU$8:$CF$62,'표점 계산기'!$AN225+1,FALSE),VLOOKUP(J225,변환표준점수!$BH$8:$BS$62,'표점 계산기'!$AN225+1,FALSE))</f>
        <v>#N/A</v>
      </c>
      <c r="BF225" s="39" cm="1">
        <f t="array" ref="BF225">IF(M225=0,0,IF(OR(AN225=3,AN225=4),0,IF(AN225=1,INDEX($CZ$7:$CZ$15,SUM(IF(M225&lt;$CY$7:$CY$15=TRUE,1,0))+1),VLOOKUP(M225,변환표준점수!$BH$8:$BS$62,'표점 계산기'!AN225+1,FALSE))))</f>
        <v>0</v>
      </c>
      <c r="BG225" s="39" t="e" cm="1">
        <f t="array" ref="BG225">INDEX($DG$24:$EF$31,COLUMN(C220),$AP225)</f>
        <v>#N/A</v>
      </c>
      <c r="BH225" s="39" t="e" cm="1">
        <f t="array" ref="BH225">INDEX($DG$24:$EF$31,COLUMN(D220),$AP225)</f>
        <v>#N/A</v>
      </c>
      <c r="BI225" s="39" t="e" cm="1">
        <f t="array" ref="BI225">INDEX($DG$24:$EF$31,COLUMN(E220),$AP225)</f>
        <v>#N/A</v>
      </c>
      <c r="BJ225" s="39" t="e" cm="1">
        <f t="array" ref="BJ225">INDEX($DG$24:$EF$31,COLUMN(F220),$AP225)</f>
        <v>#N/A</v>
      </c>
      <c r="BK225" s="39" t="e" cm="1">
        <f t="array" ref="BK225">INDEX($DG$24:$EF$31,COLUMN(G220),$AP225)</f>
        <v>#N/A</v>
      </c>
      <c r="BL225" s="39" t="e" cm="1">
        <f t="array" ref="BL225">INDEX($DG$24:$EF$31,COLUMN(H220),$AP225)</f>
        <v>#N/A</v>
      </c>
      <c r="BM225" s="63" t="str" cm="1">
        <f t="array" aca="1" ref="BM225:BQ225" ca="1">IFERROR(ROUND(IF(IFERROR(AW225:BA225/AW225:BA225,0)=1,(IFERROR(AQ225:AU225*BG225,0)+IFERROR(AW225:BA225*BH225,0)+(SUM(BD225:BF225)-MIN(BD225:BF225))*BI225+BB225*BJ225+BC225*BK225)*BL225+BB225*(1-BJ225)+BC225*(1-BK225)+IF(AN225=1,BF225,0),""),2),"")</f>
        <v/>
      </c>
      <c r="BN225" s="52" t="str">
        <f ca="1"/>
        <v/>
      </c>
      <c r="BO225" s="52" t="str">
        <f ca="1"/>
        <v/>
      </c>
      <c r="BP225" s="52" t="str">
        <f ca="1"/>
        <v/>
      </c>
      <c r="BQ225" s="64" t="str">
        <f ca="1"/>
        <v/>
      </c>
      <c r="BR225" s="6"/>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6"/>
      <c r="DM225" s="6"/>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row>
    <row r="226" spans="1:153" x14ac:dyDescent="0.3">
      <c r="A226" s="5"/>
      <c r="B226" s="18" t="str">
        <f t="shared" si="55"/>
        <v/>
      </c>
      <c r="C226" s="24"/>
      <c r="D226" s="24"/>
      <c r="E226" s="24"/>
      <c r="F226" s="24"/>
      <c r="G226" s="24"/>
      <c r="H226" s="25"/>
      <c r="I226" s="25"/>
      <c r="J226" s="25"/>
      <c r="K226" s="25"/>
      <c r="L226" s="25"/>
      <c r="M226" s="25"/>
      <c r="N226" s="24"/>
      <c r="O226" s="25"/>
      <c r="P226" s="6"/>
      <c r="Q226" s="6"/>
      <c r="R226" s="6" t="e">
        <f t="shared" si="56"/>
        <v>#N/A</v>
      </c>
      <c r="S226" s="6" t="e">
        <f t="shared" si="57"/>
        <v>#N/A</v>
      </c>
      <c r="T226" s="6" t="e">
        <f t="shared" si="58"/>
        <v>#N/A</v>
      </c>
      <c r="U226" s="6" t="e">
        <f t="shared" si="59"/>
        <v>#N/A</v>
      </c>
      <c r="V226" s="8" cm="1">
        <f t="array" ref="V226">IF(M226=0,0,IF(OR($DM$4=3,$DM$4=4),0,IF($DM$4=1,INDEX($CZ$7:$CZ$15,SUM(IF(M226&lt;$CY$7:$CY$15=TRUE,1,0))+1),VLOOKUP(M226,$DB$7:$DC$107,2,FALSE))))</f>
        <v>0</v>
      </c>
      <c r="W226" s="6" t="e">
        <f t="shared" si="54"/>
        <v>#N/A</v>
      </c>
      <c r="X226" s="6" cm="1">
        <f t="array" aca="1" ref="X226" ca="1">SUM(IF((IF(E226=0,INDIRECT(_xlfn.CONCAT($CH$1,MATCH(F226,$CG$7:$CG$100,0)+6)):INDIRECT(_xlfn.CONCAT($CH$1,MATCH(F226,$CG$7:$CG$100,0)+6+SUM(IF((F226=$CG$7:$CG$59)=TRUE,1,0))-1)),INDIRECT(_xlfn.CONCAT($CD$1,MATCH(E226,$CC$7:$CC$100,0)+6)):INDIRECT(_xlfn.CONCAT($CD$1,MATCH(E226,$CC$7:$CC$100,0)+6+SUM(IF((E226=$CC$7:$CC$59)=TRUE,1,0))-1)))*$S$3)=0,0,1))</f>
        <v>2</v>
      </c>
      <c r="Y226" s="6" t="e" cm="1">
        <f t="array" aca="1" ref="Y226" ca="1">SUM(IF((TRANSPOSE(MMULT(MMULT(_xlfn.MUNIT(X226),IF(MMULT(IF(E226=0,INDIRECT(_xlfn.CONCAT($CH$1,MATCH(F226,$CG$7:$CG$100,0)+6)):INDIRECT(_xlfn.CONCAT($CH$1,MATCH(F226,$CG$7:$CG$100,0)+6+SUM(IF((F226=$CG$7:$CG$59)=TRUE,1,0))-1)),INDIRECT(_xlfn.CONCAT($CD$1,MATCH(E226,$CC$7:$CC$100,0)+6)):INDIRECT(_xlfn.CONCAT($CD$1,MATCH(E226,$CC$7:$CC$100,0)+6+SUM(IF((E226=$CC$7:$CC$59)=TRUE,1,0))-1)))*$S$3,1/TRANSPOSE(W226-INDIRECT(_xlfn.CONCAT($BZ$1,MATCH(D226,$BY$7:$BY$100,0)+6)):INDIRECT(_xlfn.CONCAT($BZ$1,MATCH(D226,$BY$7:$BY$100,0)+6+SUM(IF((D226=$BY$7:$BY$59)=TRUE,1,0))-1))*$R$3))=1,1,0)),W226-INDIRECT(_xlfn.CONCAT($BZ$1,MATCH(D226,$BY$7:$BY$100,0)+6)):INDIRECT(_xlfn.CONCAT($BZ$1,MATCH(D226,$BY$7:$BY$100,0)+6+SUM(IF((D226=$BY$7:$BY$59)=TRUE,1,0))-1))*$R$3)))=0,0,1))</f>
        <v>#N/A</v>
      </c>
      <c r="Z226" s="6"/>
      <c r="AA226" s="30" t="str">
        <f t="shared" ca="1" si="60"/>
        <v/>
      </c>
      <c r="AB226" s="31" t="str">
        <f t="shared" si="61"/>
        <v/>
      </c>
      <c r="AC226" s="31" t="str">
        <f t="shared" si="62"/>
        <v/>
      </c>
      <c r="AD226" s="31" t="str">
        <f t="shared" si="63"/>
        <v/>
      </c>
      <c r="AE226" s="32" t="str">
        <f t="shared" si="64"/>
        <v/>
      </c>
      <c r="AF226" s="33" t="str" cm="1">
        <f t="array" aca="1" ref="AF226" ca="1">IFERROR(IF(_xlfn._xlws.SORT(TRANSPOSE(MMULT(MMULT(_xlfn.MUNIT(X226),IF(ROUND(MMULT(IF(E226=0,IF(DN224=1,INDIRECT(_xlfn.CONCAT($CP$1,MATCH(F226,$CO$7:$CO$100,0)+6)):INDIRECT(_xlfn.CONCAT($CP$1,MATCH(F226,$CO$7:$CO$100,0)+6+SUM(IF((F226=$CO$7:$CO$59)=TRUE,1,0))-1)),INDIRECT(_xlfn.CONCAT($CH$1,MATCH(F226,$CG$7:$CG$100,0)+6)):INDIRECT(_xlfn.CONCAT($CH$1,MATCH(F226,$CG$7:$CG$100,0)+6+SUM(IF((F226=$CG$7:$CG$59)=TRUE,1,0))-1))),IF(OR(DN224=2,DN224=3),INDIRECT(_xlfn.CONCAT($CL$1,MATCH(E226,$CK$7:$CK$100,0)+6)):INDIRECT(_xlfn.CONCAT($CL$1,MATCH(E226,$CK$7:$CK$100,0)+6+SUM(IF((E226=$CK$7:$CK$59)=TRUE,1,0))-1)),INDIRECT(_xlfn.CONCAT($CD$1,MATCH(E226,$CC$7:$CC$100,0)+6)):INDIRECT(_xlfn.CONCAT($CD$1,MATCH(E226,$CC$7:$CC$100,0)+6+SUM(IF((E226=$CC$7:$CC$59)=TRUE,1,0))-1))))*$S$3*IF(AND(DM224=4,F226=0),1.1,1),1/TRANSPOSE(W226-INDIRECT(_xlfn.CONCAT($BZ$1,MATCH(D226,$BY$7:$BY$100,0)+6)):INDIRECT(_xlfn.CONCAT($BZ$1,MATCH(D226,$BY$7:$BY$100,0)+6+SUM(IF((D226=$BY$7:$BY$59)=TRUE,1,0))-1))*$R$3)),6)=1,1,0)),W226-INDIRECT(_xlfn.CONCAT($BZ$1,MATCH(D226,$BY$7:$BY$100,0)+6)):INDIRECT(_xlfn.CONCAT($BZ$1,MATCH(D226,$BY$7:$BY$100,0)+6+SUM(IF((D226=$BY$7:$BY$59)=TRUE,1,0))-1))*$R$3))/$S$3,1,-1,TRUE)=0,"",_xlfn._xlws.SORT(TRANSPOSE(MMULT(MMULT(_xlfn.MUNIT(X226),IF(ROUND(MMULT(IF(E226=0,IF(DN224=1,INDIRECT(_xlfn.CONCAT($CP$1,MATCH(F226,$CO$7:$CO$100,0)+6)):INDIRECT(_xlfn.CONCAT($CP$1,MATCH(F226,$CO$7:$CO$100,0)+6+SUM(IF((F226=$CO$7:$CO$59)=TRUE,1,0))-1)),INDIRECT(_xlfn.CONCAT($CH$1,MATCH(F226,$CG$7:$CG$100,0)+6)):INDIRECT(_xlfn.CONCAT($CH$1,MATCH(F226,$CG$7:$CG$100,0)+6+SUM(IF((F226=$CG$7:$CG$59)=TRUE,1,0))-1))),IF(OR(DN224=2,DN224=3),INDIRECT(_xlfn.CONCAT($CL$1,MATCH(E226,$CK$7:$CK$100,0)+6)):INDIRECT(_xlfn.CONCAT($CL$1,MATCH(E226,$CK$7:$CK$100,0)+6+SUM(IF((E226=$CK$7:$CK$59)=TRUE,1,0))-1)),INDIRECT(_xlfn.CONCAT($CD$1,MATCH(E226,$CC$7:$CC$100,0)+6)):INDIRECT(_xlfn.CONCAT($CD$1,MATCH(E226,$CC$7:$CC$100,0)+6+SUM(IF((E226=$CC$7:$CC$59)=TRUE,1,0))-1))))*$S$3*IF(AND(DM224=4,F226=0),1.1,1),1/TRANSPOSE(W226-INDIRECT(_xlfn.CONCAT($BZ$1,MATCH(D226,$BY$7:$BY$100,0)+6)):INDIRECT(_xlfn.CONCAT($BZ$1,MATCH(D226,$BY$7:$BY$100,0)+6+SUM(IF((D226=$BY$7:$BY$59)=TRUE,1,0))-1))*$R$3)),6)=1,1,0)),W226-INDIRECT(_xlfn.CONCAT($BZ$1,MATCH(D226,$BY$7:$BY$100,0)+6)):INDIRECT(_xlfn.CONCAT($BZ$1,MATCH(D226,$BY$7:$BY$100,0)+6+SUM(IF((D226=$BY$7:$BY$59)=TRUE,1,0))-1))*$R$3))/$S$3,1,-1,TRUE)),"")</f>
        <v/>
      </c>
      <c r="AG226" s="31"/>
      <c r="AH226" s="31"/>
      <c r="AI226" s="31"/>
      <c r="AJ226" s="32"/>
      <c r="AK226" s="6"/>
      <c r="AL226" s="21"/>
      <c r="AM226" s="21"/>
      <c r="AN226" s="48">
        <f t="shared" si="65"/>
        <v>12</v>
      </c>
      <c r="AO226" s="39" t="e">
        <f t="shared" si="66"/>
        <v>#N/A</v>
      </c>
      <c r="AP226" s="39" t="e" cm="1">
        <f t="array" ref="AP226">_xlfn.XMATCH(1,IF(IF((AL226=$DG$24:$EF$24)=TRUE,1,0)+IF((AM226=$DG$25:$EF$25)=TRUE,1,0)=2,1,0))</f>
        <v>#N/A</v>
      </c>
      <c r="AQ226" s="39" t="str" cm="1">
        <f t="array" aca="1" ref="AQ226:AU226" ca="1">AA226:AE226</f>
        <v/>
      </c>
      <c r="AR226" s="39" t="str">
        <f ca="1"/>
        <v/>
      </c>
      <c r="AS226" s="39" t="str">
        <f ca="1"/>
        <v/>
      </c>
      <c r="AT226" s="39" t="str">
        <f ca="1"/>
        <v/>
      </c>
      <c r="AU226" s="39" t="str">
        <f ca="1"/>
        <v/>
      </c>
      <c r="AV226" s="39">
        <f t="shared" si="67"/>
        <v>0</v>
      </c>
      <c r="AW226" s="39" t="e" cm="1">
        <f t="array" ref="AW226">IF(AND(AV226=1,AO226&lt;&gt;1),VLOOKUP(E226,변환표준점수!$H$8:$O$60,_xlfn.XMATCH('표점 계산기'!$AL226,변환표준점수!$I$6:$O$6)+1,FALSE),IF(AND($E226=0,$DN$4=1),INDEX($CH$7:$CH$73,SUM(IF(AF226=$CP$7:$CP$59,ROW($A$1:$A$50),0))),IF(AND($E226&lt;&gt;0,$DN$4&lt;&gt;1),INDEX($CD$7:$CD$73,SUM(IF(AF226=$CL$7:$CL$59,ROW($A$1:$A$50),0))),AF226:AJ226)))</f>
        <v>#N/A</v>
      </c>
      <c r="AX226" s="39"/>
      <c r="AY226" s="39"/>
      <c r="AZ226" s="39"/>
      <c r="BA226" s="39"/>
      <c r="BB226" s="39" t="e">
        <f>VLOOKUP(G226,변환표준점수!$X$8:$AM$16,_xlfn.XMATCH(AL226,변환표준점수!$Y$5:$AM$5)+IF(OR(AN226=6,AN226=7,AN226=10,AN226=11),IF(AO226=1,0,1),0)+1,FALSE)</f>
        <v>#N/A</v>
      </c>
      <c r="BC226" s="39" t="e">
        <f>VLOOKUP(H226,변환표준점수!$AO$8:$BE$16,_xlfn.XMATCH(AL226,변환표준점수!$AP$5:$BE$5)+IF(OR(AN226=3,AN226=6,AN226=8,AN226=9,AN226=10),IF(AO226=1,0,1),0)+1,FALSE)</f>
        <v>#N/A</v>
      </c>
      <c r="BD226" s="39" t="e">
        <f>IF(I226=0,VLOOKUP(K226,변환표준점수!$BU$8:$CF$62,'표점 계산기'!$AN226+1,FALSE),VLOOKUP(I226,변환표준점수!$BH$8:$BS$62,'표점 계산기'!$AN226+1,FALSE))</f>
        <v>#N/A</v>
      </c>
      <c r="BE226" s="39" t="e">
        <f>IF(J226=0,VLOOKUP(L226,변환표준점수!$BU$8:$CF$62,'표점 계산기'!$AN226+1,FALSE),VLOOKUP(J226,변환표준점수!$BH$8:$BS$62,'표점 계산기'!$AN226+1,FALSE))</f>
        <v>#N/A</v>
      </c>
      <c r="BF226" s="39" cm="1">
        <f t="array" ref="BF226">IF(M226=0,0,IF(OR(AN226=3,AN226=4),0,IF(AN226=1,INDEX($CZ$7:$CZ$15,SUM(IF(M226&lt;$CY$7:$CY$15=TRUE,1,0))+1),VLOOKUP(M226,변환표준점수!$BH$8:$BS$62,'표점 계산기'!AN226+1,FALSE))))</f>
        <v>0</v>
      </c>
      <c r="BG226" s="39" t="e" cm="1">
        <f t="array" ref="BG226">INDEX($DG$24:$EF$31,COLUMN(C221),$AP226)</f>
        <v>#N/A</v>
      </c>
      <c r="BH226" s="39" t="e" cm="1">
        <f t="array" ref="BH226">INDEX($DG$24:$EF$31,COLUMN(D221),$AP226)</f>
        <v>#N/A</v>
      </c>
      <c r="BI226" s="39" t="e" cm="1">
        <f t="array" ref="BI226">INDEX($DG$24:$EF$31,COLUMN(E221),$AP226)</f>
        <v>#N/A</v>
      </c>
      <c r="BJ226" s="39" t="e" cm="1">
        <f t="array" ref="BJ226">INDEX($DG$24:$EF$31,COLUMN(F221),$AP226)</f>
        <v>#N/A</v>
      </c>
      <c r="BK226" s="39" t="e" cm="1">
        <f t="array" ref="BK226">INDEX($DG$24:$EF$31,COLUMN(G221),$AP226)</f>
        <v>#N/A</v>
      </c>
      <c r="BL226" s="39" t="e" cm="1">
        <f t="array" ref="BL226">INDEX($DG$24:$EF$31,COLUMN(H221),$AP226)</f>
        <v>#N/A</v>
      </c>
      <c r="BM226" s="63" t="str" cm="1">
        <f t="array" aca="1" ref="BM226:BQ226" ca="1">IFERROR(ROUND(IF(IFERROR(AW226:BA226/AW226:BA226,0)=1,(IFERROR(AQ226:AU226*BG226,0)+IFERROR(AW226:BA226*BH226,0)+(SUM(BD226:BF226)-MIN(BD226:BF226))*BI226+BB226*BJ226+BC226*BK226)*BL226+BB226*(1-BJ226)+BC226*(1-BK226)+IF(AN226=1,BF226,0),""),2),"")</f>
        <v/>
      </c>
      <c r="BN226" s="52" t="str">
        <f ca="1"/>
        <v/>
      </c>
      <c r="BO226" s="52" t="str">
        <f ca="1"/>
        <v/>
      </c>
      <c r="BP226" s="52" t="str">
        <f ca="1"/>
        <v/>
      </c>
      <c r="BQ226" s="64" t="str">
        <f ca="1"/>
        <v/>
      </c>
      <c r="BR226" s="6"/>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6"/>
      <c r="DM226" s="6"/>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row>
    <row r="227" spans="1:153" x14ac:dyDescent="0.3">
      <c r="A227" s="5"/>
      <c r="B227" s="18" t="str">
        <f t="shared" si="55"/>
        <v/>
      </c>
      <c r="C227" s="24"/>
      <c r="D227" s="24"/>
      <c r="E227" s="24"/>
      <c r="F227" s="24"/>
      <c r="G227" s="24"/>
      <c r="H227" s="25"/>
      <c r="I227" s="25"/>
      <c r="J227" s="25"/>
      <c r="K227" s="25"/>
      <c r="L227" s="25"/>
      <c r="M227" s="25"/>
      <c r="N227" s="24"/>
      <c r="O227" s="25"/>
      <c r="P227" s="6"/>
      <c r="Q227" s="6"/>
      <c r="R227" s="6" t="e">
        <f t="shared" si="56"/>
        <v>#N/A</v>
      </c>
      <c r="S227" s="6" t="e">
        <f t="shared" si="57"/>
        <v>#N/A</v>
      </c>
      <c r="T227" s="6" t="e">
        <f t="shared" si="58"/>
        <v>#N/A</v>
      </c>
      <c r="U227" s="6" t="e">
        <f t="shared" si="59"/>
        <v>#N/A</v>
      </c>
      <c r="V227" s="8" cm="1">
        <f t="array" ref="V227">IF(M227=0,0,IF(OR($DM$4=3,$DM$4=4),0,IF($DM$4=1,INDEX($CZ$7:$CZ$15,SUM(IF(M227&lt;$CY$7:$CY$15=TRUE,1,0))+1),VLOOKUP(M227,$DB$7:$DC$107,2,FALSE))))</f>
        <v>0</v>
      </c>
      <c r="W227" s="6" t="e">
        <f t="shared" si="54"/>
        <v>#N/A</v>
      </c>
      <c r="X227" s="6" cm="1">
        <f t="array" aca="1" ref="X227" ca="1">SUM(IF((IF(E227=0,INDIRECT(_xlfn.CONCAT($CH$1,MATCH(F227,$CG$7:$CG$100,0)+6)):INDIRECT(_xlfn.CONCAT($CH$1,MATCH(F227,$CG$7:$CG$100,0)+6+SUM(IF((F227=$CG$7:$CG$59)=TRUE,1,0))-1)),INDIRECT(_xlfn.CONCAT($CD$1,MATCH(E227,$CC$7:$CC$100,0)+6)):INDIRECT(_xlfn.CONCAT($CD$1,MATCH(E227,$CC$7:$CC$100,0)+6+SUM(IF((E227=$CC$7:$CC$59)=TRUE,1,0))-1)))*$S$3)=0,0,1))</f>
        <v>2</v>
      </c>
      <c r="Y227" s="6" t="e" cm="1">
        <f t="array" aca="1" ref="Y227" ca="1">SUM(IF((TRANSPOSE(MMULT(MMULT(_xlfn.MUNIT(X227),IF(MMULT(IF(E227=0,INDIRECT(_xlfn.CONCAT($CH$1,MATCH(F227,$CG$7:$CG$100,0)+6)):INDIRECT(_xlfn.CONCAT($CH$1,MATCH(F227,$CG$7:$CG$100,0)+6+SUM(IF((F227=$CG$7:$CG$59)=TRUE,1,0))-1)),INDIRECT(_xlfn.CONCAT($CD$1,MATCH(E227,$CC$7:$CC$100,0)+6)):INDIRECT(_xlfn.CONCAT($CD$1,MATCH(E227,$CC$7:$CC$100,0)+6+SUM(IF((E227=$CC$7:$CC$59)=TRUE,1,0))-1)))*$S$3,1/TRANSPOSE(W227-INDIRECT(_xlfn.CONCAT($BZ$1,MATCH(D227,$BY$7:$BY$100,0)+6)):INDIRECT(_xlfn.CONCAT($BZ$1,MATCH(D227,$BY$7:$BY$100,0)+6+SUM(IF((D227=$BY$7:$BY$59)=TRUE,1,0))-1))*$R$3))=1,1,0)),W227-INDIRECT(_xlfn.CONCAT($BZ$1,MATCH(D227,$BY$7:$BY$100,0)+6)):INDIRECT(_xlfn.CONCAT($BZ$1,MATCH(D227,$BY$7:$BY$100,0)+6+SUM(IF((D227=$BY$7:$BY$59)=TRUE,1,0))-1))*$R$3)))=0,0,1))</f>
        <v>#N/A</v>
      </c>
      <c r="Z227" s="6"/>
      <c r="AA227" s="30" t="str">
        <f t="shared" ca="1" si="60"/>
        <v/>
      </c>
      <c r="AB227" s="31" t="str">
        <f t="shared" si="61"/>
        <v/>
      </c>
      <c r="AC227" s="31" t="str">
        <f t="shared" si="62"/>
        <v/>
      </c>
      <c r="AD227" s="31" t="str">
        <f t="shared" si="63"/>
        <v/>
      </c>
      <c r="AE227" s="32" t="str">
        <f t="shared" si="64"/>
        <v/>
      </c>
      <c r="AF227" s="33" t="str" cm="1">
        <f t="array" aca="1" ref="AF227" ca="1">IFERROR(IF(_xlfn._xlws.SORT(TRANSPOSE(MMULT(MMULT(_xlfn.MUNIT(X227),IF(ROUND(MMULT(IF(E227=0,IF(DN225=1,INDIRECT(_xlfn.CONCAT($CP$1,MATCH(F227,$CO$7:$CO$100,0)+6)):INDIRECT(_xlfn.CONCAT($CP$1,MATCH(F227,$CO$7:$CO$100,0)+6+SUM(IF((F227=$CO$7:$CO$59)=TRUE,1,0))-1)),INDIRECT(_xlfn.CONCAT($CH$1,MATCH(F227,$CG$7:$CG$100,0)+6)):INDIRECT(_xlfn.CONCAT($CH$1,MATCH(F227,$CG$7:$CG$100,0)+6+SUM(IF((F227=$CG$7:$CG$59)=TRUE,1,0))-1))),IF(OR(DN225=2,DN225=3),INDIRECT(_xlfn.CONCAT($CL$1,MATCH(E227,$CK$7:$CK$100,0)+6)):INDIRECT(_xlfn.CONCAT($CL$1,MATCH(E227,$CK$7:$CK$100,0)+6+SUM(IF((E227=$CK$7:$CK$59)=TRUE,1,0))-1)),INDIRECT(_xlfn.CONCAT($CD$1,MATCH(E227,$CC$7:$CC$100,0)+6)):INDIRECT(_xlfn.CONCAT($CD$1,MATCH(E227,$CC$7:$CC$100,0)+6+SUM(IF((E227=$CC$7:$CC$59)=TRUE,1,0))-1))))*$S$3*IF(AND(DM225=4,F227=0),1.1,1),1/TRANSPOSE(W227-INDIRECT(_xlfn.CONCAT($BZ$1,MATCH(D227,$BY$7:$BY$100,0)+6)):INDIRECT(_xlfn.CONCAT($BZ$1,MATCH(D227,$BY$7:$BY$100,0)+6+SUM(IF((D227=$BY$7:$BY$59)=TRUE,1,0))-1))*$R$3)),6)=1,1,0)),W227-INDIRECT(_xlfn.CONCAT($BZ$1,MATCH(D227,$BY$7:$BY$100,0)+6)):INDIRECT(_xlfn.CONCAT($BZ$1,MATCH(D227,$BY$7:$BY$100,0)+6+SUM(IF((D227=$BY$7:$BY$59)=TRUE,1,0))-1))*$R$3))/$S$3,1,-1,TRUE)=0,"",_xlfn._xlws.SORT(TRANSPOSE(MMULT(MMULT(_xlfn.MUNIT(X227),IF(ROUND(MMULT(IF(E227=0,IF(DN225=1,INDIRECT(_xlfn.CONCAT($CP$1,MATCH(F227,$CO$7:$CO$100,0)+6)):INDIRECT(_xlfn.CONCAT($CP$1,MATCH(F227,$CO$7:$CO$100,0)+6+SUM(IF((F227=$CO$7:$CO$59)=TRUE,1,0))-1)),INDIRECT(_xlfn.CONCAT($CH$1,MATCH(F227,$CG$7:$CG$100,0)+6)):INDIRECT(_xlfn.CONCAT($CH$1,MATCH(F227,$CG$7:$CG$100,0)+6+SUM(IF((F227=$CG$7:$CG$59)=TRUE,1,0))-1))),IF(OR(DN225=2,DN225=3),INDIRECT(_xlfn.CONCAT($CL$1,MATCH(E227,$CK$7:$CK$100,0)+6)):INDIRECT(_xlfn.CONCAT($CL$1,MATCH(E227,$CK$7:$CK$100,0)+6+SUM(IF((E227=$CK$7:$CK$59)=TRUE,1,0))-1)),INDIRECT(_xlfn.CONCAT($CD$1,MATCH(E227,$CC$7:$CC$100,0)+6)):INDIRECT(_xlfn.CONCAT($CD$1,MATCH(E227,$CC$7:$CC$100,0)+6+SUM(IF((E227=$CC$7:$CC$59)=TRUE,1,0))-1))))*$S$3*IF(AND(DM225=4,F227=0),1.1,1),1/TRANSPOSE(W227-INDIRECT(_xlfn.CONCAT($BZ$1,MATCH(D227,$BY$7:$BY$100,0)+6)):INDIRECT(_xlfn.CONCAT($BZ$1,MATCH(D227,$BY$7:$BY$100,0)+6+SUM(IF((D227=$BY$7:$BY$59)=TRUE,1,0))-1))*$R$3)),6)=1,1,0)),W227-INDIRECT(_xlfn.CONCAT($BZ$1,MATCH(D227,$BY$7:$BY$100,0)+6)):INDIRECT(_xlfn.CONCAT($BZ$1,MATCH(D227,$BY$7:$BY$100,0)+6+SUM(IF((D227=$BY$7:$BY$59)=TRUE,1,0))-1))*$R$3))/$S$3,1,-1,TRUE)),"")</f>
        <v/>
      </c>
      <c r="AG227" s="31"/>
      <c r="AH227" s="31"/>
      <c r="AI227" s="31"/>
      <c r="AJ227" s="32"/>
      <c r="AK227" s="6"/>
      <c r="AL227" s="21"/>
      <c r="AM227" s="21"/>
      <c r="AN227" s="48">
        <f t="shared" si="65"/>
        <v>12</v>
      </c>
      <c r="AO227" s="39" t="e">
        <f t="shared" si="66"/>
        <v>#N/A</v>
      </c>
      <c r="AP227" s="39" t="e" cm="1">
        <f t="array" ref="AP227">_xlfn.XMATCH(1,IF(IF((AL227=$DG$24:$EF$24)=TRUE,1,0)+IF((AM227=$DG$25:$EF$25)=TRUE,1,0)=2,1,0))</f>
        <v>#N/A</v>
      </c>
      <c r="AQ227" s="39" t="str" cm="1">
        <f t="array" aca="1" ref="AQ227:AU227" ca="1">AA227:AE227</f>
        <v/>
      </c>
      <c r="AR227" s="39" t="str">
        <f ca="1"/>
        <v/>
      </c>
      <c r="AS227" s="39" t="str">
        <f ca="1"/>
        <v/>
      </c>
      <c r="AT227" s="39" t="str">
        <f ca="1"/>
        <v/>
      </c>
      <c r="AU227" s="39" t="str">
        <f ca="1"/>
        <v/>
      </c>
      <c r="AV227" s="39">
        <f t="shared" si="67"/>
        <v>0</v>
      </c>
      <c r="AW227" s="39" t="e" cm="1">
        <f t="array" ref="AW227">IF(AND(AV227=1,AO227&lt;&gt;1),VLOOKUP(E227,변환표준점수!$H$8:$O$60,_xlfn.XMATCH('표점 계산기'!$AL227,변환표준점수!$I$6:$O$6)+1,FALSE),IF(AND($E227=0,$DN$4=1),INDEX($CH$7:$CH$73,SUM(IF(AF227=$CP$7:$CP$59,ROW($A$1:$A$50),0))),IF(AND($E227&lt;&gt;0,$DN$4&lt;&gt;1),INDEX($CD$7:$CD$73,SUM(IF(AF227=$CL$7:$CL$59,ROW($A$1:$A$50),0))),AF227:AJ227)))</f>
        <v>#N/A</v>
      </c>
      <c r="AX227" s="39"/>
      <c r="AY227" s="39"/>
      <c r="AZ227" s="39"/>
      <c r="BA227" s="39"/>
      <c r="BB227" s="39" t="e">
        <f>VLOOKUP(G227,변환표준점수!$X$8:$AM$16,_xlfn.XMATCH(AL227,변환표준점수!$Y$5:$AM$5)+IF(OR(AN227=6,AN227=7,AN227=10,AN227=11),IF(AO227=1,0,1),0)+1,FALSE)</f>
        <v>#N/A</v>
      </c>
      <c r="BC227" s="39" t="e">
        <f>VLOOKUP(H227,변환표준점수!$AO$8:$BE$16,_xlfn.XMATCH(AL227,변환표준점수!$AP$5:$BE$5)+IF(OR(AN227=3,AN227=6,AN227=8,AN227=9,AN227=10),IF(AO227=1,0,1),0)+1,FALSE)</f>
        <v>#N/A</v>
      </c>
      <c r="BD227" s="39" t="e">
        <f>IF(I227=0,VLOOKUP(K227,변환표준점수!$BU$8:$CF$62,'표점 계산기'!$AN227+1,FALSE),VLOOKUP(I227,변환표준점수!$BH$8:$BS$62,'표점 계산기'!$AN227+1,FALSE))</f>
        <v>#N/A</v>
      </c>
      <c r="BE227" s="39" t="e">
        <f>IF(J227=0,VLOOKUP(L227,변환표준점수!$BU$8:$CF$62,'표점 계산기'!$AN227+1,FALSE),VLOOKUP(J227,변환표준점수!$BH$8:$BS$62,'표점 계산기'!$AN227+1,FALSE))</f>
        <v>#N/A</v>
      </c>
      <c r="BF227" s="39" cm="1">
        <f t="array" ref="BF227">IF(M227=0,0,IF(OR(AN227=3,AN227=4),0,IF(AN227=1,INDEX($CZ$7:$CZ$15,SUM(IF(M227&lt;$CY$7:$CY$15=TRUE,1,0))+1),VLOOKUP(M227,변환표준점수!$BH$8:$BS$62,'표점 계산기'!AN227+1,FALSE))))</f>
        <v>0</v>
      </c>
      <c r="BG227" s="39" t="e" cm="1">
        <f t="array" ref="BG227">INDEX($DG$24:$EF$31,COLUMN(C222),$AP227)</f>
        <v>#N/A</v>
      </c>
      <c r="BH227" s="39" t="e" cm="1">
        <f t="array" ref="BH227">INDEX($DG$24:$EF$31,COLUMN(D222),$AP227)</f>
        <v>#N/A</v>
      </c>
      <c r="BI227" s="39" t="e" cm="1">
        <f t="array" ref="BI227">INDEX($DG$24:$EF$31,COLUMN(E222),$AP227)</f>
        <v>#N/A</v>
      </c>
      <c r="BJ227" s="39" t="e" cm="1">
        <f t="array" ref="BJ227">INDEX($DG$24:$EF$31,COLUMN(F222),$AP227)</f>
        <v>#N/A</v>
      </c>
      <c r="BK227" s="39" t="e" cm="1">
        <f t="array" ref="BK227">INDEX($DG$24:$EF$31,COLUMN(G222),$AP227)</f>
        <v>#N/A</v>
      </c>
      <c r="BL227" s="39" t="e" cm="1">
        <f t="array" ref="BL227">INDEX($DG$24:$EF$31,COLUMN(H222),$AP227)</f>
        <v>#N/A</v>
      </c>
      <c r="BM227" s="63" t="str" cm="1">
        <f t="array" aca="1" ref="BM227:BQ227" ca="1">IFERROR(ROUND(IF(IFERROR(AW227:BA227/AW227:BA227,0)=1,(IFERROR(AQ227:AU227*BG227,0)+IFERROR(AW227:BA227*BH227,0)+(SUM(BD227:BF227)-MIN(BD227:BF227))*BI227+BB227*BJ227+BC227*BK227)*BL227+BB227*(1-BJ227)+BC227*(1-BK227)+IF(AN227=1,BF227,0),""),2),"")</f>
        <v/>
      </c>
      <c r="BN227" s="52" t="str">
        <f ca="1"/>
        <v/>
      </c>
      <c r="BO227" s="52" t="str">
        <f ca="1"/>
        <v/>
      </c>
      <c r="BP227" s="52" t="str">
        <f ca="1"/>
        <v/>
      </c>
      <c r="BQ227" s="64" t="str">
        <f ca="1"/>
        <v/>
      </c>
      <c r="BR227" s="6"/>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6"/>
      <c r="DM227" s="6"/>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row>
    <row r="228" spans="1:153" x14ac:dyDescent="0.3">
      <c r="A228" s="5"/>
      <c r="B228" s="18" t="str">
        <f t="shared" si="55"/>
        <v/>
      </c>
      <c r="C228" s="24"/>
      <c r="D228" s="24"/>
      <c r="E228" s="24"/>
      <c r="F228" s="24"/>
      <c r="G228" s="24"/>
      <c r="H228" s="25"/>
      <c r="I228" s="25"/>
      <c r="J228" s="25"/>
      <c r="K228" s="25"/>
      <c r="L228" s="25"/>
      <c r="M228" s="25"/>
      <c r="N228" s="24"/>
      <c r="O228" s="25"/>
      <c r="P228" s="6"/>
      <c r="Q228" s="6"/>
      <c r="R228" s="6" t="e">
        <f t="shared" si="56"/>
        <v>#N/A</v>
      </c>
      <c r="S228" s="6" t="e">
        <f t="shared" si="57"/>
        <v>#N/A</v>
      </c>
      <c r="T228" s="6" t="e">
        <f t="shared" si="58"/>
        <v>#N/A</v>
      </c>
      <c r="U228" s="6" t="e">
        <f t="shared" si="59"/>
        <v>#N/A</v>
      </c>
      <c r="V228" s="8" cm="1">
        <f t="array" ref="V228">IF(M228=0,0,IF(OR($DM$4=3,$DM$4=4),0,IF($DM$4=1,INDEX($CZ$7:$CZ$15,SUM(IF(M228&lt;$CY$7:$CY$15=TRUE,1,0))+1),VLOOKUP(M228,$DB$7:$DC$107,2,FALSE))))</f>
        <v>0</v>
      </c>
      <c r="W228" s="6" t="e">
        <f t="shared" si="54"/>
        <v>#N/A</v>
      </c>
      <c r="X228" s="6" cm="1">
        <f t="array" aca="1" ref="X228" ca="1">SUM(IF((IF(E228=0,INDIRECT(_xlfn.CONCAT($CH$1,MATCH(F228,$CG$7:$CG$100,0)+6)):INDIRECT(_xlfn.CONCAT($CH$1,MATCH(F228,$CG$7:$CG$100,0)+6+SUM(IF((F228=$CG$7:$CG$59)=TRUE,1,0))-1)),INDIRECT(_xlfn.CONCAT($CD$1,MATCH(E228,$CC$7:$CC$100,0)+6)):INDIRECT(_xlfn.CONCAT($CD$1,MATCH(E228,$CC$7:$CC$100,0)+6+SUM(IF((E228=$CC$7:$CC$59)=TRUE,1,0))-1)))*$S$3)=0,0,1))</f>
        <v>2</v>
      </c>
      <c r="Y228" s="6" t="e" cm="1">
        <f t="array" aca="1" ref="Y228" ca="1">SUM(IF((TRANSPOSE(MMULT(MMULT(_xlfn.MUNIT(X228),IF(MMULT(IF(E228=0,INDIRECT(_xlfn.CONCAT($CH$1,MATCH(F228,$CG$7:$CG$100,0)+6)):INDIRECT(_xlfn.CONCAT($CH$1,MATCH(F228,$CG$7:$CG$100,0)+6+SUM(IF((F228=$CG$7:$CG$59)=TRUE,1,0))-1)),INDIRECT(_xlfn.CONCAT($CD$1,MATCH(E228,$CC$7:$CC$100,0)+6)):INDIRECT(_xlfn.CONCAT($CD$1,MATCH(E228,$CC$7:$CC$100,0)+6+SUM(IF((E228=$CC$7:$CC$59)=TRUE,1,0))-1)))*$S$3,1/TRANSPOSE(W228-INDIRECT(_xlfn.CONCAT($BZ$1,MATCH(D228,$BY$7:$BY$100,0)+6)):INDIRECT(_xlfn.CONCAT($BZ$1,MATCH(D228,$BY$7:$BY$100,0)+6+SUM(IF((D228=$BY$7:$BY$59)=TRUE,1,0))-1))*$R$3))=1,1,0)),W228-INDIRECT(_xlfn.CONCAT($BZ$1,MATCH(D228,$BY$7:$BY$100,0)+6)):INDIRECT(_xlfn.CONCAT($BZ$1,MATCH(D228,$BY$7:$BY$100,0)+6+SUM(IF((D228=$BY$7:$BY$59)=TRUE,1,0))-1))*$R$3)))=0,0,1))</f>
        <v>#N/A</v>
      </c>
      <c r="Z228" s="6"/>
      <c r="AA228" s="30" t="str">
        <f t="shared" ca="1" si="60"/>
        <v/>
      </c>
      <c r="AB228" s="31" t="str">
        <f t="shared" si="61"/>
        <v/>
      </c>
      <c r="AC228" s="31" t="str">
        <f t="shared" si="62"/>
        <v/>
      </c>
      <c r="AD228" s="31" t="str">
        <f t="shared" si="63"/>
        <v/>
      </c>
      <c r="AE228" s="32" t="str">
        <f t="shared" si="64"/>
        <v/>
      </c>
      <c r="AF228" s="33" t="str" cm="1">
        <f t="array" aca="1" ref="AF228" ca="1">IFERROR(IF(_xlfn._xlws.SORT(TRANSPOSE(MMULT(MMULT(_xlfn.MUNIT(X228),IF(ROUND(MMULT(IF(E228=0,IF(DN226=1,INDIRECT(_xlfn.CONCAT($CP$1,MATCH(F228,$CO$7:$CO$100,0)+6)):INDIRECT(_xlfn.CONCAT($CP$1,MATCH(F228,$CO$7:$CO$100,0)+6+SUM(IF((F228=$CO$7:$CO$59)=TRUE,1,0))-1)),INDIRECT(_xlfn.CONCAT($CH$1,MATCH(F228,$CG$7:$CG$100,0)+6)):INDIRECT(_xlfn.CONCAT($CH$1,MATCH(F228,$CG$7:$CG$100,0)+6+SUM(IF((F228=$CG$7:$CG$59)=TRUE,1,0))-1))),IF(OR(DN226=2,DN226=3),INDIRECT(_xlfn.CONCAT($CL$1,MATCH(E228,$CK$7:$CK$100,0)+6)):INDIRECT(_xlfn.CONCAT($CL$1,MATCH(E228,$CK$7:$CK$100,0)+6+SUM(IF((E228=$CK$7:$CK$59)=TRUE,1,0))-1)),INDIRECT(_xlfn.CONCAT($CD$1,MATCH(E228,$CC$7:$CC$100,0)+6)):INDIRECT(_xlfn.CONCAT($CD$1,MATCH(E228,$CC$7:$CC$100,0)+6+SUM(IF((E228=$CC$7:$CC$59)=TRUE,1,0))-1))))*$S$3*IF(AND(DM226=4,F228=0),1.1,1),1/TRANSPOSE(W228-INDIRECT(_xlfn.CONCAT($BZ$1,MATCH(D228,$BY$7:$BY$100,0)+6)):INDIRECT(_xlfn.CONCAT($BZ$1,MATCH(D228,$BY$7:$BY$100,0)+6+SUM(IF((D228=$BY$7:$BY$59)=TRUE,1,0))-1))*$R$3)),6)=1,1,0)),W228-INDIRECT(_xlfn.CONCAT($BZ$1,MATCH(D228,$BY$7:$BY$100,0)+6)):INDIRECT(_xlfn.CONCAT($BZ$1,MATCH(D228,$BY$7:$BY$100,0)+6+SUM(IF((D228=$BY$7:$BY$59)=TRUE,1,0))-1))*$R$3))/$S$3,1,-1,TRUE)=0,"",_xlfn._xlws.SORT(TRANSPOSE(MMULT(MMULT(_xlfn.MUNIT(X228),IF(ROUND(MMULT(IF(E228=0,IF(DN226=1,INDIRECT(_xlfn.CONCAT($CP$1,MATCH(F228,$CO$7:$CO$100,0)+6)):INDIRECT(_xlfn.CONCAT($CP$1,MATCH(F228,$CO$7:$CO$100,0)+6+SUM(IF((F228=$CO$7:$CO$59)=TRUE,1,0))-1)),INDIRECT(_xlfn.CONCAT($CH$1,MATCH(F228,$CG$7:$CG$100,0)+6)):INDIRECT(_xlfn.CONCAT($CH$1,MATCH(F228,$CG$7:$CG$100,0)+6+SUM(IF((F228=$CG$7:$CG$59)=TRUE,1,0))-1))),IF(OR(DN226=2,DN226=3),INDIRECT(_xlfn.CONCAT($CL$1,MATCH(E228,$CK$7:$CK$100,0)+6)):INDIRECT(_xlfn.CONCAT($CL$1,MATCH(E228,$CK$7:$CK$100,0)+6+SUM(IF((E228=$CK$7:$CK$59)=TRUE,1,0))-1)),INDIRECT(_xlfn.CONCAT($CD$1,MATCH(E228,$CC$7:$CC$100,0)+6)):INDIRECT(_xlfn.CONCAT($CD$1,MATCH(E228,$CC$7:$CC$100,0)+6+SUM(IF((E228=$CC$7:$CC$59)=TRUE,1,0))-1))))*$S$3*IF(AND(DM226=4,F228=0),1.1,1),1/TRANSPOSE(W228-INDIRECT(_xlfn.CONCAT($BZ$1,MATCH(D228,$BY$7:$BY$100,0)+6)):INDIRECT(_xlfn.CONCAT($BZ$1,MATCH(D228,$BY$7:$BY$100,0)+6+SUM(IF((D228=$BY$7:$BY$59)=TRUE,1,0))-1))*$R$3)),6)=1,1,0)),W228-INDIRECT(_xlfn.CONCAT($BZ$1,MATCH(D228,$BY$7:$BY$100,0)+6)):INDIRECT(_xlfn.CONCAT($BZ$1,MATCH(D228,$BY$7:$BY$100,0)+6+SUM(IF((D228=$BY$7:$BY$59)=TRUE,1,0))-1))*$R$3))/$S$3,1,-1,TRUE)),"")</f>
        <v/>
      </c>
      <c r="AG228" s="31"/>
      <c r="AH228" s="31"/>
      <c r="AI228" s="31"/>
      <c r="AJ228" s="32"/>
      <c r="AK228" s="6"/>
      <c r="AL228" s="21"/>
      <c r="AM228" s="21"/>
      <c r="AN228" s="48">
        <f t="shared" si="65"/>
        <v>12</v>
      </c>
      <c r="AO228" s="39" t="e">
        <f t="shared" si="66"/>
        <v>#N/A</v>
      </c>
      <c r="AP228" s="39" t="e" cm="1">
        <f t="array" ref="AP228">_xlfn.XMATCH(1,IF(IF((AL228=$DG$24:$EF$24)=TRUE,1,0)+IF((AM228=$DG$25:$EF$25)=TRUE,1,0)=2,1,0))</f>
        <v>#N/A</v>
      </c>
      <c r="AQ228" s="39" t="str" cm="1">
        <f t="array" aca="1" ref="AQ228:AU228" ca="1">AA228:AE228</f>
        <v/>
      </c>
      <c r="AR228" s="39" t="str">
        <f ca="1"/>
        <v/>
      </c>
      <c r="AS228" s="39" t="str">
        <f ca="1"/>
        <v/>
      </c>
      <c r="AT228" s="39" t="str">
        <f ca="1"/>
        <v/>
      </c>
      <c r="AU228" s="39" t="str">
        <f ca="1"/>
        <v/>
      </c>
      <c r="AV228" s="39">
        <f t="shared" si="67"/>
        <v>0</v>
      </c>
      <c r="AW228" s="39" t="e" cm="1">
        <f t="array" ref="AW228">IF(AND(AV228=1,AO228&lt;&gt;1),VLOOKUP(E228,변환표준점수!$H$8:$O$60,_xlfn.XMATCH('표점 계산기'!$AL228,변환표준점수!$I$6:$O$6)+1,FALSE),IF(AND($E228=0,$DN$4=1),INDEX($CH$7:$CH$73,SUM(IF(AF228=$CP$7:$CP$59,ROW($A$1:$A$50),0))),IF(AND($E228&lt;&gt;0,$DN$4&lt;&gt;1),INDEX($CD$7:$CD$73,SUM(IF(AF228=$CL$7:$CL$59,ROW($A$1:$A$50),0))),AF228:AJ228)))</f>
        <v>#N/A</v>
      </c>
      <c r="AX228" s="39"/>
      <c r="AY228" s="39"/>
      <c r="AZ228" s="39"/>
      <c r="BA228" s="39"/>
      <c r="BB228" s="39" t="e">
        <f>VLOOKUP(G228,변환표준점수!$X$8:$AM$16,_xlfn.XMATCH(AL228,변환표준점수!$Y$5:$AM$5)+IF(OR(AN228=6,AN228=7,AN228=10,AN228=11),IF(AO228=1,0,1),0)+1,FALSE)</f>
        <v>#N/A</v>
      </c>
      <c r="BC228" s="39" t="e">
        <f>VLOOKUP(H228,변환표준점수!$AO$8:$BE$16,_xlfn.XMATCH(AL228,변환표준점수!$AP$5:$BE$5)+IF(OR(AN228=3,AN228=6,AN228=8,AN228=9,AN228=10),IF(AO228=1,0,1),0)+1,FALSE)</f>
        <v>#N/A</v>
      </c>
      <c r="BD228" s="39" t="e">
        <f>IF(I228=0,VLOOKUP(K228,변환표준점수!$BU$8:$CF$62,'표점 계산기'!$AN228+1,FALSE),VLOOKUP(I228,변환표준점수!$BH$8:$BS$62,'표점 계산기'!$AN228+1,FALSE))</f>
        <v>#N/A</v>
      </c>
      <c r="BE228" s="39" t="e">
        <f>IF(J228=0,VLOOKUP(L228,변환표준점수!$BU$8:$CF$62,'표점 계산기'!$AN228+1,FALSE),VLOOKUP(J228,변환표준점수!$BH$8:$BS$62,'표점 계산기'!$AN228+1,FALSE))</f>
        <v>#N/A</v>
      </c>
      <c r="BF228" s="39" cm="1">
        <f t="array" ref="BF228">IF(M228=0,0,IF(OR(AN228=3,AN228=4),0,IF(AN228=1,INDEX($CZ$7:$CZ$15,SUM(IF(M228&lt;$CY$7:$CY$15=TRUE,1,0))+1),VLOOKUP(M228,변환표준점수!$BH$8:$BS$62,'표점 계산기'!AN228+1,FALSE))))</f>
        <v>0</v>
      </c>
      <c r="BG228" s="39" t="e" cm="1">
        <f t="array" ref="BG228">INDEX($DG$24:$EF$31,COLUMN(C223),$AP228)</f>
        <v>#N/A</v>
      </c>
      <c r="BH228" s="39" t="e" cm="1">
        <f t="array" ref="BH228">INDEX($DG$24:$EF$31,COLUMN(D223),$AP228)</f>
        <v>#N/A</v>
      </c>
      <c r="BI228" s="39" t="e" cm="1">
        <f t="array" ref="BI228">INDEX($DG$24:$EF$31,COLUMN(E223),$AP228)</f>
        <v>#N/A</v>
      </c>
      <c r="BJ228" s="39" t="e" cm="1">
        <f t="array" ref="BJ228">INDEX($DG$24:$EF$31,COLUMN(F223),$AP228)</f>
        <v>#N/A</v>
      </c>
      <c r="BK228" s="39" t="e" cm="1">
        <f t="array" ref="BK228">INDEX($DG$24:$EF$31,COLUMN(G223),$AP228)</f>
        <v>#N/A</v>
      </c>
      <c r="BL228" s="39" t="e" cm="1">
        <f t="array" ref="BL228">INDEX($DG$24:$EF$31,COLUMN(H223),$AP228)</f>
        <v>#N/A</v>
      </c>
      <c r="BM228" s="63" t="str" cm="1">
        <f t="array" aca="1" ref="BM228:BQ228" ca="1">IFERROR(ROUND(IF(IFERROR(AW228:BA228/AW228:BA228,0)=1,(IFERROR(AQ228:AU228*BG228,0)+IFERROR(AW228:BA228*BH228,0)+(SUM(BD228:BF228)-MIN(BD228:BF228))*BI228+BB228*BJ228+BC228*BK228)*BL228+BB228*(1-BJ228)+BC228*(1-BK228)+IF(AN228=1,BF228,0),""),2),"")</f>
        <v/>
      </c>
      <c r="BN228" s="52" t="str">
        <f ca="1"/>
        <v/>
      </c>
      <c r="BO228" s="52" t="str">
        <f ca="1"/>
        <v/>
      </c>
      <c r="BP228" s="52" t="str">
        <f ca="1"/>
        <v/>
      </c>
      <c r="BQ228" s="64" t="str">
        <f ca="1"/>
        <v/>
      </c>
      <c r="BR228" s="6"/>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6"/>
      <c r="DM228" s="6"/>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row>
    <row r="229" spans="1:153" x14ac:dyDescent="0.3">
      <c r="A229" s="5"/>
      <c r="B229" s="18" t="str">
        <f t="shared" si="55"/>
        <v/>
      </c>
      <c r="C229" s="24"/>
      <c r="D229" s="24"/>
      <c r="E229" s="24"/>
      <c r="F229" s="24"/>
      <c r="G229" s="24"/>
      <c r="H229" s="25"/>
      <c r="I229" s="25"/>
      <c r="J229" s="25"/>
      <c r="K229" s="25"/>
      <c r="L229" s="25"/>
      <c r="M229" s="25"/>
      <c r="N229" s="24"/>
      <c r="O229" s="25"/>
      <c r="P229" s="6"/>
      <c r="Q229" s="6"/>
      <c r="R229" s="6" t="e">
        <f t="shared" si="56"/>
        <v>#N/A</v>
      </c>
      <c r="S229" s="6" t="e">
        <f t="shared" si="57"/>
        <v>#N/A</v>
      </c>
      <c r="T229" s="6" t="e">
        <f t="shared" si="58"/>
        <v>#N/A</v>
      </c>
      <c r="U229" s="6" t="e">
        <f t="shared" si="59"/>
        <v>#N/A</v>
      </c>
      <c r="V229" s="8" cm="1">
        <f t="array" ref="V229">IF(M229=0,0,IF(OR($DM$4=3,$DM$4=4),0,IF($DM$4=1,INDEX($CZ$7:$CZ$15,SUM(IF(M229&lt;$CY$7:$CY$15=TRUE,1,0))+1),VLOOKUP(M229,$DB$7:$DC$107,2,FALSE))))</f>
        <v>0</v>
      </c>
      <c r="W229" s="6" t="e">
        <f t="shared" si="54"/>
        <v>#N/A</v>
      </c>
      <c r="X229" s="6" cm="1">
        <f t="array" aca="1" ref="X229" ca="1">SUM(IF((IF(E229=0,INDIRECT(_xlfn.CONCAT($CH$1,MATCH(F229,$CG$7:$CG$100,0)+6)):INDIRECT(_xlfn.CONCAT($CH$1,MATCH(F229,$CG$7:$CG$100,0)+6+SUM(IF((F229=$CG$7:$CG$59)=TRUE,1,0))-1)),INDIRECT(_xlfn.CONCAT($CD$1,MATCH(E229,$CC$7:$CC$100,0)+6)):INDIRECT(_xlfn.CONCAT($CD$1,MATCH(E229,$CC$7:$CC$100,0)+6+SUM(IF((E229=$CC$7:$CC$59)=TRUE,1,0))-1)))*$S$3)=0,0,1))</f>
        <v>2</v>
      </c>
      <c r="Y229" s="6" t="e" cm="1">
        <f t="array" aca="1" ref="Y229" ca="1">SUM(IF((TRANSPOSE(MMULT(MMULT(_xlfn.MUNIT(X229),IF(MMULT(IF(E229=0,INDIRECT(_xlfn.CONCAT($CH$1,MATCH(F229,$CG$7:$CG$100,0)+6)):INDIRECT(_xlfn.CONCAT($CH$1,MATCH(F229,$CG$7:$CG$100,0)+6+SUM(IF((F229=$CG$7:$CG$59)=TRUE,1,0))-1)),INDIRECT(_xlfn.CONCAT($CD$1,MATCH(E229,$CC$7:$CC$100,0)+6)):INDIRECT(_xlfn.CONCAT($CD$1,MATCH(E229,$CC$7:$CC$100,0)+6+SUM(IF((E229=$CC$7:$CC$59)=TRUE,1,0))-1)))*$S$3,1/TRANSPOSE(W229-INDIRECT(_xlfn.CONCAT($BZ$1,MATCH(D229,$BY$7:$BY$100,0)+6)):INDIRECT(_xlfn.CONCAT($BZ$1,MATCH(D229,$BY$7:$BY$100,0)+6+SUM(IF((D229=$BY$7:$BY$59)=TRUE,1,0))-1))*$R$3))=1,1,0)),W229-INDIRECT(_xlfn.CONCAT($BZ$1,MATCH(D229,$BY$7:$BY$100,0)+6)):INDIRECT(_xlfn.CONCAT($BZ$1,MATCH(D229,$BY$7:$BY$100,0)+6+SUM(IF((D229=$BY$7:$BY$59)=TRUE,1,0))-1))*$R$3)))=0,0,1))</f>
        <v>#N/A</v>
      </c>
      <c r="Z229" s="6"/>
      <c r="AA229" s="30" t="str">
        <f t="shared" ca="1" si="60"/>
        <v/>
      </c>
      <c r="AB229" s="31" t="str">
        <f t="shared" si="61"/>
        <v/>
      </c>
      <c r="AC229" s="31" t="str">
        <f t="shared" si="62"/>
        <v/>
      </c>
      <c r="AD229" s="31" t="str">
        <f t="shared" si="63"/>
        <v/>
      </c>
      <c r="AE229" s="32" t="str">
        <f t="shared" si="64"/>
        <v/>
      </c>
      <c r="AF229" s="33" t="str" cm="1">
        <f t="array" aca="1" ref="AF229" ca="1">IFERROR(IF(_xlfn._xlws.SORT(TRANSPOSE(MMULT(MMULT(_xlfn.MUNIT(X229),IF(ROUND(MMULT(IF(E229=0,IF(DN227=1,INDIRECT(_xlfn.CONCAT($CP$1,MATCH(F229,$CO$7:$CO$100,0)+6)):INDIRECT(_xlfn.CONCAT($CP$1,MATCH(F229,$CO$7:$CO$100,0)+6+SUM(IF((F229=$CO$7:$CO$59)=TRUE,1,0))-1)),INDIRECT(_xlfn.CONCAT($CH$1,MATCH(F229,$CG$7:$CG$100,0)+6)):INDIRECT(_xlfn.CONCAT($CH$1,MATCH(F229,$CG$7:$CG$100,0)+6+SUM(IF((F229=$CG$7:$CG$59)=TRUE,1,0))-1))),IF(OR(DN227=2,DN227=3),INDIRECT(_xlfn.CONCAT($CL$1,MATCH(E229,$CK$7:$CK$100,0)+6)):INDIRECT(_xlfn.CONCAT($CL$1,MATCH(E229,$CK$7:$CK$100,0)+6+SUM(IF((E229=$CK$7:$CK$59)=TRUE,1,0))-1)),INDIRECT(_xlfn.CONCAT($CD$1,MATCH(E229,$CC$7:$CC$100,0)+6)):INDIRECT(_xlfn.CONCAT($CD$1,MATCH(E229,$CC$7:$CC$100,0)+6+SUM(IF((E229=$CC$7:$CC$59)=TRUE,1,0))-1))))*$S$3*IF(AND(DM227=4,F229=0),1.1,1),1/TRANSPOSE(W229-INDIRECT(_xlfn.CONCAT($BZ$1,MATCH(D229,$BY$7:$BY$100,0)+6)):INDIRECT(_xlfn.CONCAT($BZ$1,MATCH(D229,$BY$7:$BY$100,0)+6+SUM(IF((D229=$BY$7:$BY$59)=TRUE,1,0))-1))*$R$3)),6)=1,1,0)),W229-INDIRECT(_xlfn.CONCAT($BZ$1,MATCH(D229,$BY$7:$BY$100,0)+6)):INDIRECT(_xlfn.CONCAT($BZ$1,MATCH(D229,$BY$7:$BY$100,0)+6+SUM(IF((D229=$BY$7:$BY$59)=TRUE,1,0))-1))*$R$3))/$S$3,1,-1,TRUE)=0,"",_xlfn._xlws.SORT(TRANSPOSE(MMULT(MMULT(_xlfn.MUNIT(X229),IF(ROUND(MMULT(IF(E229=0,IF(DN227=1,INDIRECT(_xlfn.CONCAT($CP$1,MATCH(F229,$CO$7:$CO$100,0)+6)):INDIRECT(_xlfn.CONCAT($CP$1,MATCH(F229,$CO$7:$CO$100,0)+6+SUM(IF((F229=$CO$7:$CO$59)=TRUE,1,0))-1)),INDIRECT(_xlfn.CONCAT($CH$1,MATCH(F229,$CG$7:$CG$100,0)+6)):INDIRECT(_xlfn.CONCAT($CH$1,MATCH(F229,$CG$7:$CG$100,0)+6+SUM(IF((F229=$CG$7:$CG$59)=TRUE,1,0))-1))),IF(OR(DN227=2,DN227=3),INDIRECT(_xlfn.CONCAT($CL$1,MATCH(E229,$CK$7:$CK$100,0)+6)):INDIRECT(_xlfn.CONCAT($CL$1,MATCH(E229,$CK$7:$CK$100,0)+6+SUM(IF((E229=$CK$7:$CK$59)=TRUE,1,0))-1)),INDIRECT(_xlfn.CONCAT($CD$1,MATCH(E229,$CC$7:$CC$100,0)+6)):INDIRECT(_xlfn.CONCAT($CD$1,MATCH(E229,$CC$7:$CC$100,0)+6+SUM(IF((E229=$CC$7:$CC$59)=TRUE,1,0))-1))))*$S$3*IF(AND(DM227=4,F229=0),1.1,1),1/TRANSPOSE(W229-INDIRECT(_xlfn.CONCAT($BZ$1,MATCH(D229,$BY$7:$BY$100,0)+6)):INDIRECT(_xlfn.CONCAT($BZ$1,MATCH(D229,$BY$7:$BY$100,0)+6+SUM(IF((D229=$BY$7:$BY$59)=TRUE,1,0))-1))*$R$3)),6)=1,1,0)),W229-INDIRECT(_xlfn.CONCAT($BZ$1,MATCH(D229,$BY$7:$BY$100,0)+6)):INDIRECT(_xlfn.CONCAT($BZ$1,MATCH(D229,$BY$7:$BY$100,0)+6+SUM(IF((D229=$BY$7:$BY$59)=TRUE,1,0))-1))*$R$3))/$S$3,1,-1,TRUE)),"")</f>
        <v/>
      </c>
      <c r="AG229" s="31"/>
      <c r="AH229" s="31"/>
      <c r="AI229" s="31"/>
      <c r="AJ229" s="32"/>
      <c r="AK229" s="6"/>
      <c r="AL229" s="21"/>
      <c r="AM229" s="21"/>
      <c r="AN229" s="48">
        <f t="shared" si="65"/>
        <v>12</v>
      </c>
      <c r="AO229" s="39" t="e">
        <f t="shared" si="66"/>
        <v>#N/A</v>
      </c>
      <c r="AP229" s="39" t="e" cm="1">
        <f t="array" ref="AP229">_xlfn.XMATCH(1,IF(IF((AL229=$DG$24:$EF$24)=TRUE,1,0)+IF((AM229=$DG$25:$EF$25)=TRUE,1,0)=2,1,0))</f>
        <v>#N/A</v>
      </c>
      <c r="AQ229" s="39" t="str" cm="1">
        <f t="array" aca="1" ref="AQ229:AU229" ca="1">AA229:AE229</f>
        <v/>
      </c>
      <c r="AR229" s="39" t="str">
        <f ca="1"/>
        <v/>
      </c>
      <c r="AS229" s="39" t="str">
        <f ca="1"/>
        <v/>
      </c>
      <c r="AT229" s="39" t="str">
        <f ca="1"/>
        <v/>
      </c>
      <c r="AU229" s="39" t="str">
        <f ca="1"/>
        <v/>
      </c>
      <c r="AV229" s="39">
        <f t="shared" si="67"/>
        <v>0</v>
      </c>
      <c r="AW229" s="39" t="e" cm="1">
        <f t="array" ref="AW229">IF(AND(AV229=1,AO229&lt;&gt;1),VLOOKUP(E229,변환표준점수!$H$8:$O$60,_xlfn.XMATCH('표점 계산기'!$AL229,변환표준점수!$I$6:$O$6)+1,FALSE),IF(AND($E229=0,$DN$4=1),INDEX($CH$7:$CH$73,SUM(IF(AF229=$CP$7:$CP$59,ROW($A$1:$A$50),0))),IF(AND($E229&lt;&gt;0,$DN$4&lt;&gt;1),INDEX($CD$7:$CD$73,SUM(IF(AF229=$CL$7:$CL$59,ROW($A$1:$A$50),0))),AF229:AJ229)))</f>
        <v>#N/A</v>
      </c>
      <c r="AX229" s="39"/>
      <c r="AY229" s="39"/>
      <c r="AZ229" s="39"/>
      <c r="BA229" s="39"/>
      <c r="BB229" s="39" t="e">
        <f>VLOOKUP(G229,변환표준점수!$X$8:$AM$16,_xlfn.XMATCH(AL229,변환표준점수!$Y$5:$AM$5)+IF(OR(AN229=6,AN229=7,AN229=10,AN229=11),IF(AO229=1,0,1),0)+1,FALSE)</f>
        <v>#N/A</v>
      </c>
      <c r="BC229" s="39" t="e">
        <f>VLOOKUP(H229,변환표준점수!$AO$8:$BE$16,_xlfn.XMATCH(AL229,변환표준점수!$AP$5:$BE$5)+IF(OR(AN229=3,AN229=6,AN229=8,AN229=9,AN229=10),IF(AO229=1,0,1),0)+1,FALSE)</f>
        <v>#N/A</v>
      </c>
      <c r="BD229" s="39" t="e">
        <f>IF(I229=0,VLOOKUP(K229,변환표준점수!$BU$8:$CF$62,'표점 계산기'!$AN229+1,FALSE),VLOOKUP(I229,변환표준점수!$BH$8:$BS$62,'표점 계산기'!$AN229+1,FALSE))</f>
        <v>#N/A</v>
      </c>
      <c r="BE229" s="39" t="e">
        <f>IF(J229=0,VLOOKUP(L229,변환표준점수!$BU$8:$CF$62,'표점 계산기'!$AN229+1,FALSE),VLOOKUP(J229,변환표준점수!$BH$8:$BS$62,'표점 계산기'!$AN229+1,FALSE))</f>
        <v>#N/A</v>
      </c>
      <c r="BF229" s="39" cm="1">
        <f t="array" ref="BF229">IF(M229=0,0,IF(OR(AN229=3,AN229=4),0,IF(AN229=1,INDEX($CZ$7:$CZ$15,SUM(IF(M229&lt;$CY$7:$CY$15=TRUE,1,0))+1),VLOOKUP(M229,변환표준점수!$BH$8:$BS$62,'표점 계산기'!AN229+1,FALSE))))</f>
        <v>0</v>
      </c>
      <c r="BG229" s="39" t="e" cm="1">
        <f t="array" ref="BG229">INDEX($DG$24:$EF$31,COLUMN(C224),$AP229)</f>
        <v>#N/A</v>
      </c>
      <c r="BH229" s="39" t="e" cm="1">
        <f t="array" ref="BH229">INDEX($DG$24:$EF$31,COLUMN(D224),$AP229)</f>
        <v>#N/A</v>
      </c>
      <c r="BI229" s="39" t="e" cm="1">
        <f t="array" ref="BI229">INDEX($DG$24:$EF$31,COLUMN(E224),$AP229)</f>
        <v>#N/A</v>
      </c>
      <c r="BJ229" s="39" t="e" cm="1">
        <f t="array" ref="BJ229">INDEX($DG$24:$EF$31,COLUMN(F224),$AP229)</f>
        <v>#N/A</v>
      </c>
      <c r="BK229" s="39" t="e" cm="1">
        <f t="array" ref="BK229">INDEX($DG$24:$EF$31,COLUMN(G224),$AP229)</f>
        <v>#N/A</v>
      </c>
      <c r="BL229" s="39" t="e" cm="1">
        <f t="array" ref="BL229">INDEX($DG$24:$EF$31,COLUMN(H224),$AP229)</f>
        <v>#N/A</v>
      </c>
      <c r="BM229" s="63" t="str" cm="1">
        <f t="array" aca="1" ref="BM229:BQ229" ca="1">IFERROR(ROUND(IF(IFERROR(AW229:BA229/AW229:BA229,0)=1,(IFERROR(AQ229:AU229*BG229,0)+IFERROR(AW229:BA229*BH229,0)+(SUM(BD229:BF229)-MIN(BD229:BF229))*BI229+BB229*BJ229+BC229*BK229)*BL229+BB229*(1-BJ229)+BC229*(1-BK229)+IF(AN229=1,BF229,0),""),2),"")</f>
        <v/>
      </c>
      <c r="BN229" s="52" t="str">
        <f ca="1"/>
        <v/>
      </c>
      <c r="BO229" s="52" t="str">
        <f ca="1"/>
        <v/>
      </c>
      <c r="BP229" s="52" t="str">
        <f ca="1"/>
        <v/>
      </c>
      <c r="BQ229" s="64" t="str">
        <f ca="1"/>
        <v/>
      </c>
      <c r="BR229" s="6"/>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6"/>
      <c r="DM229" s="6"/>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row>
    <row r="230" spans="1:153" x14ac:dyDescent="0.3">
      <c r="A230" s="5"/>
      <c r="B230" s="18" t="str">
        <f t="shared" si="55"/>
        <v/>
      </c>
      <c r="C230" s="24"/>
      <c r="D230" s="24"/>
      <c r="E230" s="24"/>
      <c r="F230" s="24"/>
      <c r="G230" s="24"/>
      <c r="H230" s="25"/>
      <c r="I230" s="25"/>
      <c r="J230" s="25"/>
      <c r="K230" s="25"/>
      <c r="L230" s="25"/>
      <c r="M230" s="25"/>
      <c r="N230" s="24"/>
      <c r="O230" s="25"/>
      <c r="P230" s="6"/>
      <c r="Q230" s="6"/>
      <c r="R230" s="6" t="e">
        <f t="shared" si="56"/>
        <v>#N/A</v>
      </c>
      <c r="S230" s="6" t="e">
        <f t="shared" si="57"/>
        <v>#N/A</v>
      </c>
      <c r="T230" s="6" t="e">
        <f t="shared" si="58"/>
        <v>#N/A</v>
      </c>
      <c r="U230" s="6" t="e">
        <f t="shared" si="59"/>
        <v>#N/A</v>
      </c>
      <c r="V230" s="8" cm="1">
        <f t="array" ref="V230">IF(M230=0,0,IF(OR($DM$4=3,$DM$4=4),0,IF($DM$4=1,INDEX($CZ$7:$CZ$15,SUM(IF(M230&lt;$CY$7:$CY$15=TRUE,1,0))+1),VLOOKUP(M230,$DB$7:$DC$107,2,FALSE))))</f>
        <v>0</v>
      </c>
      <c r="W230" s="6" t="e">
        <f t="shared" si="54"/>
        <v>#N/A</v>
      </c>
      <c r="X230" s="6" cm="1">
        <f t="array" aca="1" ref="X230" ca="1">SUM(IF((IF(E230=0,INDIRECT(_xlfn.CONCAT($CH$1,MATCH(F230,$CG$7:$CG$100,0)+6)):INDIRECT(_xlfn.CONCAT($CH$1,MATCH(F230,$CG$7:$CG$100,0)+6+SUM(IF((F230=$CG$7:$CG$59)=TRUE,1,0))-1)),INDIRECT(_xlfn.CONCAT($CD$1,MATCH(E230,$CC$7:$CC$100,0)+6)):INDIRECT(_xlfn.CONCAT($CD$1,MATCH(E230,$CC$7:$CC$100,0)+6+SUM(IF((E230=$CC$7:$CC$59)=TRUE,1,0))-1)))*$S$3)=0,0,1))</f>
        <v>2</v>
      </c>
      <c r="Y230" s="6" t="e" cm="1">
        <f t="array" aca="1" ref="Y230" ca="1">SUM(IF((TRANSPOSE(MMULT(MMULT(_xlfn.MUNIT(X230),IF(MMULT(IF(E230=0,INDIRECT(_xlfn.CONCAT($CH$1,MATCH(F230,$CG$7:$CG$100,0)+6)):INDIRECT(_xlfn.CONCAT($CH$1,MATCH(F230,$CG$7:$CG$100,0)+6+SUM(IF((F230=$CG$7:$CG$59)=TRUE,1,0))-1)),INDIRECT(_xlfn.CONCAT($CD$1,MATCH(E230,$CC$7:$CC$100,0)+6)):INDIRECT(_xlfn.CONCAT($CD$1,MATCH(E230,$CC$7:$CC$100,0)+6+SUM(IF((E230=$CC$7:$CC$59)=TRUE,1,0))-1)))*$S$3,1/TRANSPOSE(W230-INDIRECT(_xlfn.CONCAT($BZ$1,MATCH(D230,$BY$7:$BY$100,0)+6)):INDIRECT(_xlfn.CONCAT($BZ$1,MATCH(D230,$BY$7:$BY$100,0)+6+SUM(IF((D230=$BY$7:$BY$59)=TRUE,1,0))-1))*$R$3))=1,1,0)),W230-INDIRECT(_xlfn.CONCAT($BZ$1,MATCH(D230,$BY$7:$BY$100,0)+6)):INDIRECT(_xlfn.CONCAT($BZ$1,MATCH(D230,$BY$7:$BY$100,0)+6+SUM(IF((D230=$BY$7:$BY$59)=TRUE,1,0))-1))*$R$3)))=0,0,1))</f>
        <v>#N/A</v>
      </c>
      <c r="Z230" s="6"/>
      <c r="AA230" s="30" t="str">
        <f t="shared" ca="1" si="60"/>
        <v/>
      </c>
      <c r="AB230" s="31" t="str">
        <f t="shared" si="61"/>
        <v/>
      </c>
      <c r="AC230" s="31" t="str">
        <f t="shared" si="62"/>
        <v/>
      </c>
      <c r="AD230" s="31" t="str">
        <f t="shared" si="63"/>
        <v/>
      </c>
      <c r="AE230" s="32" t="str">
        <f t="shared" si="64"/>
        <v/>
      </c>
      <c r="AF230" s="33" t="str" cm="1">
        <f t="array" aca="1" ref="AF230" ca="1">IFERROR(IF(_xlfn._xlws.SORT(TRANSPOSE(MMULT(MMULT(_xlfn.MUNIT(X230),IF(ROUND(MMULT(IF(E230=0,IF(DN228=1,INDIRECT(_xlfn.CONCAT($CP$1,MATCH(F230,$CO$7:$CO$100,0)+6)):INDIRECT(_xlfn.CONCAT($CP$1,MATCH(F230,$CO$7:$CO$100,0)+6+SUM(IF((F230=$CO$7:$CO$59)=TRUE,1,0))-1)),INDIRECT(_xlfn.CONCAT($CH$1,MATCH(F230,$CG$7:$CG$100,0)+6)):INDIRECT(_xlfn.CONCAT($CH$1,MATCH(F230,$CG$7:$CG$100,0)+6+SUM(IF((F230=$CG$7:$CG$59)=TRUE,1,0))-1))),IF(OR(DN228=2,DN228=3),INDIRECT(_xlfn.CONCAT($CL$1,MATCH(E230,$CK$7:$CK$100,0)+6)):INDIRECT(_xlfn.CONCAT($CL$1,MATCH(E230,$CK$7:$CK$100,0)+6+SUM(IF((E230=$CK$7:$CK$59)=TRUE,1,0))-1)),INDIRECT(_xlfn.CONCAT($CD$1,MATCH(E230,$CC$7:$CC$100,0)+6)):INDIRECT(_xlfn.CONCAT($CD$1,MATCH(E230,$CC$7:$CC$100,0)+6+SUM(IF((E230=$CC$7:$CC$59)=TRUE,1,0))-1))))*$S$3*IF(AND(DM228=4,F230=0),1.1,1),1/TRANSPOSE(W230-INDIRECT(_xlfn.CONCAT($BZ$1,MATCH(D230,$BY$7:$BY$100,0)+6)):INDIRECT(_xlfn.CONCAT($BZ$1,MATCH(D230,$BY$7:$BY$100,0)+6+SUM(IF((D230=$BY$7:$BY$59)=TRUE,1,0))-1))*$R$3)),6)=1,1,0)),W230-INDIRECT(_xlfn.CONCAT($BZ$1,MATCH(D230,$BY$7:$BY$100,0)+6)):INDIRECT(_xlfn.CONCAT($BZ$1,MATCH(D230,$BY$7:$BY$100,0)+6+SUM(IF((D230=$BY$7:$BY$59)=TRUE,1,0))-1))*$R$3))/$S$3,1,-1,TRUE)=0,"",_xlfn._xlws.SORT(TRANSPOSE(MMULT(MMULT(_xlfn.MUNIT(X230),IF(ROUND(MMULT(IF(E230=0,IF(DN228=1,INDIRECT(_xlfn.CONCAT($CP$1,MATCH(F230,$CO$7:$CO$100,0)+6)):INDIRECT(_xlfn.CONCAT($CP$1,MATCH(F230,$CO$7:$CO$100,0)+6+SUM(IF((F230=$CO$7:$CO$59)=TRUE,1,0))-1)),INDIRECT(_xlfn.CONCAT($CH$1,MATCH(F230,$CG$7:$CG$100,0)+6)):INDIRECT(_xlfn.CONCAT($CH$1,MATCH(F230,$CG$7:$CG$100,0)+6+SUM(IF((F230=$CG$7:$CG$59)=TRUE,1,0))-1))),IF(OR(DN228=2,DN228=3),INDIRECT(_xlfn.CONCAT($CL$1,MATCH(E230,$CK$7:$CK$100,0)+6)):INDIRECT(_xlfn.CONCAT($CL$1,MATCH(E230,$CK$7:$CK$100,0)+6+SUM(IF((E230=$CK$7:$CK$59)=TRUE,1,0))-1)),INDIRECT(_xlfn.CONCAT($CD$1,MATCH(E230,$CC$7:$CC$100,0)+6)):INDIRECT(_xlfn.CONCAT($CD$1,MATCH(E230,$CC$7:$CC$100,0)+6+SUM(IF((E230=$CC$7:$CC$59)=TRUE,1,0))-1))))*$S$3*IF(AND(DM228=4,F230=0),1.1,1),1/TRANSPOSE(W230-INDIRECT(_xlfn.CONCAT($BZ$1,MATCH(D230,$BY$7:$BY$100,0)+6)):INDIRECT(_xlfn.CONCAT($BZ$1,MATCH(D230,$BY$7:$BY$100,0)+6+SUM(IF((D230=$BY$7:$BY$59)=TRUE,1,0))-1))*$R$3)),6)=1,1,0)),W230-INDIRECT(_xlfn.CONCAT($BZ$1,MATCH(D230,$BY$7:$BY$100,0)+6)):INDIRECT(_xlfn.CONCAT($BZ$1,MATCH(D230,$BY$7:$BY$100,0)+6+SUM(IF((D230=$BY$7:$BY$59)=TRUE,1,0))-1))*$R$3))/$S$3,1,-1,TRUE)),"")</f>
        <v/>
      </c>
      <c r="AG230" s="31"/>
      <c r="AH230" s="31"/>
      <c r="AI230" s="31"/>
      <c r="AJ230" s="32"/>
      <c r="AK230" s="6"/>
      <c r="AL230" s="21"/>
      <c r="AM230" s="21"/>
      <c r="AN230" s="48">
        <f t="shared" si="65"/>
        <v>12</v>
      </c>
      <c r="AO230" s="39" t="e">
        <f t="shared" si="66"/>
        <v>#N/A</v>
      </c>
      <c r="AP230" s="39" t="e" cm="1">
        <f t="array" ref="AP230">_xlfn.XMATCH(1,IF(IF((AL230=$DG$24:$EF$24)=TRUE,1,0)+IF((AM230=$DG$25:$EF$25)=TRUE,1,0)=2,1,0))</f>
        <v>#N/A</v>
      </c>
      <c r="AQ230" s="39" t="str" cm="1">
        <f t="array" aca="1" ref="AQ230:AU230" ca="1">AA230:AE230</f>
        <v/>
      </c>
      <c r="AR230" s="39" t="str">
        <f ca="1"/>
        <v/>
      </c>
      <c r="AS230" s="39" t="str">
        <f ca="1"/>
        <v/>
      </c>
      <c r="AT230" s="39" t="str">
        <f ca="1"/>
        <v/>
      </c>
      <c r="AU230" s="39" t="str">
        <f ca="1"/>
        <v/>
      </c>
      <c r="AV230" s="39">
        <f t="shared" si="67"/>
        <v>0</v>
      </c>
      <c r="AW230" s="39" t="e" cm="1">
        <f t="array" ref="AW230">IF(AND(AV230=1,AO230&lt;&gt;1),VLOOKUP(E230,변환표준점수!$H$8:$O$60,_xlfn.XMATCH('표점 계산기'!$AL230,변환표준점수!$I$6:$O$6)+1,FALSE),IF(AND($E230=0,$DN$4=1),INDEX($CH$7:$CH$73,SUM(IF(AF230=$CP$7:$CP$59,ROW($A$1:$A$50),0))),IF(AND($E230&lt;&gt;0,$DN$4&lt;&gt;1),INDEX($CD$7:$CD$73,SUM(IF(AF230=$CL$7:$CL$59,ROW($A$1:$A$50),0))),AF230:AJ230)))</f>
        <v>#N/A</v>
      </c>
      <c r="AX230" s="39"/>
      <c r="AY230" s="39"/>
      <c r="AZ230" s="39"/>
      <c r="BA230" s="39"/>
      <c r="BB230" s="39" t="e">
        <f>VLOOKUP(G230,변환표준점수!$X$8:$AM$16,_xlfn.XMATCH(AL230,변환표준점수!$Y$5:$AM$5)+IF(OR(AN230=6,AN230=7,AN230=10,AN230=11),IF(AO230=1,0,1),0)+1,FALSE)</f>
        <v>#N/A</v>
      </c>
      <c r="BC230" s="39" t="e">
        <f>VLOOKUP(H230,변환표준점수!$AO$8:$BE$16,_xlfn.XMATCH(AL230,변환표준점수!$AP$5:$BE$5)+IF(OR(AN230=3,AN230=6,AN230=8,AN230=9,AN230=10),IF(AO230=1,0,1),0)+1,FALSE)</f>
        <v>#N/A</v>
      </c>
      <c r="BD230" s="39" t="e">
        <f>IF(I230=0,VLOOKUP(K230,변환표준점수!$BU$8:$CF$62,'표점 계산기'!$AN230+1,FALSE),VLOOKUP(I230,변환표준점수!$BH$8:$BS$62,'표점 계산기'!$AN230+1,FALSE))</f>
        <v>#N/A</v>
      </c>
      <c r="BE230" s="39" t="e">
        <f>IF(J230=0,VLOOKUP(L230,변환표준점수!$BU$8:$CF$62,'표점 계산기'!$AN230+1,FALSE),VLOOKUP(J230,변환표준점수!$BH$8:$BS$62,'표점 계산기'!$AN230+1,FALSE))</f>
        <v>#N/A</v>
      </c>
      <c r="BF230" s="39" cm="1">
        <f t="array" ref="BF230">IF(M230=0,0,IF(OR(AN230=3,AN230=4),0,IF(AN230=1,INDEX($CZ$7:$CZ$15,SUM(IF(M230&lt;$CY$7:$CY$15=TRUE,1,0))+1),VLOOKUP(M230,변환표준점수!$BH$8:$BS$62,'표점 계산기'!AN230+1,FALSE))))</f>
        <v>0</v>
      </c>
      <c r="BG230" s="39" t="e" cm="1">
        <f t="array" ref="BG230">INDEX($DG$24:$EF$31,COLUMN(C225),$AP230)</f>
        <v>#N/A</v>
      </c>
      <c r="BH230" s="39" t="e" cm="1">
        <f t="array" ref="BH230">INDEX($DG$24:$EF$31,COLUMN(D225),$AP230)</f>
        <v>#N/A</v>
      </c>
      <c r="BI230" s="39" t="e" cm="1">
        <f t="array" ref="BI230">INDEX($DG$24:$EF$31,COLUMN(E225),$AP230)</f>
        <v>#N/A</v>
      </c>
      <c r="BJ230" s="39" t="e" cm="1">
        <f t="array" ref="BJ230">INDEX($DG$24:$EF$31,COLUMN(F225),$AP230)</f>
        <v>#N/A</v>
      </c>
      <c r="BK230" s="39" t="e" cm="1">
        <f t="array" ref="BK230">INDEX($DG$24:$EF$31,COLUMN(G225),$AP230)</f>
        <v>#N/A</v>
      </c>
      <c r="BL230" s="39" t="e" cm="1">
        <f t="array" ref="BL230">INDEX($DG$24:$EF$31,COLUMN(H225),$AP230)</f>
        <v>#N/A</v>
      </c>
      <c r="BM230" s="63" t="str" cm="1">
        <f t="array" aca="1" ref="BM230:BQ230" ca="1">IFERROR(ROUND(IF(IFERROR(AW230:BA230/AW230:BA230,0)=1,(IFERROR(AQ230:AU230*BG230,0)+IFERROR(AW230:BA230*BH230,0)+(SUM(BD230:BF230)-MIN(BD230:BF230))*BI230+BB230*BJ230+BC230*BK230)*BL230+BB230*(1-BJ230)+BC230*(1-BK230)+IF(AN230=1,BF230,0),""),2),"")</f>
        <v/>
      </c>
      <c r="BN230" s="52" t="str">
        <f ca="1"/>
        <v/>
      </c>
      <c r="BO230" s="52" t="str">
        <f ca="1"/>
        <v/>
      </c>
      <c r="BP230" s="52" t="str">
        <f ca="1"/>
        <v/>
      </c>
      <c r="BQ230" s="64" t="str">
        <f ca="1"/>
        <v/>
      </c>
      <c r="BR230" s="6"/>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6"/>
      <c r="DM230" s="6"/>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row>
    <row r="231" spans="1:153" x14ac:dyDescent="0.3">
      <c r="A231" s="5"/>
      <c r="B231" s="18" t="str">
        <f t="shared" si="55"/>
        <v/>
      </c>
      <c r="C231" s="24"/>
      <c r="D231" s="24"/>
      <c r="E231" s="24"/>
      <c r="F231" s="24"/>
      <c r="G231" s="24"/>
      <c r="H231" s="25"/>
      <c r="I231" s="25"/>
      <c r="J231" s="25"/>
      <c r="K231" s="25"/>
      <c r="L231" s="25"/>
      <c r="M231" s="25"/>
      <c r="N231" s="24"/>
      <c r="O231" s="25"/>
      <c r="P231" s="6"/>
      <c r="Q231" s="6"/>
      <c r="R231" s="6" t="e">
        <f t="shared" si="56"/>
        <v>#N/A</v>
      </c>
      <c r="S231" s="6" t="e">
        <f t="shared" si="57"/>
        <v>#N/A</v>
      </c>
      <c r="T231" s="6" t="e">
        <f t="shared" si="58"/>
        <v>#N/A</v>
      </c>
      <c r="U231" s="6" t="e">
        <f t="shared" si="59"/>
        <v>#N/A</v>
      </c>
      <c r="V231" s="8" cm="1">
        <f t="array" ref="V231">IF(M231=0,0,IF(OR($DM$4=3,$DM$4=4),0,IF($DM$4=1,INDEX($CZ$7:$CZ$15,SUM(IF(M231&lt;$CY$7:$CY$15=TRUE,1,0))+1),VLOOKUP(M231,$DB$7:$DC$107,2,FALSE))))</f>
        <v>0</v>
      </c>
      <c r="W231" s="6" t="e">
        <f t="shared" si="54"/>
        <v>#N/A</v>
      </c>
      <c r="X231" s="6" cm="1">
        <f t="array" aca="1" ref="X231" ca="1">SUM(IF((IF(E231=0,INDIRECT(_xlfn.CONCAT($CH$1,MATCH(F231,$CG$7:$CG$100,0)+6)):INDIRECT(_xlfn.CONCAT($CH$1,MATCH(F231,$CG$7:$CG$100,0)+6+SUM(IF((F231=$CG$7:$CG$59)=TRUE,1,0))-1)),INDIRECT(_xlfn.CONCAT($CD$1,MATCH(E231,$CC$7:$CC$100,0)+6)):INDIRECT(_xlfn.CONCAT($CD$1,MATCH(E231,$CC$7:$CC$100,0)+6+SUM(IF((E231=$CC$7:$CC$59)=TRUE,1,0))-1)))*$S$3)=0,0,1))</f>
        <v>2</v>
      </c>
      <c r="Y231" s="6" t="e" cm="1">
        <f t="array" aca="1" ref="Y231" ca="1">SUM(IF((TRANSPOSE(MMULT(MMULT(_xlfn.MUNIT(X231),IF(MMULT(IF(E231=0,INDIRECT(_xlfn.CONCAT($CH$1,MATCH(F231,$CG$7:$CG$100,0)+6)):INDIRECT(_xlfn.CONCAT($CH$1,MATCH(F231,$CG$7:$CG$100,0)+6+SUM(IF((F231=$CG$7:$CG$59)=TRUE,1,0))-1)),INDIRECT(_xlfn.CONCAT($CD$1,MATCH(E231,$CC$7:$CC$100,0)+6)):INDIRECT(_xlfn.CONCAT($CD$1,MATCH(E231,$CC$7:$CC$100,0)+6+SUM(IF((E231=$CC$7:$CC$59)=TRUE,1,0))-1)))*$S$3,1/TRANSPOSE(W231-INDIRECT(_xlfn.CONCAT($BZ$1,MATCH(D231,$BY$7:$BY$100,0)+6)):INDIRECT(_xlfn.CONCAT($BZ$1,MATCH(D231,$BY$7:$BY$100,0)+6+SUM(IF((D231=$BY$7:$BY$59)=TRUE,1,0))-1))*$R$3))=1,1,0)),W231-INDIRECT(_xlfn.CONCAT($BZ$1,MATCH(D231,$BY$7:$BY$100,0)+6)):INDIRECT(_xlfn.CONCAT($BZ$1,MATCH(D231,$BY$7:$BY$100,0)+6+SUM(IF((D231=$BY$7:$BY$59)=TRUE,1,0))-1))*$R$3)))=0,0,1))</f>
        <v>#N/A</v>
      </c>
      <c r="Z231" s="6"/>
      <c r="AA231" s="30" t="str">
        <f t="shared" ca="1" si="60"/>
        <v/>
      </c>
      <c r="AB231" s="31" t="str">
        <f t="shared" si="61"/>
        <v/>
      </c>
      <c r="AC231" s="31" t="str">
        <f t="shared" si="62"/>
        <v/>
      </c>
      <c r="AD231" s="31" t="str">
        <f t="shared" si="63"/>
        <v/>
      </c>
      <c r="AE231" s="32" t="str">
        <f t="shared" si="64"/>
        <v/>
      </c>
      <c r="AF231" s="33" t="str" cm="1">
        <f t="array" aca="1" ref="AF231" ca="1">IFERROR(IF(_xlfn._xlws.SORT(TRANSPOSE(MMULT(MMULT(_xlfn.MUNIT(X231),IF(ROUND(MMULT(IF(E231=0,IF(DN229=1,INDIRECT(_xlfn.CONCAT($CP$1,MATCH(F231,$CO$7:$CO$100,0)+6)):INDIRECT(_xlfn.CONCAT($CP$1,MATCH(F231,$CO$7:$CO$100,0)+6+SUM(IF((F231=$CO$7:$CO$59)=TRUE,1,0))-1)),INDIRECT(_xlfn.CONCAT($CH$1,MATCH(F231,$CG$7:$CG$100,0)+6)):INDIRECT(_xlfn.CONCAT($CH$1,MATCH(F231,$CG$7:$CG$100,0)+6+SUM(IF((F231=$CG$7:$CG$59)=TRUE,1,0))-1))),IF(OR(DN229=2,DN229=3),INDIRECT(_xlfn.CONCAT($CL$1,MATCH(E231,$CK$7:$CK$100,0)+6)):INDIRECT(_xlfn.CONCAT($CL$1,MATCH(E231,$CK$7:$CK$100,0)+6+SUM(IF((E231=$CK$7:$CK$59)=TRUE,1,0))-1)),INDIRECT(_xlfn.CONCAT($CD$1,MATCH(E231,$CC$7:$CC$100,0)+6)):INDIRECT(_xlfn.CONCAT($CD$1,MATCH(E231,$CC$7:$CC$100,0)+6+SUM(IF((E231=$CC$7:$CC$59)=TRUE,1,0))-1))))*$S$3*IF(AND(DM229=4,F231=0),1.1,1),1/TRANSPOSE(W231-INDIRECT(_xlfn.CONCAT($BZ$1,MATCH(D231,$BY$7:$BY$100,0)+6)):INDIRECT(_xlfn.CONCAT($BZ$1,MATCH(D231,$BY$7:$BY$100,0)+6+SUM(IF((D231=$BY$7:$BY$59)=TRUE,1,0))-1))*$R$3)),6)=1,1,0)),W231-INDIRECT(_xlfn.CONCAT($BZ$1,MATCH(D231,$BY$7:$BY$100,0)+6)):INDIRECT(_xlfn.CONCAT($BZ$1,MATCH(D231,$BY$7:$BY$100,0)+6+SUM(IF((D231=$BY$7:$BY$59)=TRUE,1,0))-1))*$R$3))/$S$3,1,-1,TRUE)=0,"",_xlfn._xlws.SORT(TRANSPOSE(MMULT(MMULT(_xlfn.MUNIT(X231),IF(ROUND(MMULT(IF(E231=0,IF(DN229=1,INDIRECT(_xlfn.CONCAT($CP$1,MATCH(F231,$CO$7:$CO$100,0)+6)):INDIRECT(_xlfn.CONCAT($CP$1,MATCH(F231,$CO$7:$CO$100,0)+6+SUM(IF((F231=$CO$7:$CO$59)=TRUE,1,0))-1)),INDIRECT(_xlfn.CONCAT($CH$1,MATCH(F231,$CG$7:$CG$100,0)+6)):INDIRECT(_xlfn.CONCAT($CH$1,MATCH(F231,$CG$7:$CG$100,0)+6+SUM(IF((F231=$CG$7:$CG$59)=TRUE,1,0))-1))),IF(OR(DN229=2,DN229=3),INDIRECT(_xlfn.CONCAT($CL$1,MATCH(E231,$CK$7:$CK$100,0)+6)):INDIRECT(_xlfn.CONCAT($CL$1,MATCH(E231,$CK$7:$CK$100,0)+6+SUM(IF((E231=$CK$7:$CK$59)=TRUE,1,0))-1)),INDIRECT(_xlfn.CONCAT($CD$1,MATCH(E231,$CC$7:$CC$100,0)+6)):INDIRECT(_xlfn.CONCAT($CD$1,MATCH(E231,$CC$7:$CC$100,0)+6+SUM(IF((E231=$CC$7:$CC$59)=TRUE,1,0))-1))))*$S$3*IF(AND(DM229=4,F231=0),1.1,1),1/TRANSPOSE(W231-INDIRECT(_xlfn.CONCAT($BZ$1,MATCH(D231,$BY$7:$BY$100,0)+6)):INDIRECT(_xlfn.CONCAT($BZ$1,MATCH(D231,$BY$7:$BY$100,0)+6+SUM(IF((D231=$BY$7:$BY$59)=TRUE,1,0))-1))*$R$3)),6)=1,1,0)),W231-INDIRECT(_xlfn.CONCAT($BZ$1,MATCH(D231,$BY$7:$BY$100,0)+6)):INDIRECT(_xlfn.CONCAT($BZ$1,MATCH(D231,$BY$7:$BY$100,0)+6+SUM(IF((D231=$BY$7:$BY$59)=TRUE,1,0))-1))*$R$3))/$S$3,1,-1,TRUE)),"")</f>
        <v/>
      </c>
      <c r="AG231" s="31"/>
      <c r="AH231" s="31"/>
      <c r="AI231" s="31"/>
      <c r="AJ231" s="32"/>
      <c r="AK231" s="6"/>
      <c r="AL231" s="21"/>
      <c r="AM231" s="21"/>
      <c r="AN231" s="48">
        <f t="shared" si="65"/>
        <v>12</v>
      </c>
      <c r="AO231" s="39" t="e">
        <f t="shared" si="66"/>
        <v>#N/A</v>
      </c>
      <c r="AP231" s="39" t="e" cm="1">
        <f t="array" ref="AP231">_xlfn.XMATCH(1,IF(IF((AL231=$DG$24:$EF$24)=TRUE,1,0)+IF((AM231=$DG$25:$EF$25)=TRUE,1,0)=2,1,0))</f>
        <v>#N/A</v>
      </c>
      <c r="AQ231" s="39" t="str" cm="1">
        <f t="array" aca="1" ref="AQ231:AU231" ca="1">AA231:AE231</f>
        <v/>
      </c>
      <c r="AR231" s="39" t="str">
        <f ca="1"/>
        <v/>
      </c>
      <c r="AS231" s="39" t="str">
        <f ca="1"/>
        <v/>
      </c>
      <c r="AT231" s="39" t="str">
        <f ca="1"/>
        <v/>
      </c>
      <c r="AU231" s="39" t="str">
        <f ca="1"/>
        <v/>
      </c>
      <c r="AV231" s="39">
        <f t="shared" si="67"/>
        <v>0</v>
      </c>
      <c r="AW231" s="39" t="e" cm="1">
        <f t="array" ref="AW231">IF(AND(AV231=1,AO231&lt;&gt;1),VLOOKUP(E231,변환표준점수!$H$8:$O$60,_xlfn.XMATCH('표점 계산기'!$AL231,변환표준점수!$I$6:$O$6)+1,FALSE),IF(AND($E231=0,$DN$4=1),INDEX($CH$7:$CH$73,SUM(IF(AF231=$CP$7:$CP$59,ROW($A$1:$A$50),0))),IF(AND($E231&lt;&gt;0,$DN$4&lt;&gt;1),INDEX($CD$7:$CD$73,SUM(IF(AF231=$CL$7:$CL$59,ROW($A$1:$A$50),0))),AF231:AJ231)))</f>
        <v>#N/A</v>
      </c>
      <c r="AX231" s="39"/>
      <c r="AY231" s="39"/>
      <c r="AZ231" s="39"/>
      <c r="BA231" s="39"/>
      <c r="BB231" s="39" t="e">
        <f>VLOOKUP(G231,변환표준점수!$X$8:$AM$16,_xlfn.XMATCH(AL231,변환표준점수!$Y$5:$AM$5)+IF(OR(AN231=6,AN231=7,AN231=10,AN231=11),IF(AO231=1,0,1),0)+1,FALSE)</f>
        <v>#N/A</v>
      </c>
      <c r="BC231" s="39" t="e">
        <f>VLOOKUP(H231,변환표준점수!$AO$8:$BE$16,_xlfn.XMATCH(AL231,변환표준점수!$AP$5:$BE$5)+IF(OR(AN231=3,AN231=6,AN231=8,AN231=9,AN231=10),IF(AO231=1,0,1),0)+1,FALSE)</f>
        <v>#N/A</v>
      </c>
      <c r="BD231" s="39" t="e">
        <f>IF(I231=0,VLOOKUP(K231,변환표준점수!$BU$8:$CF$62,'표점 계산기'!$AN231+1,FALSE),VLOOKUP(I231,변환표준점수!$BH$8:$BS$62,'표점 계산기'!$AN231+1,FALSE))</f>
        <v>#N/A</v>
      </c>
      <c r="BE231" s="39" t="e">
        <f>IF(J231=0,VLOOKUP(L231,변환표준점수!$BU$8:$CF$62,'표점 계산기'!$AN231+1,FALSE),VLOOKUP(J231,변환표준점수!$BH$8:$BS$62,'표점 계산기'!$AN231+1,FALSE))</f>
        <v>#N/A</v>
      </c>
      <c r="BF231" s="39" cm="1">
        <f t="array" ref="BF231">IF(M231=0,0,IF(OR(AN231=3,AN231=4),0,IF(AN231=1,INDEX($CZ$7:$CZ$15,SUM(IF(M231&lt;$CY$7:$CY$15=TRUE,1,0))+1),VLOOKUP(M231,변환표준점수!$BH$8:$BS$62,'표점 계산기'!AN231+1,FALSE))))</f>
        <v>0</v>
      </c>
      <c r="BG231" s="39" t="e" cm="1">
        <f t="array" ref="BG231">INDEX($DG$24:$EF$31,COLUMN(C226),$AP231)</f>
        <v>#N/A</v>
      </c>
      <c r="BH231" s="39" t="e" cm="1">
        <f t="array" ref="BH231">INDEX($DG$24:$EF$31,COLUMN(D226),$AP231)</f>
        <v>#N/A</v>
      </c>
      <c r="BI231" s="39" t="e" cm="1">
        <f t="array" ref="BI231">INDEX($DG$24:$EF$31,COLUMN(E226),$AP231)</f>
        <v>#N/A</v>
      </c>
      <c r="BJ231" s="39" t="e" cm="1">
        <f t="array" ref="BJ231">INDEX($DG$24:$EF$31,COLUMN(F226),$AP231)</f>
        <v>#N/A</v>
      </c>
      <c r="BK231" s="39" t="e" cm="1">
        <f t="array" ref="BK231">INDEX($DG$24:$EF$31,COLUMN(G226),$AP231)</f>
        <v>#N/A</v>
      </c>
      <c r="BL231" s="39" t="e" cm="1">
        <f t="array" ref="BL231">INDEX($DG$24:$EF$31,COLUMN(H226),$AP231)</f>
        <v>#N/A</v>
      </c>
      <c r="BM231" s="63" t="str" cm="1">
        <f t="array" aca="1" ref="BM231:BQ231" ca="1">IFERROR(ROUND(IF(IFERROR(AW231:BA231/AW231:BA231,0)=1,(IFERROR(AQ231:AU231*BG231,0)+IFERROR(AW231:BA231*BH231,0)+(SUM(BD231:BF231)-MIN(BD231:BF231))*BI231+BB231*BJ231+BC231*BK231)*BL231+BB231*(1-BJ231)+BC231*(1-BK231)+IF(AN231=1,BF231,0),""),2),"")</f>
        <v/>
      </c>
      <c r="BN231" s="52" t="str">
        <f ca="1"/>
        <v/>
      </c>
      <c r="BO231" s="52" t="str">
        <f ca="1"/>
        <v/>
      </c>
      <c r="BP231" s="52" t="str">
        <f ca="1"/>
        <v/>
      </c>
      <c r="BQ231" s="64" t="str">
        <f ca="1"/>
        <v/>
      </c>
      <c r="BR231" s="6"/>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6"/>
      <c r="DM231" s="6"/>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row>
    <row r="232" spans="1:153" x14ac:dyDescent="0.3">
      <c r="A232" s="5"/>
      <c r="B232" s="18" t="str">
        <f t="shared" si="55"/>
        <v/>
      </c>
      <c r="C232" s="24"/>
      <c r="D232" s="24"/>
      <c r="E232" s="24"/>
      <c r="F232" s="24"/>
      <c r="G232" s="24"/>
      <c r="H232" s="25"/>
      <c r="I232" s="25"/>
      <c r="J232" s="25"/>
      <c r="K232" s="25"/>
      <c r="L232" s="25"/>
      <c r="M232" s="25"/>
      <c r="N232" s="24"/>
      <c r="O232" s="25"/>
      <c r="P232" s="6"/>
      <c r="Q232" s="6"/>
      <c r="R232" s="6" t="e">
        <f t="shared" si="56"/>
        <v>#N/A</v>
      </c>
      <c r="S232" s="6" t="e">
        <f t="shared" si="57"/>
        <v>#N/A</v>
      </c>
      <c r="T232" s="6" t="e">
        <f t="shared" si="58"/>
        <v>#N/A</v>
      </c>
      <c r="U232" s="6" t="e">
        <f t="shared" si="59"/>
        <v>#N/A</v>
      </c>
      <c r="V232" s="8" cm="1">
        <f t="array" ref="V232">IF(M232=0,0,IF(OR($DM$4=3,$DM$4=4),0,IF($DM$4=1,INDEX($CZ$7:$CZ$15,SUM(IF(M232&lt;$CY$7:$CY$15=TRUE,1,0))+1),VLOOKUP(M232,$DB$7:$DC$107,2,FALSE))))</f>
        <v>0</v>
      </c>
      <c r="W232" s="6" t="e">
        <f t="shared" si="54"/>
        <v>#N/A</v>
      </c>
      <c r="X232" s="6" cm="1">
        <f t="array" aca="1" ref="X232" ca="1">SUM(IF((IF(E232=0,INDIRECT(_xlfn.CONCAT($CH$1,MATCH(F232,$CG$7:$CG$100,0)+6)):INDIRECT(_xlfn.CONCAT($CH$1,MATCH(F232,$CG$7:$CG$100,0)+6+SUM(IF((F232=$CG$7:$CG$59)=TRUE,1,0))-1)),INDIRECT(_xlfn.CONCAT($CD$1,MATCH(E232,$CC$7:$CC$100,0)+6)):INDIRECT(_xlfn.CONCAT($CD$1,MATCH(E232,$CC$7:$CC$100,0)+6+SUM(IF((E232=$CC$7:$CC$59)=TRUE,1,0))-1)))*$S$3)=0,0,1))</f>
        <v>2</v>
      </c>
      <c r="Y232" s="6" t="e" cm="1">
        <f t="array" aca="1" ref="Y232" ca="1">SUM(IF((TRANSPOSE(MMULT(MMULT(_xlfn.MUNIT(X232),IF(MMULT(IF(E232=0,INDIRECT(_xlfn.CONCAT($CH$1,MATCH(F232,$CG$7:$CG$100,0)+6)):INDIRECT(_xlfn.CONCAT($CH$1,MATCH(F232,$CG$7:$CG$100,0)+6+SUM(IF((F232=$CG$7:$CG$59)=TRUE,1,0))-1)),INDIRECT(_xlfn.CONCAT($CD$1,MATCH(E232,$CC$7:$CC$100,0)+6)):INDIRECT(_xlfn.CONCAT($CD$1,MATCH(E232,$CC$7:$CC$100,0)+6+SUM(IF((E232=$CC$7:$CC$59)=TRUE,1,0))-1)))*$S$3,1/TRANSPOSE(W232-INDIRECT(_xlfn.CONCAT($BZ$1,MATCH(D232,$BY$7:$BY$100,0)+6)):INDIRECT(_xlfn.CONCAT($BZ$1,MATCH(D232,$BY$7:$BY$100,0)+6+SUM(IF((D232=$BY$7:$BY$59)=TRUE,1,0))-1))*$R$3))=1,1,0)),W232-INDIRECT(_xlfn.CONCAT($BZ$1,MATCH(D232,$BY$7:$BY$100,0)+6)):INDIRECT(_xlfn.CONCAT($BZ$1,MATCH(D232,$BY$7:$BY$100,0)+6+SUM(IF((D232=$BY$7:$BY$59)=TRUE,1,0))-1))*$R$3)))=0,0,1))</f>
        <v>#N/A</v>
      </c>
      <c r="Z232" s="6"/>
      <c r="AA232" s="30" t="str">
        <f t="shared" ca="1" si="60"/>
        <v/>
      </c>
      <c r="AB232" s="31" t="str">
        <f t="shared" si="61"/>
        <v/>
      </c>
      <c r="AC232" s="31" t="str">
        <f t="shared" si="62"/>
        <v/>
      </c>
      <c r="AD232" s="31" t="str">
        <f t="shared" si="63"/>
        <v/>
      </c>
      <c r="AE232" s="32" t="str">
        <f t="shared" si="64"/>
        <v/>
      </c>
      <c r="AF232" s="33" t="str" cm="1">
        <f t="array" aca="1" ref="AF232" ca="1">IFERROR(IF(_xlfn._xlws.SORT(TRANSPOSE(MMULT(MMULT(_xlfn.MUNIT(X232),IF(ROUND(MMULT(IF(E232=0,IF(DN230=1,INDIRECT(_xlfn.CONCAT($CP$1,MATCH(F232,$CO$7:$CO$100,0)+6)):INDIRECT(_xlfn.CONCAT($CP$1,MATCH(F232,$CO$7:$CO$100,0)+6+SUM(IF((F232=$CO$7:$CO$59)=TRUE,1,0))-1)),INDIRECT(_xlfn.CONCAT($CH$1,MATCH(F232,$CG$7:$CG$100,0)+6)):INDIRECT(_xlfn.CONCAT($CH$1,MATCH(F232,$CG$7:$CG$100,0)+6+SUM(IF((F232=$CG$7:$CG$59)=TRUE,1,0))-1))),IF(OR(DN230=2,DN230=3),INDIRECT(_xlfn.CONCAT($CL$1,MATCH(E232,$CK$7:$CK$100,0)+6)):INDIRECT(_xlfn.CONCAT($CL$1,MATCH(E232,$CK$7:$CK$100,0)+6+SUM(IF((E232=$CK$7:$CK$59)=TRUE,1,0))-1)),INDIRECT(_xlfn.CONCAT($CD$1,MATCH(E232,$CC$7:$CC$100,0)+6)):INDIRECT(_xlfn.CONCAT($CD$1,MATCH(E232,$CC$7:$CC$100,0)+6+SUM(IF((E232=$CC$7:$CC$59)=TRUE,1,0))-1))))*$S$3*IF(AND(DM230=4,F232=0),1.1,1),1/TRANSPOSE(W232-INDIRECT(_xlfn.CONCAT($BZ$1,MATCH(D232,$BY$7:$BY$100,0)+6)):INDIRECT(_xlfn.CONCAT($BZ$1,MATCH(D232,$BY$7:$BY$100,0)+6+SUM(IF((D232=$BY$7:$BY$59)=TRUE,1,0))-1))*$R$3)),6)=1,1,0)),W232-INDIRECT(_xlfn.CONCAT($BZ$1,MATCH(D232,$BY$7:$BY$100,0)+6)):INDIRECT(_xlfn.CONCAT($BZ$1,MATCH(D232,$BY$7:$BY$100,0)+6+SUM(IF((D232=$BY$7:$BY$59)=TRUE,1,0))-1))*$R$3))/$S$3,1,-1,TRUE)=0,"",_xlfn._xlws.SORT(TRANSPOSE(MMULT(MMULT(_xlfn.MUNIT(X232),IF(ROUND(MMULT(IF(E232=0,IF(DN230=1,INDIRECT(_xlfn.CONCAT($CP$1,MATCH(F232,$CO$7:$CO$100,0)+6)):INDIRECT(_xlfn.CONCAT($CP$1,MATCH(F232,$CO$7:$CO$100,0)+6+SUM(IF((F232=$CO$7:$CO$59)=TRUE,1,0))-1)),INDIRECT(_xlfn.CONCAT($CH$1,MATCH(F232,$CG$7:$CG$100,0)+6)):INDIRECT(_xlfn.CONCAT($CH$1,MATCH(F232,$CG$7:$CG$100,0)+6+SUM(IF((F232=$CG$7:$CG$59)=TRUE,1,0))-1))),IF(OR(DN230=2,DN230=3),INDIRECT(_xlfn.CONCAT($CL$1,MATCH(E232,$CK$7:$CK$100,0)+6)):INDIRECT(_xlfn.CONCAT($CL$1,MATCH(E232,$CK$7:$CK$100,0)+6+SUM(IF((E232=$CK$7:$CK$59)=TRUE,1,0))-1)),INDIRECT(_xlfn.CONCAT($CD$1,MATCH(E232,$CC$7:$CC$100,0)+6)):INDIRECT(_xlfn.CONCAT($CD$1,MATCH(E232,$CC$7:$CC$100,0)+6+SUM(IF((E232=$CC$7:$CC$59)=TRUE,1,0))-1))))*$S$3*IF(AND(DM230=4,F232=0),1.1,1),1/TRANSPOSE(W232-INDIRECT(_xlfn.CONCAT($BZ$1,MATCH(D232,$BY$7:$BY$100,0)+6)):INDIRECT(_xlfn.CONCAT($BZ$1,MATCH(D232,$BY$7:$BY$100,0)+6+SUM(IF((D232=$BY$7:$BY$59)=TRUE,1,0))-1))*$R$3)),6)=1,1,0)),W232-INDIRECT(_xlfn.CONCAT($BZ$1,MATCH(D232,$BY$7:$BY$100,0)+6)):INDIRECT(_xlfn.CONCAT($BZ$1,MATCH(D232,$BY$7:$BY$100,0)+6+SUM(IF((D232=$BY$7:$BY$59)=TRUE,1,0))-1))*$R$3))/$S$3,1,-1,TRUE)),"")</f>
        <v/>
      </c>
      <c r="AG232" s="31"/>
      <c r="AH232" s="31"/>
      <c r="AI232" s="31"/>
      <c r="AJ232" s="32"/>
      <c r="AK232" s="6"/>
      <c r="AL232" s="21"/>
      <c r="AM232" s="21"/>
      <c r="AN232" s="48">
        <f t="shared" si="65"/>
        <v>12</v>
      </c>
      <c r="AO232" s="39" t="e">
        <f t="shared" si="66"/>
        <v>#N/A</v>
      </c>
      <c r="AP232" s="39" t="e" cm="1">
        <f t="array" ref="AP232">_xlfn.XMATCH(1,IF(IF((AL232=$DG$24:$EF$24)=TRUE,1,0)+IF((AM232=$DG$25:$EF$25)=TRUE,1,0)=2,1,0))</f>
        <v>#N/A</v>
      </c>
      <c r="AQ232" s="39" t="str" cm="1">
        <f t="array" aca="1" ref="AQ232:AU232" ca="1">AA232:AE232</f>
        <v/>
      </c>
      <c r="AR232" s="39" t="str">
        <f ca="1"/>
        <v/>
      </c>
      <c r="AS232" s="39" t="str">
        <f ca="1"/>
        <v/>
      </c>
      <c r="AT232" s="39" t="str">
        <f ca="1"/>
        <v/>
      </c>
      <c r="AU232" s="39" t="str">
        <f ca="1"/>
        <v/>
      </c>
      <c r="AV232" s="39">
        <f t="shared" si="67"/>
        <v>0</v>
      </c>
      <c r="AW232" s="39" t="e" cm="1">
        <f t="array" ref="AW232">IF(AND(AV232=1,AO232&lt;&gt;1),VLOOKUP(E232,변환표준점수!$H$8:$O$60,_xlfn.XMATCH('표점 계산기'!$AL232,변환표준점수!$I$6:$O$6)+1,FALSE),IF(AND($E232=0,$DN$4=1),INDEX($CH$7:$CH$73,SUM(IF(AF232=$CP$7:$CP$59,ROW($A$1:$A$50),0))),IF(AND($E232&lt;&gt;0,$DN$4&lt;&gt;1),INDEX($CD$7:$CD$73,SUM(IF(AF232=$CL$7:$CL$59,ROW($A$1:$A$50),0))),AF232:AJ232)))</f>
        <v>#N/A</v>
      </c>
      <c r="AX232" s="39"/>
      <c r="AY232" s="39"/>
      <c r="AZ232" s="39"/>
      <c r="BA232" s="39"/>
      <c r="BB232" s="39" t="e">
        <f>VLOOKUP(G232,변환표준점수!$X$8:$AM$16,_xlfn.XMATCH(AL232,변환표준점수!$Y$5:$AM$5)+IF(OR(AN232=6,AN232=7,AN232=10,AN232=11),IF(AO232=1,0,1),0)+1,FALSE)</f>
        <v>#N/A</v>
      </c>
      <c r="BC232" s="39" t="e">
        <f>VLOOKUP(H232,변환표준점수!$AO$8:$BE$16,_xlfn.XMATCH(AL232,변환표준점수!$AP$5:$BE$5)+IF(OR(AN232=3,AN232=6,AN232=8,AN232=9,AN232=10),IF(AO232=1,0,1),0)+1,FALSE)</f>
        <v>#N/A</v>
      </c>
      <c r="BD232" s="39" t="e">
        <f>IF(I232=0,VLOOKUP(K232,변환표준점수!$BU$8:$CF$62,'표점 계산기'!$AN232+1,FALSE),VLOOKUP(I232,변환표준점수!$BH$8:$BS$62,'표점 계산기'!$AN232+1,FALSE))</f>
        <v>#N/A</v>
      </c>
      <c r="BE232" s="39" t="e">
        <f>IF(J232=0,VLOOKUP(L232,변환표준점수!$BU$8:$CF$62,'표점 계산기'!$AN232+1,FALSE),VLOOKUP(J232,변환표준점수!$BH$8:$BS$62,'표점 계산기'!$AN232+1,FALSE))</f>
        <v>#N/A</v>
      </c>
      <c r="BF232" s="39" cm="1">
        <f t="array" ref="BF232">IF(M232=0,0,IF(OR(AN232=3,AN232=4),0,IF(AN232=1,INDEX($CZ$7:$CZ$15,SUM(IF(M232&lt;$CY$7:$CY$15=TRUE,1,0))+1),VLOOKUP(M232,변환표준점수!$BH$8:$BS$62,'표점 계산기'!AN232+1,FALSE))))</f>
        <v>0</v>
      </c>
      <c r="BG232" s="39" t="e" cm="1">
        <f t="array" ref="BG232">INDEX($DG$24:$EF$31,COLUMN(C227),$AP232)</f>
        <v>#N/A</v>
      </c>
      <c r="BH232" s="39" t="e" cm="1">
        <f t="array" ref="BH232">INDEX($DG$24:$EF$31,COLUMN(D227),$AP232)</f>
        <v>#N/A</v>
      </c>
      <c r="BI232" s="39" t="e" cm="1">
        <f t="array" ref="BI232">INDEX($DG$24:$EF$31,COLUMN(E227),$AP232)</f>
        <v>#N/A</v>
      </c>
      <c r="BJ232" s="39" t="e" cm="1">
        <f t="array" ref="BJ232">INDEX($DG$24:$EF$31,COLUMN(F227),$AP232)</f>
        <v>#N/A</v>
      </c>
      <c r="BK232" s="39" t="e" cm="1">
        <f t="array" ref="BK232">INDEX($DG$24:$EF$31,COLUMN(G227),$AP232)</f>
        <v>#N/A</v>
      </c>
      <c r="BL232" s="39" t="e" cm="1">
        <f t="array" ref="BL232">INDEX($DG$24:$EF$31,COLUMN(H227),$AP232)</f>
        <v>#N/A</v>
      </c>
      <c r="BM232" s="63" t="str" cm="1">
        <f t="array" aca="1" ref="BM232:BQ232" ca="1">IFERROR(ROUND(IF(IFERROR(AW232:BA232/AW232:BA232,0)=1,(IFERROR(AQ232:AU232*BG232,0)+IFERROR(AW232:BA232*BH232,0)+(SUM(BD232:BF232)-MIN(BD232:BF232))*BI232+BB232*BJ232+BC232*BK232)*BL232+BB232*(1-BJ232)+BC232*(1-BK232)+IF(AN232=1,BF232,0),""),2),"")</f>
        <v/>
      </c>
      <c r="BN232" s="52" t="str">
        <f ca="1"/>
        <v/>
      </c>
      <c r="BO232" s="52" t="str">
        <f ca="1"/>
        <v/>
      </c>
      <c r="BP232" s="52" t="str">
        <f ca="1"/>
        <v/>
      </c>
      <c r="BQ232" s="64" t="str">
        <f ca="1"/>
        <v/>
      </c>
      <c r="BR232" s="6"/>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6"/>
      <c r="DM232" s="6"/>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row>
    <row r="233" spans="1:153" x14ac:dyDescent="0.3">
      <c r="A233" s="5"/>
      <c r="B233" s="18" t="str">
        <f t="shared" si="55"/>
        <v/>
      </c>
      <c r="C233" s="24"/>
      <c r="D233" s="24"/>
      <c r="E233" s="24"/>
      <c r="F233" s="24"/>
      <c r="G233" s="24"/>
      <c r="H233" s="25"/>
      <c r="I233" s="25"/>
      <c r="J233" s="25"/>
      <c r="K233" s="25"/>
      <c r="L233" s="25"/>
      <c r="M233" s="25"/>
      <c r="N233" s="24"/>
      <c r="O233" s="25"/>
      <c r="P233" s="6"/>
      <c r="Q233" s="6"/>
      <c r="R233" s="6" t="e">
        <f t="shared" si="56"/>
        <v>#N/A</v>
      </c>
      <c r="S233" s="6" t="e">
        <f t="shared" si="57"/>
        <v>#N/A</v>
      </c>
      <c r="T233" s="6" t="e">
        <f t="shared" si="58"/>
        <v>#N/A</v>
      </c>
      <c r="U233" s="6" t="e">
        <f t="shared" si="59"/>
        <v>#N/A</v>
      </c>
      <c r="V233" s="8" cm="1">
        <f t="array" ref="V233">IF(M233=0,0,IF(OR($DM$4=3,$DM$4=4),0,IF($DM$4=1,INDEX($CZ$7:$CZ$15,SUM(IF(M233&lt;$CY$7:$CY$15=TRUE,1,0))+1),VLOOKUP(M233,$DB$7:$DC$107,2,FALSE))))</f>
        <v>0</v>
      </c>
      <c r="W233" s="6" t="e">
        <f t="shared" si="54"/>
        <v>#N/A</v>
      </c>
      <c r="X233" s="6" cm="1">
        <f t="array" aca="1" ref="X233" ca="1">SUM(IF((IF(E233=0,INDIRECT(_xlfn.CONCAT($CH$1,MATCH(F233,$CG$7:$CG$100,0)+6)):INDIRECT(_xlfn.CONCAT($CH$1,MATCH(F233,$CG$7:$CG$100,0)+6+SUM(IF((F233=$CG$7:$CG$59)=TRUE,1,0))-1)),INDIRECT(_xlfn.CONCAT($CD$1,MATCH(E233,$CC$7:$CC$100,0)+6)):INDIRECT(_xlfn.CONCAT($CD$1,MATCH(E233,$CC$7:$CC$100,0)+6+SUM(IF((E233=$CC$7:$CC$59)=TRUE,1,0))-1)))*$S$3)=0,0,1))</f>
        <v>2</v>
      </c>
      <c r="Y233" s="6" t="e" cm="1">
        <f t="array" aca="1" ref="Y233" ca="1">SUM(IF((TRANSPOSE(MMULT(MMULT(_xlfn.MUNIT(X233),IF(MMULT(IF(E233=0,INDIRECT(_xlfn.CONCAT($CH$1,MATCH(F233,$CG$7:$CG$100,0)+6)):INDIRECT(_xlfn.CONCAT($CH$1,MATCH(F233,$CG$7:$CG$100,0)+6+SUM(IF((F233=$CG$7:$CG$59)=TRUE,1,0))-1)),INDIRECT(_xlfn.CONCAT($CD$1,MATCH(E233,$CC$7:$CC$100,0)+6)):INDIRECT(_xlfn.CONCAT($CD$1,MATCH(E233,$CC$7:$CC$100,0)+6+SUM(IF((E233=$CC$7:$CC$59)=TRUE,1,0))-1)))*$S$3,1/TRANSPOSE(W233-INDIRECT(_xlfn.CONCAT($BZ$1,MATCH(D233,$BY$7:$BY$100,0)+6)):INDIRECT(_xlfn.CONCAT($BZ$1,MATCH(D233,$BY$7:$BY$100,0)+6+SUM(IF((D233=$BY$7:$BY$59)=TRUE,1,0))-1))*$R$3))=1,1,0)),W233-INDIRECT(_xlfn.CONCAT($BZ$1,MATCH(D233,$BY$7:$BY$100,0)+6)):INDIRECT(_xlfn.CONCAT($BZ$1,MATCH(D233,$BY$7:$BY$100,0)+6+SUM(IF((D233=$BY$7:$BY$59)=TRUE,1,0))-1))*$R$3)))=0,0,1))</f>
        <v>#N/A</v>
      </c>
      <c r="Z233" s="6"/>
      <c r="AA233" s="30" t="str">
        <f t="shared" ca="1" si="60"/>
        <v/>
      </c>
      <c r="AB233" s="31" t="str">
        <f t="shared" si="61"/>
        <v/>
      </c>
      <c r="AC233" s="31" t="str">
        <f t="shared" si="62"/>
        <v/>
      </c>
      <c r="AD233" s="31" t="str">
        <f t="shared" si="63"/>
        <v/>
      </c>
      <c r="AE233" s="32" t="str">
        <f t="shared" si="64"/>
        <v/>
      </c>
      <c r="AF233" s="33" t="str" cm="1">
        <f t="array" aca="1" ref="AF233" ca="1">IFERROR(IF(_xlfn._xlws.SORT(TRANSPOSE(MMULT(MMULT(_xlfn.MUNIT(X233),IF(ROUND(MMULT(IF(E233=0,IF(DN231=1,INDIRECT(_xlfn.CONCAT($CP$1,MATCH(F233,$CO$7:$CO$100,0)+6)):INDIRECT(_xlfn.CONCAT($CP$1,MATCH(F233,$CO$7:$CO$100,0)+6+SUM(IF((F233=$CO$7:$CO$59)=TRUE,1,0))-1)),INDIRECT(_xlfn.CONCAT($CH$1,MATCH(F233,$CG$7:$CG$100,0)+6)):INDIRECT(_xlfn.CONCAT($CH$1,MATCH(F233,$CG$7:$CG$100,0)+6+SUM(IF((F233=$CG$7:$CG$59)=TRUE,1,0))-1))),IF(OR(DN231=2,DN231=3),INDIRECT(_xlfn.CONCAT($CL$1,MATCH(E233,$CK$7:$CK$100,0)+6)):INDIRECT(_xlfn.CONCAT($CL$1,MATCH(E233,$CK$7:$CK$100,0)+6+SUM(IF((E233=$CK$7:$CK$59)=TRUE,1,0))-1)),INDIRECT(_xlfn.CONCAT($CD$1,MATCH(E233,$CC$7:$CC$100,0)+6)):INDIRECT(_xlfn.CONCAT($CD$1,MATCH(E233,$CC$7:$CC$100,0)+6+SUM(IF((E233=$CC$7:$CC$59)=TRUE,1,0))-1))))*$S$3*IF(AND(DM231=4,F233=0),1.1,1),1/TRANSPOSE(W233-INDIRECT(_xlfn.CONCAT($BZ$1,MATCH(D233,$BY$7:$BY$100,0)+6)):INDIRECT(_xlfn.CONCAT($BZ$1,MATCH(D233,$BY$7:$BY$100,0)+6+SUM(IF((D233=$BY$7:$BY$59)=TRUE,1,0))-1))*$R$3)),6)=1,1,0)),W233-INDIRECT(_xlfn.CONCAT($BZ$1,MATCH(D233,$BY$7:$BY$100,0)+6)):INDIRECT(_xlfn.CONCAT($BZ$1,MATCH(D233,$BY$7:$BY$100,0)+6+SUM(IF((D233=$BY$7:$BY$59)=TRUE,1,0))-1))*$R$3))/$S$3,1,-1,TRUE)=0,"",_xlfn._xlws.SORT(TRANSPOSE(MMULT(MMULT(_xlfn.MUNIT(X233),IF(ROUND(MMULT(IF(E233=0,IF(DN231=1,INDIRECT(_xlfn.CONCAT($CP$1,MATCH(F233,$CO$7:$CO$100,0)+6)):INDIRECT(_xlfn.CONCAT($CP$1,MATCH(F233,$CO$7:$CO$100,0)+6+SUM(IF((F233=$CO$7:$CO$59)=TRUE,1,0))-1)),INDIRECT(_xlfn.CONCAT($CH$1,MATCH(F233,$CG$7:$CG$100,0)+6)):INDIRECT(_xlfn.CONCAT($CH$1,MATCH(F233,$CG$7:$CG$100,0)+6+SUM(IF((F233=$CG$7:$CG$59)=TRUE,1,0))-1))),IF(OR(DN231=2,DN231=3),INDIRECT(_xlfn.CONCAT($CL$1,MATCH(E233,$CK$7:$CK$100,0)+6)):INDIRECT(_xlfn.CONCAT($CL$1,MATCH(E233,$CK$7:$CK$100,0)+6+SUM(IF((E233=$CK$7:$CK$59)=TRUE,1,0))-1)),INDIRECT(_xlfn.CONCAT($CD$1,MATCH(E233,$CC$7:$CC$100,0)+6)):INDIRECT(_xlfn.CONCAT($CD$1,MATCH(E233,$CC$7:$CC$100,0)+6+SUM(IF((E233=$CC$7:$CC$59)=TRUE,1,0))-1))))*$S$3*IF(AND(DM231=4,F233=0),1.1,1),1/TRANSPOSE(W233-INDIRECT(_xlfn.CONCAT($BZ$1,MATCH(D233,$BY$7:$BY$100,0)+6)):INDIRECT(_xlfn.CONCAT($BZ$1,MATCH(D233,$BY$7:$BY$100,0)+6+SUM(IF((D233=$BY$7:$BY$59)=TRUE,1,0))-1))*$R$3)),6)=1,1,0)),W233-INDIRECT(_xlfn.CONCAT($BZ$1,MATCH(D233,$BY$7:$BY$100,0)+6)):INDIRECT(_xlfn.CONCAT($BZ$1,MATCH(D233,$BY$7:$BY$100,0)+6+SUM(IF((D233=$BY$7:$BY$59)=TRUE,1,0))-1))*$R$3))/$S$3,1,-1,TRUE)),"")</f>
        <v/>
      </c>
      <c r="AG233" s="31"/>
      <c r="AH233" s="31"/>
      <c r="AI233" s="31"/>
      <c r="AJ233" s="32"/>
      <c r="AK233" s="6"/>
      <c r="AL233" s="21"/>
      <c r="AM233" s="21"/>
      <c r="AN233" s="48">
        <f t="shared" si="65"/>
        <v>12</v>
      </c>
      <c r="AO233" s="39" t="e">
        <f t="shared" si="66"/>
        <v>#N/A</v>
      </c>
      <c r="AP233" s="39" t="e" cm="1">
        <f t="array" ref="AP233">_xlfn.XMATCH(1,IF(IF((AL233=$DG$24:$EF$24)=TRUE,1,0)+IF((AM233=$DG$25:$EF$25)=TRUE,1,0)=2,1,0))</f>
        <v>#N/A</v>
      </c>
      <c r="AQ233" s="39" t="str" cm="1">
        <f t="array" aca="1" ref="AQ233:AU233" ca="1">AA233:AE233</f>
        <v/>
      </c>
      <c r="AR233" s="39" t="str">
        <f ca="1"/>
        <v/>
      </c>
      <c r="AS233" s="39" t="str">
        <f ca="1"/>
        <v/>
      </c>
      <c r="AT233" s="39" t="str">
        <f ca="1"/>
        <v/>
      </c>
      <c r="AU233" s="39" t="str">
        <f ca="1"/>
        <v/>
      </c>
      <c r="AV233" s="39">
        <f t="shared" si="67"/>
        <v>0</v>
      </c>
      <c r="AW233" s="39" t="e" cm="1">
        <f t="array" ref="AW233">IF(AND(AV233=1,AO233&lt;&gt;1),VLOOKUP(E233,변환표준점수!$H$8:$O$60,_xlfn.XMATCH('표점 계산기'!$AL233,변환표준점수!$I$6:$O$6)+1,FALSE),IF(AND($E233=0,$DN$4=1),INDEX($CH$7:$CH$73,SUM(IF(AF233=$CP$7:$CP$59,ROW($A$1:$A$50),0))),IF(AND($E233&lt;&gt;0,$DN$4&lt;&gt;1),INDEX($CD$7:$CD$73,SUM(IF(AF233=$CL$7:$CL$59,ROW($A$1:$A$50),0))),AF233:AJ233)))</f>
        <v>#N/A</v>
      </c>
      <c r="AX233" s="39"/>
      <c r="AY233" s="39"/>
      <c r="AZ233" s="39"/>
      <c r="BA233" s="39"/>
      <c r="BB233" s="39" t="e">
        <f>VLOOKUP(G233,변환표준점수!$X$8:$AM$16,_xlfn.XMATCH(AL233,변환표준점수!$Y$5:$AM$5)+IF(OR(AN233=6,AN233=7,AN233=10,AN233=11),IF(AO233=1,0,1),0)+1,FALSE)</f>
        <v>#N/A</v>
      </c>
      <c r="BC233" s="39" t="e">
        <f>VLOOKUP(H233,변환표준점수!$AO$8:$BE$16,_xlfn.XMATCH(AL233,변환표준점수!$AP$5:$BE$5)+IF(OR(AN233=3,AN233=6,AN233=8,AN233=9,AN233=10),IF(AO233=1,0,1),0)+1,FALSE)</f>
        <v>#N/A</v>
      </c>
      <c r="BD233" s="39" t="e">
        <f>IF(I233=0,VLOOKUP(K233,변환표준점수!$BU$8:$CF$62,'표점 계산기'!$AN233+1,FALSE),VLOOKUP(I233,변환표준점수!$BH$8:$BS$62,'표점 계산기'!$AN233+1,FALSE))</f>
        <v>#N/A</v>
      </c>
      <c r="BE233" s="39" t="e">
        <f>IF(J233=0,VLOOKUP(L233,변환표준점수!$BU$8:$CF$62,'표점 계산기'!$AN233+1,FALSE),VLOOKUP(J233,변환표준점수!$BH$8:$BS$62,'표점 계산기'!$AN233+1,FALSE))</f>
        <v>#N/A</v>
      </c>
      <c r="BF233" s="39" cm="1">
        <f t="array" ref="BF233">IF(M233=0,0,IF(OR(AN233=3,AN233=4),0,IF(AN233=1,INDEX($CZ$7:$CZ$15,SUM(IF(M233&lt;$CY$7:$CY$15=TRUE,1,0))+1),VLOOKUP(M233,변환표준점수!$BH$8:$BS$62,'표점 계산기'!AN233+1,FALSE))))</f>
        <v>0</v>
      </c>
      <c r="BG233" s="39" t="e" cm="1">
        <f t="array" ref="BG233">INDEX($DG$24:$EF$31,COLUMN(C228),$AP233)</f>
        <v>#N/A</v>
      </c>
      <c r="BH233" s="39" t="e" cm="1">
        <f t="array" ref="BH233">INDEX($DG$24:$EF$31,COLUMN(D228),$AP233)</f>
        <v>#N/A</v>
      </c>
      <c r="BI233" s="39" t="e" cm="1">
        <f t="array" ref="BI233">INDEX($DG$24:$EF$31,COLUMN(E228),$AP233)</f>
        <v>#N/A</v>
      </c>
      <c r="BJ233" s="39" t="e" cm="1">
        <f t="array" ref="BJ233">INDEX($DG$24:$EF$31,COLUMN(F228),$AP233)</f>
        <v>#N/A</v>
      </c>
      <c r="BK233" s="39" t="e" cm="1">
        <f t="array" ref="BK233">INDEX($DG$24:$EF$31,COLUMN(G228),$AP233)</f>
        <v>#N/A</v>
      </c>
      <c r="BL233" s="39" t="e" cm="1">
        <f t="array" ref="BL233">INDEX($DG$24:$EF$31,COLUMN(H228),$AP233)</f>
        <v>#N/A</v>
      </c>
      <c r="BM233" s="63" t="str" cm="1">
        <f t="array" aca="1" ref="BM233:BQ233" ca="1">IFERROR(ROUND(IF(IFERROR(AW233:BA233/AW233:BA233,0)=1,(IFERROR(AQ233:AU233*BG233,0)+IFERROR(AW233:BA233*BH233,0)+(SUM(BD233:BF233)-MIN(BD233:BF233))*BI233+BB233*BJ233+BC233*BK233)*BL233+BB233*(1-BJ233)+BC233*(1-BK233)+IF(AN233=1,BF233,0),""),2),"")</f>
        <v/>
      </c>
      <c r="BN233" s="52" t="str">
        <f ca="1"/>
        <v/>
      </c>
      <c r="BO233" s="52" t="str">
        <f ca="1"/>
        <v/>
      </c>
      <c r="BP233" s="52" t="str">
        <f ca="1"/>
        <v/>
      </c>
      <c r="BQ233" s="64" t="str">
        <f ca="1"/>
        <v/>
      </c>
      <c r="BR233" s="6"/>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6"/>
      <c r="DM233" s="6"/>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row>
    <row r="234" spans="1:153" x14ac:dyDescent="0.3">
      <c r="A234" s="5"/>
      <c r="B234" s="18" t="str">
        <f t="shared" si="55"/>
        <v/>
      </c>
      <c r="C234" s="24"/>
      <c r="D234" s="24"/>
      <c r="E234" s="24"/>
      <c r="F234" s="24"/>
      <c r="G234" s="24"/>
      <c r="H234" s="25"/>
      <c r="I234" s="25"/>
      <c r="J234" s="25"/>
      <c r="K234" s="25"/>
      <c r="L234" s="25"/>
      <c r="M234" s="25"/>
      <c r="N234" s="24"/>
      <c r="O234" s="25"/>
      <c r="P234" s="6"/>
      <c r="Q234" s="6"/>
      <c r="R234" s="6" t="e">
        <f t="shared" si="56"/>
        <v>#N/A</v>
      </c>
      <c r="S234" s="6" t="e">
        <f t="shared" si="57"/>
        <v>#N/A</v>
      </c>
      <c r="T234" s="6" t="e">
        <f t="shared" si="58"/>
        <v>#N/A</v>
      </c>
      <c r="U234" s="6" t="e">
        <f t="shared" si="59"/>
        <v>#N/A</v>
      </c>
      <c r="V234" s="8" cm="1">
        <f t="array" ref="V234">IF(M234=0,0,IF(OR($DM$4=3,$DM$4=4),0,IF($DM$4=1,INDEX($CZ$7:$CZ$15,SUM(IF(M234&lt;$CY$7:$CY$15=TRUE,1,0))+1),VLOOKUP(M234,$DB$7:$DC$107,2,FALSE))))</f>
        <v>0</v>
      </c>
      <c r="W234" s="6" t="e">
        <f t="shared" si="54"/>
        <v>#N/A</v>
      </c>
      <c r="X234" s="6" cm="1">
        <f t="array" aca="1" ref="X234" ca="1">SUM(IF((IF(E234=0,INDIRECT(_xlfn.CONCAT($CH$1,MATCH(F234,$CG$7:$CG$100,0)+6)):INDIRECT(_xlfn.CONCAT($CH$1,MATCH(F234,$CG$7:$CG$100,0)+6+SUM(IF((F234=$CG$7:$CG$59)=TRUE,1,0))-1)),INDIRECT(_xlfn.CONCAT($CD$1,MATCH(E234,$CC$7:$CC$100,0)+6)):INDIRECT(_xlfn.CONCAT($CD$1,MATCH(E234,$CC$7:$CC$100,0)+6+SUM(IF((E234=$CC$7:$CC$59)=TRUE,1,0))-1)))*$S$3)=0,0,1))</f>
        <v>2</v>
      </c>
      <c r="Y234" s="6" t="e" cm="1">
        <f t="array" aca="1" ref="Y234" ca="1">SUM(IF((TRANSPOSE(MMULT(MMULT(_xlfn.MUNIT(X234),IF(MMULT(IF(E234=0,INDIRECT(_xlfn.CONCAT($CH$1,MATCH(F234,$CG$7:$CG$100,0)+6)):INDIRECT(_xlfn.CONCAT($CH$1,MATCH(F234,$CG$7:$CG$100,0)+6+SUM(IF((F234=$CG$7:$CG$59)=TRUE,1,0))-1)),INDIRECT(_xlfn.CONCAT($CD$1,MATCH(E234,$CC$7:$CC$100,0)+6)):INDIRECT(_xlfn.CONCAT($CD$1,MATCH(E234,$CC$7:$CC$100,0)+6+SUM(IF((E234=$CC$7:$CC$59)=TRUE,1,0))-1)))*$S$3,1/TRANSPOSE(W234-INDIRECT(_xlfn.CONCAT($BZ$1,MATCH(D234,$BY$7:$BY$100,0)+6)):INDIRECT(_xlfn.CONCAT($BZ$1,MATCH(D234,$BY$7:$BY$100,0)+6+SUM(IF((D234=$BY$7:$BY$59)=TRUE,1,0))-1))*$R$3))=1,1,0)),W234-INDIRECT(_xlfn.CONCAT($BZ$1,MATCH(D234,$BY$7:$BY$100,0)+6)):INDIRECT(_xlfn.CONCAT($BZ$1,MATCH(D234,$BY$7:$BY$100,0)+6+SUM(IF((D234=$BY$7:$BY$59)=TRUE,1,0))-1))*$R$3)))=0,0,1))</f>
        <v>#N/A</v>
      </c>
      <c r="Z234" s="6"/>
      <c r="AA234" s="30" t="str">
        <f t="shared" ca="1" si="60"/>
        <v/>
      </c>
      <c r="AB234" s="31" t="str">
        <f t="shared" si="61"/>
        <v/>
      </c>
      <c r="AC234" s="31" t="str">
        <f t="shared" si="62"/>
        <v/>
      </c>
      <c r="AD234" s="31" t="str">
        <f t="shared" si="63"/>
        <v/>
      </c>
      <c r="AE234" s="32" t="str">
        <f t="shared" si="64"/>
        <v/>
      </c>
      <c r="AF234" s="33" t="str" cm="1">
        <f t="array" aca="1" ref="AF234" ca="1">IFERROR(IF(_xlfn._xlws.SORT(TRANSPOSE(MMULT(MMULT(_xlfn.MUNIT(X234),IF(ROUND(MMULT(IF(E234=0,IF(DN232=1,INDIRECT(_xlfn.CONCAT($CP$1,MATCH(F234,$CO$7:$CO$100,0)+6)):INDIRECT(_xlfn.CONCAT($CP$1,MATCH(F234,$CO$7:$CO$100,0)+6+SUM(IF((F234=$CO$7:$CO$59)=TRUE,1,0))-1)),INDIRECT(_xlfn.CONCAT($CH$1,MATCH(F234,$CG$7:$CG$100,0)+6)):INDIRECT(_xlfn.CONCAT($CH$1,MATCH(F234,$CG$7:$CG$100,0)+6+SUM(IF((F234=$CG$7:$CG$59)=TRUE,1,0))-1))),IF(OR(DN232=2,DN232=3),INDIRECT(_xlfn.CONCAT($CL$1,MATCH(E234,$CK$7:$CK$100,0)+6)):INDIRECT(_xlfn.CONCAT($CL$1,MATCH(E234,$CK$7:$CK$100,0)+6+SUM(IF((E234=$CK$7:$CK$59)=TRUE,1,0))-1)),INDIRECT(_xlfn.CONCAT($CD$1,MATCH(E234,$CC$7:$CC$100,0)+6)):INDIRECT(_xlfn.CONCAT($CD$1,MATCH(E234,$CC$7:$CC$100,0)+6+SUM(IF((E234=$CC$7:$CC$59)=TRUE,1,0))-1))))*$S$3*IF(AND(DM232=4,F234=0),1.1,1),1/TRANSPOSE(W234-INDIRECT(_xlfn.CONCAT($BZ$1,MATCH(D234,$BY$7:$BY$100,0)+6)):INDIRECT(_xlfn.CONCAT($BZ$1,MATCH(D234,$BY$7:$BY$100,0)+6+SUM(IF((D234=$BY$7:$BY$59)=TRUE,1,0))-1))*$R$3)),6)=1,1,0)),W234-INDIRECT(_xlfn.CONCAT($BZ$1,MATCH(D234,$BY$7:$BY$100,0)+6)):INDIRECT(_xlfn.CONCAT($BZ$1,MATCH(D234,$BY$7:$BY$100,0)+6+SUM(IF((D234=$BY$7:$BY$59)=TRUE,1,0))-1))*$R$3))/$S$3,1,-1,TRUE)=0,"",_xlfn._xlws.SORT(TRANSPOSE(MMULT(MMULT(_xlfn.MUNIT(X234),IF(ROUND(MMULT(IF(E234=0,IF(DN232=1,INDIRECT(_xlfn.CONCAT($CP$1,MATCH(F234,$CO$7:$CO$100,0)+6)):INDIRECT(_xlfn.CONCAT($CP$1,MATCH(F234,$CO$7:$CO$100,0)+6+SUM(IF((F234=$CO$7:$CO$59)=TRUE,1,0))-1)),INDIRECT(_xlfn.CONCAT($CH$1,MATCH(F234,$CG$7:$CG$100,0)+6)):INDIRECT(_xlfn.CONCAT($CH$1,MATCH(F234,$CG$7:$CG$100,0)+6+SUM(IF((F234=$CG$7:$CG$59)=TRUE,1,0))-1))),IF(OR(DN232=2,DN232=3),INDIRECT(_xlfn.CONCAT($CL$1,MATCH(E234,$CK$7:$CK$100,0)+6)):INDIRECT(_xlfn.CONCAT($CL$1,MATCH(E234,$CK$7:$CK$100,0)+6+SUM(IF((E234=$CK$7:$CK$59)=TRUE,1,0))-1)),INDIRECT(_xlfn.CONCAT($CD$1,MATCH(E234,$CC$7:$CC$100,0)+6)):INDIRECT(_xlfn.CONCAT($CD$1,MATCH(E234,$CC$7:$CC$100,0)+6+SUM(IF((E234=$CC$7:$CC$59)=TRUE,1,0))-1))))*$S$3*IF(AND(DM232=4,F234=0),1.1,1),1/TRANSPOSE(W234-INDIRECT(_xlfn.CONCAT($BZ$1,MATCH(D234,$BY$7:$BY$100,0)+6)):INDIRECT(_xlfn.CONCAT($BZ$1,MATCH(D234,$BY$7:$BY$100,0)+6+SUM(IF((D234=$BY$7:$BY$59)=TRUE,1,0))-1))*$R$3)),6)=1,1,0)),W234-INDIRECT(_xlfn.CONCAT($BZ$1,MATCH(D234,$BY$7:$BY$100,0)+6)):INDIRECT(_xlfn.CONCAT($BZ$1,MATCH(D234,$BY$7:$BY$100,0)+6+SUM(IF((D234=$BY$7:$BY$59)=TRUE,1,0))-1))*$R$3))/$S$3,1,-1,TRUE)),"")</f>
        <v/>
      </c>
      <c r="AG234" s="31"/>
      <c r="AH234" s="31"/>
      <c r="AI234" s="31"/>
      <c r="AJ234" s="32"/>
      <c r="AK234" s="6"/>
      <c r="AL234" s="21"/>
      <c r="AM234" s="21"/>
      <c r="AN234" s="48">
        <f t="shared" si="65"/>
        <v>12</v>
      </c>
      <c r="AO234" s="39" t="e">
        <f t="shared" si="66"/>
        <v>#N/A</v>
      </c>
      <c r="AP234" s="39" t="e" cm="1">
        <f t="array" ref="AP234">_xlfn.XMATCH(1,IF(IF((AL234=$DG$24:$EF$24)=TRUE,1,0)+IF((AM234=$DG$25:$EF$25)=TRUE,1,0)=2,1,0))</f>
        <v>#N/A</v>
      </c>
      <c r="AQ234" s="39" t="str" cm="1">
        <f t="array" aca="1" ref="AQ234:AU234" ca="1">AA234:AE234</f>
        <v/>
      </c>
      <c r="AR234" s="39" t="str">
        <f ca="1"/>
        <v/>
      </c>
      <c r="AS234" s="39" t="str">
        <f ca="1"/>
        <v/>
      </c>
      <c r="AT234" s="39" t="str">
        <f ca="1"/>
        <v/>
      </c>
      <c r="AU234" s="39" t="str">
        <f ca="1"/>
        <v/>
      </c>
      <c r="AV234" s="39">
        <f t="shared" si="67"/>
        <v>0</v>
      </c>
      <c r="AW234" s="39" t="e" cm="1">
        <f t="array" ref="AW234">IF(AND(AV234=1,AO234&lt;&gt;1),VLOOKUP(E234,변환표준점수!$H$8:$O$60,_xlfn.XMATCH('표점 계산기'!$AL234,변환표준점수!$I$6:$O$6)+1,FALSE),IF(AND($E234=0,$DN$4=1),INDEX($CH$7:$CH$73,SUM(IF(AF234=$CP$7:$CP$59,ROW($A$1:$A$50),0))),IF(AND($E234&lt;&gt;0,$DN$4&lt;&gt;1),INDEX($CD$7:$CD$73,SUM(IF(AF234=$CL$7:$CL$59,ROW($A$1:$A$50),0))),AF234:AJ234)))</f>
        <v>#N/A</v>
      </c>
      <c r="AX234" s="39"/>
      <c r="AY234" s="39"/>
      <c r="AZ234" s="39"/>
      <c r="BA234" s="39"/>
      <c r="BB234" s="39" t="e">
        <f>VLOOKUP(G234,변환표준점수!$X$8:$AM$16,_xlfn.XMATCH(AL234,변환표준점수!$Y$5:$AM$5)+IF(OR(AN234=6,AN234=7,AN234=10,AN234=11),IF(AO234=1,0,1),0)+1,FALSE)</f>
        <v>#N/A</v>
      </c>
      <c r="BC234" s="39" t="e">
        <f>VLOOKUP(H234,변환표준점수!$AO$8:$BE$16,_xlfn.XMATCH(AL234,변환표준점수!$AP$5:$BE$5)+IF(OR(AN234=3,AN234=6,AN234=8,AN234=9,AN234=10),IF(AO234=1,0,1),0)+1,FALSE)</f>
        <v>#N/A</v>
      </c>
      <c r="BD234" s="39" t="e">
        <f>IF(I234=0,VLOOKUP(K234,변환표준점수!$BU$8:$CF$62,'표점 계산기'!$AN234+1,FALSE),VLOOKUP(I234,변환표준점수!$BH$8:$BS$62,'표점 계산기'!$AN234+1,FALSE))</f>
        <v>#N/A</v>
      </c>
      <c r="BE234" s="39" t="e">
        <f>IF(J234=0,VLOOKUP(L234,변환표준점수!$BU$8:$CF$62,'표점 계산기'!$AN234+1,FALSE),VLOOKUP(J234,변환표준점수!$BH$8:$BS$62,'표점 계산기'!$AN234+1,FALSE))</f>
        <v>#N/A</v>
      </c>
      <c r="BF234" s="39" cm="1">
        <f t="array" ref="BF234">IF(M234=0,0,IF(OR(AN234=3,AN234=4),0,IF(AN234=1,INDEX($CZ$7:$CZ$15,SUM(IF(M234&lt;$CY$7:$CY$15=TRUE,1,0))+1),VLOOKUP(M234,변환표준점수!$BH$8:$BS$62,'표점 계산기'!AN234+1,FALSE))))</f>
        <v>0</v>
      </c>
      <c r="BG234" s="39" t="e" cm="1">
        <f t="array" ref="BG234">INDEX($DG$24:$EF$31,COLUMN(C229),$AP234)</f>
        <v>#N/A</v>
      </c>
      <c r="BH234" s="39" t="e" cm="1">
        <f t="array" ref="BH234">INDEX($DG$24:$EF$31,COLUMN(D229),$AP234)</f>
        <v>#N/A</v>
      </c>
      <c r="BI234" s="39" t="e" cm="1">
        <f t="array" ref="BI234">INDEX($DG$24:$EF$31,COLUMN(E229),$AP234)</f>
        <v>#N/A</v>
      </c>
      <c r="BJ234" s="39" t="e" cm="1">
        <f t="array" ref="BJ234">INDEX($DG$24:$EF$31,COLUMN(F229),$AP234)</f>
        <v>#N/A</v>
      </c>
      <c r="BK234" s="39" t="e" cm="1">
        <f t="array" ref="BK234">INDEX($DG$24:$EF$31,COLUMN(G229),$AP234)</f>
        <v>#N/A</v>
      </c>
      <c r="BL234" s="39" t="e" cm="1">
        <f t="array" ref="BL234">INDEX($DG$24:$EF$31,COLUMN(H229),$AP234)</f>
        <v>#N/A</v>
      </c>
      <c r="BM234" s="63" t="str" cm="1">
        <f t="array" aca="1" ref="BM234:BQ234" ca="1">IFERROR(ROUND(IF(IFERROR(AW234:BA234/AW234:BA234,0)=1,(IFERROR(AQ234:AU234*BG234,0)+IFERROR(AW234:BA234*BH234,0)+(SUM(BD234:BF234)-MIN(BD234:BF234))*BI234+BB234*BJ234+BC234*BK234)*BL234+BB234*(1-BJ234)+BC234*(1-BK234)+IF(AN234=1,BF234,0),""),2),"")</f>
        <v/>
      </c>
      <c r="BN234" s="52" t="str">
        <f ca="1"/>
        <v/>
      </c>
      <c r="BO234" s="52" t="str">
        <f ca="1"/>
        <v/>
      </c>
      <c r="BP234" s="52" t="str">
        <f ca="1"/>
        <v/>
      </c>
      <c r="BQ234" s="64" t="str">
        <f ca="1"/>
        <v/>
      </c>
      <c r="BR234" s="6"/>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6"/>
      <c r="DM234" s="6"/>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row>
    <row r="235" spans="1:153" x14ac:dyDescent="0.3">
      <c r="A235" s="5"/>
      <c r="B235" s="18" t="str">
        <f t="shared" si="55"/>
        <v/>
      </c>
      <c r="C235" s="24"/>
      <c r="D235" s="24"/>
      <c r="E235" s="24"/>
      <c r="F235" s="24"/>
      <c r="G235" s="24"/>
      <c r="H235" s="25"/>
      <c r="I235" s="25"/>
      <c r="J235" s="25"/>
      <c r="K235" s="25"/>
      <c r="L235" s="25"/>
      <c r="M235" s="25"/>
      <c r="N235" s="24"/>
      <c r="O235" s="25"/>
      <c r="P235" s="6"/>
      <c r="Q235" s="6"/>
      <c r="R235" s="6" t="e">
        <f t="shared" si="56"/>
        <v>#N/A</v>
      </c>
      <c r="S235" s="6" t="e">
        <f t="shared" si="57"/>
        <v>#N/A</v>
      </c>
      <c r="T235" s="6" t="e">
        <f t="shared" si="58"/>
        <v>#N/A</v>
      </c>
      <c r="U235" s="6" t="e">
        <f t="shared" si="59"/>
        <v>#N/A</v>
      </c>
      <c r="V235" s="8" cm="1">
        <f t="array" ref="V235">IF(M235=0,0,IF(OR($DM$4=3,$DM$4=4),0,IF($DM$4=1,INDEX($CZ$7:$CZ$15,SUM(IF(M235&lt;$CY$7:$CY$15=TRUE,1,0))+1),VLOOKUP(M235,$DB$7:$DC$107,2,FALSE))))</f>
        <v>0</v>
      </c>
      <c r="W235" s="6" t="e">
        <f t="shared" si="54"/>
        <v>#N/A</v>
      </c>
      <c r="X235" s="6" cm="1">
        <f t="array" aca="1" ref="X235" ca="1">SUM(IF((IF(E235=0,INDIRECT(_xlfn.CONCAT($CH$1,MATCH(F235,$CG$7:$CG$100,0)+6)):INDIRECT(_xlfn.CONCAT($CH$1,MATCH(F235,$CG$7:$CG$100,0)+6+SUM(IF((F235=$CG$7:$CG$59)=TRUE,1,0))-1)),INDIRECT(_xlfn.CONCAT($CD$1,MATCH(E235,$CC$7:$CC$100,0)+6)):INDIRECT(_xlfn.CONCAT($CD$1,MATCH(E235,$CC$7:$CC$100,0)+6+SUM(IF((E235=$CC$7:$CC$59)=TRUE,1,0))-1)))*$S$3)=0,0,1))</f>
        <v>2</v>
      </c>
      <c r="Y235" s="6" t="e" cm="1">
        <f t="array" aca="1" ref="Y235" ca="1">SUM(IF((TRANSPOSE(MMULT(MMULT(_xlfn.MUNIT(X235),IF(MMULT(IF(E235=0,INDIRECT(_xlfn.CONCAT($CH$1,MATCH(F235,$CG$7:$CG$100,0)+6)):INDIRECT(_xlfn.CONCAT($CH$1,MATCH(F235,$CG$7:$CG$100,0)+6+SUM(IF((F235=$CG$7:$CG$59)=TRUE,1,0))-1)),INDIRECT(_xlfn.CONCAT($CD$1,MATCH(E235,$CC$7:$CC$100,0)+6)):INDIRECT(_xlfn.CONCAT($CD$1,MATCH(E235,$CC$7:$CC$100,0)+6+SUM(IF((E235=$CC$7:$CC$59)=TRUE,1,0))-1)))*$S$3,1/TRANSPOSE(W235-INDIRECT(_xlfn.CONCAT($BZ$1,MATCH(D235,$BY$7:$BY$100,0)+6)):INDIRECT(_xlfn.CONCAT($BZ$1,MATCH(D235,$BY$7:$BY$100,0)+6+SUM(IF((D235=$BY$7:$BY$59)=TRUE,1,0))-1))*$R$3))=1,1,0)),W235-INDIRECT(_xlfn.CONCAT($BZ$1,MATCH(D235,$BY$7:$BY$100,0)+6)):INDIRECT(_xlfn.CONCAT($BZ$1,MATCH(D235,$BY$7:$BY$100,0)+6+SUM(IF((D235=$BY$7:$BY$59)=TRUE,1,0))-1))*$R$3)))=0,0,1))</f>
        <v>#N/A</v>
      </c>
      <c r="Z235" s="6"/>
      <c r="AA235" s="30" t="str">
        <f t="shared" ca="1" si="60"/>
        <v/>
      </c>
      <c r="AB235" s="31" t="str">
        <f t="shared" si="61"/>
        <v/>
      </c>
      <c r="AC235" s="31" t="str">
        <f t="shared" si="62"/>
        <v/>
      </c>
      <c r="AD235" s="31" t="str">
        <f t="shared" si="63"/>
        <v/>
      </c>
      <c r="AE235" s="32" t="str">
        <f t="shared" si="64"/>
        <v/>
      </c>
      <c r="AF235" s="33" t="str" cm="1">
        <f t="array" aca="1" ref="AF235" ca="1">IFERROR(IF(_xlfn._xlws.SORT(TRANSPOSE(MMULT(MMULT(_xlfn.MUNIT(X235),IF(ROUND(MMULT(IF(E235=0,IF(DN233=1,INDIRECT(_xlfn.CONCAT($CP$1,MATCH(F235,$CO$7:$CO$100,0)+6)):INDIRECT(_xlfn.CONCAT($CP$1,MATCH(F235,$CO$7:$CO$100,0)+6+SUM(IF((F235=$CO$7:$CO$59)=TRUE,1,0))-1)),INDIRECT(_xlfn.CONCAT($CH$1,MATCH(F235,$CG$7:$CG$100,0)+6)):INDIRECT(_xlfn.CONCAT($CH$1,MATCH(F235,$CG$7:$CG$100,0)+6+SUM(IF((F235=$CG$7:$CG$59)=TRUE,1,0))-1))),IF(OR(DN233=2,DN233=3),INDIRECT(_xlfn.CONCAT($CL$1,MATCH(E235,$CK$7:$CK$100,0)+6)):INDIRECT(_xlfn.CONCAT($CL$1,MATCH(E235,$CK$7:$CK$100,0)+6+SUM(IF((E235=$CK$7:$CK$59)=TRUE,1,0))-1)),INDIRECT(_xlfn.CONCAT($CD$1,MATCH(E235,$CC$7:$CC$100,0)+6)):INDIRECT(_xlfn.CONCAT($CD$1,MATCH(E235,$CC$7:$CC$100,0)+6+SUM(IF((E235=$CC$7:$CC$59)=TRUE,1,0))-1))))*$S$3*IF(AND(DM233=4,F235=0),1.1,1),1/TRANSPOSE(W235-INDIRECT(_xlfn.CONCAT($BZ$1,MATCH(D235,$BY$7:$BY$100,0)+6)):INDIRECT(_xlfn.CONCAT($BZ$1,MATCH(D235,$BY$7:$BY$100,0)+6+SUM(IF((D235=$BY$7:$BY$59)=TRUE,1,0))-1))*$R$3)),6)=1,1,0)),W235-INDIRECT(_xlfn.CONCAT($BZ$1,MATCH(D235,$BY$7:$BY$100,0)+6)):INDIRECT(_xlfn.CONCAT($BZ$1,MATCH(D235,$BY$7:$BY$100,0)+6+SUM(IF((D235=$BY$7:$BY$59)=TRUE,1,0))-1))*$R$3))/$S$3,1,-1,TRUE)=0,"",_xlfn._xlws.SORT(TRANSPOSE(MMULT(MMULT(_xlfn.MUNIT(X235),IF(ROUND(MMULT(IF(E235=0,IF(DN233=1,INDIRECT(_xlfn.CONCAT($CP$1,MATCH(F235,$CO$7:$CO$100,0)+6)):INDIRECT(_xlfn.CONCAT($CP$1,MATCH(F235,$CO$7:$CO$100,0)+6+SUM(IF((F235=$CO$7:$CO$59)=TRUE,1,0))-1)),INDIRECT(_xlfn.CONCAT($CH$1,MATCH(F235,$CG$7:$CG$100,0)+6)):INDIRECT(_xlfn.CONCAT($CH$1,MATCH(F235,$CG$7:$CG$100,0)+6+SUM(IF((F235=$CG$7:$CG$59)=TRUE,1,0))-1))),IF(OR(DN233=2,DN233=3),INDIRECT(_xlfn.CONCAT($CL$1,MATCH(E235,$CK$7:$CK$100,0)+6)):INDIRECT(_xlfn.CONCAT($CL$1,MATCH(E235,$CK$7:$CK$100,0)+6+SUM(IF((E235=$CK$7:$CK$59)=TRUE,1,0))-1)),INDIRECT(_xlfn.CONCAT($CD$1,MATCH(E235,$CC$7:$CC$100,0)+6)):INDIRECT(_xlfn.CONCAT($CD$1,MATCH(E235,$CC$7:$CC$100,0)+6+SUM(IF((E235=$CC$7:$CC$59)=TRUE,1,0))-1))))*$S$3*IF(AND(DM233=4,F235=0),1.1,1),1/TRANSPOSE(W235-INDIRECT(_xlfn.CONCAT($BZ$1,MATCH(D235,$BY$7:$BY$100,0)+6)):INDIRECT(_xlfn.CONCAT($BZ$1,MATCH(D235,$BY$7:$BY$100,0)+6+SUM(IF((D235=$BY$7:$BY$59)=TRUE,1,0))-1))*$R$3)),6)=1,1,0)),W235-INDIRECT(_xlfn.CONCAT($BZ$1,MATCH(D235,$BY$7:$BY$100,0)+6)):INDIRECT(_xlfn.CONCAT($BZ$1,MATCH(D235,$BY$7:$BY$100,0)+6+SUM(IF((D235=$BY$7:$BY$59)=TRUE,1,0))-1))*$R$3))/$S$3,1,-1,TRUE)),"")</f>
        <v/>
      </c>
      <c r="AG235" s="31"/>
      <c r="AH235" s="31"/>
      <c r="AI235" s="31"/>
      <c r="AJ235" s="32"/>
      <c r="AK235" s="6"/>
      <c r="AL235" s="21"/>
      <c r="AM235" s="21"/>
      <c r="AN235" s="48">
        <f t="shared" si="65"/>
        <v>12</v>
      </c>
      <c r="AO235" s="39" t="e">
        <f t="shared" si="66"/>
        <v>#N/A</v>
      </c>
      <c r="AP235" s="39" t="e" cm="1">
        <f t="array" ref="AP235">_xlfn.XMATCH(1,IF(IF((AL235=$DG$24:$EF$24)=TRUE,1,0)+IF((AM235=$DG$25:$EF$25)=TRUE,1,0)=2,1,0))</f>
        <v>#N/A</v>
      </c>
      <c r="AQ235" s="39" t="str" cm="1">
        <f t="array" aca="1" ref="AQ235:AU235" ca="1">AA235:AE235</f>
        <v/>
      </c>
      <c r="AR235" s="39" t="str">
        <f ca="1"/>
        <v/>
      </c>
      <c r="AS235" s="39" t="str">
        <f ca="1"/>
        <v/>
      </c>
      <c r="AT235" s="39" t="str">
        <f ca="1"/>
        <v/>
      </c>
      <c r="AU235" s="39" t="str">
        <f ca="1"/>
        <v/>
      </c>
      <c r="AV235" s="39">
        <f t="shared" si="67"/>
        <v>0</v>
      </c>
      <c r="AW235" s="39" t="e" cm="1">
        <f t="array" ref="AW235">IF(AND(AV235=1,AO235&lt;&gt;1),VLOOKUP(E235,변환표준점수!$H$8:$O$60,_xlfn.XMATCH('표점 계산기'!$AL235,변환표준점수!$I$6:$O$6)+1,FALSE),IF(AND($E235=0,$DN$4=1),INDEX($CH$7:$CH$73,SUM(IF(AF235=$CP$7:$CP$59,ROW($A$1:$A$50),0))),IF(AND($E235&lt;&gt;0,$DN$4&lt;&gt;1),INDEX($CD$7:$CD$73,SUM(IF(AF235=$CL$7:$CL$59,ROW($A$1:$A$50),0))),AF235:AJ235)))</f>
        <v>#N/A</v>
      </c>
      <c r="AX235" s="39"/>
      <c r="AY235" s="39"/>
      <c r="AZ235" s="39"/>
      <c r="BA235" s="39"/>
      <c r="BB235" s="39" t="e">
        <f>VLOOKUP(G235,변환표준점수!$X$8:$AM$16,_xlfn.XMATCH(AL235,변환표준점수!$Y$5:$AM$5)+IF(OR(AN235=6,AN235=7,AN235=10,AN235=11),IF(AO235=1,0,1),0)+1,FALSE)</f>
        <v>#N/A</v>
      </c>
      <c r="BC235" s="39" t="e">
        <f>VLOOKUP(H235,변환표준점수!$AO$8:$BE$16,_xlfn.XMATCH(AL235,변환표준점수!$AP$5:$BE$5)+IF(OR(AN235=3,AN235=6,AN235=8,AN235=9,AN235=10),IF(AO235=1,0,1),0)+1,FALSE)</f>
        <v>#N/A</v>
      </c>
      <c r="BD235" s="39" t="e">
        <f>IF(I235=0,VLOOKUP(K235,변환표준점수!$BU$8:$CF$62,'표점 계산기'!$AN235+1,FALSE),VLOOKUP(I235,변환표준점수!$BH$8:$BS$62,'표점 계산기'!$AN235+1,FALSE))</f>
        <v>#N/A</v>
      </c>
      <c r="BE235" s="39" t="e">
        <f>IF(J235=0,VLOOKUP(L235,변환표준점수!$BU$8:$CF$62,'표점 계산기'!$AN235+1,FALSE),VLOOKUP(J235,변환표준점수!$BH$8:$BS$62,'표점 계산기'!$AN235+1,FALSE))</f>
        <v>#N/A</v>
      </c>
      <c r="BF235" s="39" cm="1">
        <f t="array" ref="BF235">IF(M235=0,0,IF(OR(AN235=3,AN235=4),0,IF(AN235=1,INDEX($CZ$7:$CZ$15,SUM(IF(M235&lt;$CY$7:$CY$15=TRUE,1,0))+1),VLOOKUP(M235,변환표준점수!$BH$8:$BS$62,'표점 계산기'!AN235+1,FALSE))))</f>
        <v>0</v>
      </c>
      <c r="BG235" s="39" t="e" cm="1">
        <f t="array" ref="BG235">INDEX($DG$24:$EF$31,COLUMN(C230),$AP235)</f>
        <v>#N/A</v>
      </c>
      <c r="BH235" s="39" t="e" cm="1">
        <f t="array" ref="BH235">INDEX($DG$24:$EF$31,COLUMN(D230),$AP235)</f>
        <v>#N/A</v>
      </c>
      <c r="BI235" s="39" t="e" cm="1">
        <f t="array" ref="BI235">INDEX($DG$24:$EF$31,COLUMN(E230),$AP235)</f>
        <v>#N/A</v>
      </c>
      <c r="BJ235" s="39" t="e" cm="1">
        <f t="array" ref="BJ235">INDEX($DG$24:$EF$31,COLUMN(F230),$AP235)</f>
        <v>#N/A</v>
      </c>
      <c r="BK235" s="39" t="e" cm="1">
        <f t="array" ref="BK235">INDEX($DG$24:$EF$31,COLUMN(G230),$AP235)</f>
        <v>#N/A</v>
      </c>
      <c r="BL235" s="39" t="e" cm="1">
        <f t="array" ref="BL235">INDEX($DG$24:$EF$31,COLUMN(H230),$AP235)</f>
        <v>#N/A</v>
      </c>
      <c r="BM235" s="63" t="str" cm="1">
        <f t="array" aca="1" ref="BM235:BQ235" ca="1">IFERROR(ROUND(IF(IFERROR(AW235:BA235/AW235:BA235,0)=1,(IFERROR(AQ235:AU235*BG235,0)+IFERROR(AW235:BA235*BH235,0)+(SUM(BD235:BF235)-MIN(BD235:BF235))*BI235+BB235*BJ235+BC235*BK235)*BL235+BB235*(1-BJ235)+BC235*(1-BK235)+IF(AN235=1,BF235,0),""),2),"")</f>
        <v/>
      </c>
      <c r="BN235" s="52" t="str">
        <f ca="1"/>
        <v/>
      </c>
      <c r="BO235" s="52" t="str">
        <f ca="1"/>
        <v/>
      </c>
      <c r="BP235" s="52" t="str">
        <f ca="1"/>
        <v/>
      </c>
      <c r="BQ235" s="64" t="str">
        <f ca="1"/>
        <v/>
      </c>
      <c r="BR235" s="6"/>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6"/>
      <c r="DM235" s="6"/>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row>
    <row r="236" spans="1:153" x14ac:dyDescent="0.3">
      <c r="A236" s="5"/>
      <c r="B236" s="18" t="str">
        <f t="shared" si="55"/>
        <v/>
      </c>
      <c r="C236" s="24"/>
      <c r="D236" s="24"/>
      <c r="E236" s="24"/>
      <c r="F236" s="24"/>
      <c r="G236" s="24"/>
      <c r="H236" s="25"/>
      <c r="I236" s="25"/>
      <c r="J236" s="25"/>
      <c r="K236" s="25"/>
      <c r="L236" s="25"/>
      <c r="M236" s="25"/>
      <c r="N236" s="24"/>
      <c r="O236" s="25"/>
      <c r="P236" s="6"/>
      <c r="Q236" s="6"/>
      <c r="R236" s="6" t="e">
        <f t="shared" si="56"/>
        <v>#N/A</v>
      </c>
      <c r="S236" s="6" t="e">
        <f t="shared" si="57"/>
        <v>#N/A</v>
      </c>
      <c r="T236" s="6" t="e">
        <f t="shared" si="58"/>
        <v>#N/A</v>
      </c>
      <c r="U236" s="6" t="e">
        <f t="shared" si="59"/>
        <v>#N/A</v>
      </c>
      <c r="V236" s="8" cm="1">
        <f t="array" ref="V236">IF(M236=0,0,IF(OR($DM$4=3,$DM$4=4),0,IF($DM$4=1,INDEX($CZ$7:$CZ$15,SUM(IF(M236&lt;$CY$7:$CY$15=TRUE,1,0))+1),VLOOKUP(M236,$DB$7:$DC$107,2,FALSE))))</f>
        <v>0</v>
      </c>
      <c r="W236" s="6" t="e">
        <f t="shared" si="54"/>
        <v>#N/A</v>
      </c>
      <c r="X236" s="6" cm="1">
        <f t="array" aca="1" ref="X236" ca="1">SUM(IF((IF(E236=0,INDIRECT(_xlfn.CONCAT($CH$1,MATCH(F236,$CG$7:$CG$100,0)+6)):INDIRECT(_xlfn.CONCAT($CH$1,MATCH(F236,$CG$7:$CG$100,0)+6+SUM(IF((F236=$CG$7:$CG$59)=TRUE,1,0))-1)),INDIRECT(_xlfn.CONCAT($CD$1,MATCH(E236,$CC$7:$CC$100,0)+6)):INDIRECT(_xlfn.CONCAT($CD$1,MATCH(E236,$CC$7:$CC$100,0)+6+SUM(IF((E236=$CC$7:$CC$59)=TRUE,1,0))-1)))*$S$3)=0,0,1))</f>
        <v>2</v>
      </c>
      <c r="Y236" s="6" t="e" cm="1">
        <f t="array" aca="1" ref="Y236" ca="1">SUM(IF((TRANSPOSE(MMULT(MMULT(_xlfn.MUNIT(X236),IF(MMULT(IF(E236=0,INDIRECT(_xlfn.CONCAT($CH$1,MATCH(F236,$CG$7:$CG$100,0)+6)):INDIRECT(_xlfn.CONCAT($CH$1,MATCH(F236,$CG$7:$CG$100,0)+6+SUM(IF((F236=$CG$7:$CG$59)=TRUE,1,0))-1)),INDIRECT(_xlfn.CONCAT($CD$1,MATCH(E236,$CC$7:$CC$100,0)+6)):INDIRECT(_xlfn.CONCAT($CD$1,MATCH(E236,$CC$7:$CC$100,0)+6+SUM(IF((E236=$CC$7:$CC$59)=TRUE,1,0))-1)))*$S$3,1/TRANSPOSE(W236-INDIRECT(_xlfn.CONCAT($BZ$1,MATCH(D236,$BY$7:$BY$100,0)+6)):INDIRECT(_xlfn.CONCAT($BZ$1,MATCH(D236,$BY$7:$BY$100,0)+6+SUM(IF((D236=$BY$7:$BY$59)=TRUE,1,0))-1))*$R$3))=1,1,0)),W236-INDIRECT(_xlfn.CONCAT($BZ$1,MATCH(D236,$BY$7:$BY$100,0)+6)):INDIRECT(_xlfn.CONCAT($BZ$1,MATCH(D236,$BY$7:$BY$100,0)+6+SUM(IF((D236=$BY$7:$BY$59)=TRUE,1,0))-1))*$R$3)))=0,0,1))</f>
        <v>#N/A</v>
      </c>
      <c r="Z236" s="6"/>
      <c r="AA236" s="30" t="str">
        <f t="shared" ca="1" si="60"/>
        <v/>
      </c>
      <c r="AB236" s="31" t="str">
        <f t="shared" si="61"/>
        <v/>
      </c>
      <c r="AC236" s="31" t="str">
        <f t="shared" si="62"/>
        <v/>
      </c>
      <c r="AD236" s="31" t="str">
        <f t="shared" si="63"/>
        <v/>
      </c>
      <c r="AE236" s="32" t="str">
        <f t="shared" si="64"/>
        <v/>
      </c>
      <c r="AF236" s="33" t="str" cm="1">
        <f t="array" aca="1" ref="AF236" ca="1">IFERROR(IF(_xlfn._xlws.SORT(TRANSPOSE(MMULT(MMULT(_xlfn.MUNIT(X236),IF(ROUND(MMULT(IF(E236=0,IF(DN234=1,INDIRECT(_xlfn.CONCAT($CP$1,MATCH(F236,$CO$7:$CO$100,0)+6)):INDIRECT(_xlfn.CONCAT($CP$1,MATCH(F236,$CO$7:$CO$100,0)+6+SUM(IF((F236=$CO$7:$CO$59)=TRUE,1,0))-1)),INDIRECT(_xlfn.CONCAT($CH$1,MATCH(F236,$CG$7:$CG$100,0)+6)):INDIRECT(_xlfn.CONCAT($CH$1,MATCH(F236,$CG$7:$CG$100,0)+6+SUM(IF((F236=$CG$7:$CG$59)=TRUE,1,0))-1))),IF(OR(DN234=2,DN234=3),INDIRECT(_xlfn.CONCAT($CL$1,MATCH(E236,$CK$7:$CK$100,0)+6)):INDIRECT(_xlfn.CONCAT($CL$1,MATCH(E236,$CK$7:$CK$100,0)+6+SUM(IF((E236=$CK$7:$CK$59)=TRUE,1,0))-1)),INDIRECT(_xlfn.CONCAT($CD$1,MATCH(E236,$CC$7:$CC$100,0)+6)):INDIRECT(_xlfn.CONCAT($CD$1,MATCH(E236,$CC$7:$CC$100,0)+6+SUM(IF((E236=$CC$7:$CC$59)=TRUE,1,0))-1))))*$S$3*IF(AND(DM234=4,F236=0),1.1,1),1/TRANSPOSE(W236-INDIRECT(_xlfn.CONCAT($BZ$1,MATCH(D236,$BY$7:$BY$100,0)+6)):INDIRECT(_xlfn.CONCAT($BZ$1,MATCH(D236,$BY$7:$BY$100,0)+6+SUM(IF((D236=$BY$7:$BY$59)=TRUE,1,0))-1))*$R$3)),6)=1,1,0)),W236-INDIRECT(_xlfn.CONCAT($BZ$1,MATCH(D236,$BY$7:$BY$100,0)+6)):INDIRECT(_xlfn.CONCAT($BZ$1,MATCH(D236,$BY$7:$BY$100,0)+6+SUM(IF((D236=$BY$7:$BY$59)=TRUE,1,0))-1))*$R$3))/$S$3,1,-1,TRUE)=0,"",_xlfn._xlws.SORT(TRANSPOSE(MMULT(MMULT(_xlfn.MUNIT(X236),IF(ROUND(MMULT(IF(E236=0,IF(DN234=1,INDIRECT(_xlfn.CONCAT($CP$1,MATCH(F236,$CO$7:$CO$100,0)+6)):INDIRECT(_xlfn.CONCAT($CP$1,MATCH(F236,$CO$7:$CO$100,0)+6+SUM(IF((F236=$CO$7:$CO$59)=TRUE,1,0))-1)),INDIRECT(_xlfn.CONCAT($CH$1,MATCH(F236,$CG$7:$CG$100,0)+6)):INDIRECT(_xlfn.CONCAT($CH$1,MATCH(F236,$CG$7:$CG$100,0)+6+SUM(IF((F236=$CG$7:$CG$59)=TRUE,1,0))-1))),IF(OR(DN234=2,DN234=3),INDIRECT(_xlfn.CONCAT($CL$1,MATCH(E236,$CK$7:$CK$100,0)+6)):INDIRECT(_xlfn.CONCAT($CL$1,MATCH(E236,$CK$7:$CK$100,0)+6+SUM(IF((E236=$CK$7:$CK$59)=TRUE,1,0))-1)),INDIRECT(_xlfn.CONCAT($CD$1,MATCH(E236,$CC$7:$CC$100,0)+6)):INDIRECT(_xlfn.CONCAT($CD$1,MATCH(E236,$CC$7:$CC$100,0)+6+SUM(IF((E236=$CC$7:$CC$59)=TRUE,1,0))-1))))*$S$3*IF(AND(DM234=4,F236=0),1.1,1),1/TRANSPOSE(W236-INDIRECT(_xlfn.CONCAT($BZ$1,MATCH(D236,$BY$7:$BY$100,0)+6)):INDIRECT(_xlfn.CONCAT($BZ$1,MATCH(D236,$BY$7:$BY$100,0)+6+SUM(IF((D236=$BY$7:$BY$59)=TRUE,1,0))-1))*$R$3)),6)=1,1,0)),W236-INDIRECT(_xlfn.CONCAT($BZ$1,MATCH(D236,$BY$7:$BY$100,0)+6)):INDIRECT(_xlfn.CONCAT($BZ$1,MATCH(D236,$BY$7:$BY$100,0)+6+SUM(IF((D236=$BY$7:$BY$59)=TRUE,1,0))-1))*$R$3))/$S$3,1,-1,TRUE)),"")</f>
        <v/>
      </c>
      <c r="AG236" s="31"/>
      <c r="AH236" s="31"/>
      <c r="AI236" s="31"/>
      <c r="AJ236" s="32"/>
      <c r="AK236" s="6"/>
      <c r="AL236" s="21"/>
      <c r="AM236" s="21"/>
      <c r="AN236" s="48">
        <f t="shared" si="65"/>
        <v>12</v>
      </c>
      <c r="AO236" s="39" t="e">
        <f t="shared" si="66"/>
        <v>#N/A</v>
      </c>
      <c r="AP236" s="39" t="e" cm="1">
        <f t="array" ref="AP236">_xlfn.XMATCH(1,IF(IF((AL236=$DG$24:$EF$24)=TRUE,1,0)+IF((AM236=$DG$25:$EF$25)=TRUE,1,0)=2,1,0))</f>
        <v>#N/A</v>
      </c>
      <c r="AQ236" s="39" t="str" cm="1">
        <f t="array" aca="1" ref="AQ236:AU236" ca="1">AA236:AE236</f>
        <v/>
      </c>
      <c r="AR236" s="39" t="str">
        <f ca="1"/>
        <v/>
      </c>
      <c r="AS236" s="39" t="str">
        <f ca="1"/>
        <v/>
      </c>
      <c r="AT236" s="39" t="str">
        <f ca="1"/>
        <v/>
      </c>
      <c r="AU236" s="39" t="str">
        <f ca="1"/>
        <v/>
      </c>
      <c r="AV236" s="39">
        <f t="shared" si="67"/>
        <v>0</v>
      </c>
      <c r="AW236" s="39" t="e" cm="1">
        <f t="array" ref="AW236">IF(AND(AV236=1,AO236&lt;&gt;1),VLOOKUP(E236,변환표준점수!$H$8:$O$60,_xlfn.XMATCH('표점 계산기'!$AL236,변환표준점수!$I$6:$O$6)+1,FALSE),IF(AND($E236=0,$DN$4=1),INDEX($CH$7:$CH$73,SUM(IF(AF236=$CP$7:$CP$59,ROW($A$1:$A$50),0))),IF(AND($E236&lt;&gt;0,$DN$4&lt;&gt;1),INDEX($CD$7:$CD$73,SUM(IF(AF236=$CL$7:$CL$59,ROW($A$1:$A$50),0))),AF236:AJ236)))</f>
        <v>#N/A</v>
      </c>
      <c r="AX236" s="39"/>
      <c r="AY236" s="39"/>
      <c r="AZ236" s="39"/>
      <c r="BA236" s="39"/>
      <c r="BB236" s="39" t="e">
        <f>VLOOKUP(G236,변환표준점수!$X$8:$AM$16,_xlfn.XMATCH(AL236,변환표준점수!$Y$5:$AM$5)+IF(OR(AN236=6,AN236=7,AN236=10,AN236=11),IF(AO236=1,0,1),0)+1,FALSE)</f>
        <v>#N/A</v>
      </c>
      <c r="BC236" s="39" t="e">
        <f>VLOOKUP(H236,변환표준점수!$AO$8:$BE$16,_xlfn.XMATCH(AL236,변환표준점수!$AP$5:$BE$5)+IF(OR(AN236=3,AN236=6,AN236=8,AN236=9,AN236=10),IF(AO236=1,0,1),0)+1,FALSE)</f>
        <v>#N/A</v>
      </c>
      <c r="BD236" s="39" t="e">
        <f>IF(I236=0,VLOOKUP(K236,변환표준점수!$BU$8:$CF$62,'표점 계산기'!$AN236+1,FALSE),VLOOKUP(I236,변환표준점수!$BH$8:$BS$62,'표점 계산기'!$AN236+1,FALSE))</f>
        <v>#N/A</v>
      </c>
      <c r="BE236" s="39" t="e">
        <f>IF(J236=0,VLOOKUP(L236,변환표준점수!$BU$8:$CF$62,'표점 계산기'!$AN236+1,FALSE),VLOOKUP(J236,변환표준점수!$BH$8:$BS$62,'표점 계산기'!$AN236+1,FALSE))</f>
        <v>#N/A</v>
      </c>
      <c r="BF236" s="39" cm="1">
        <f t="array" ref="BF236">IF(M236=0,0,IF(OR(AN236=3,AN236=4),0,IF(AN236=1,INDEX($CZ$7:$CZ$15,SUM(IF(M236&lt;$CY$7:$CY$15=TRUE,1,0))+1),VLOOKUP(M236,변환표준점수!$BH$8:$BS$62,'표점 계산기'!AN236+1,FALSE))))</f>
        <v>0</v>
      </c>
      <c r="BG236" s="39" t="e" cm="1">
        <f t="array" ref="BG236">INDEX($DG$24:$EF$31,COLUMN(C231),$AP236)</f>
        <v>#N/A</v>
      </c>
      <c r="BH236" s="39" t="e" cm="1">
        <f t="array" ref="BH236">INDEX($DG$24:$EF$31,COLUMN(D231),$AP236)</f>
        <v>#N/A</v>
      </c>
      <c r="BI236" s="39" t="e" cm="1">
        <f t="array" ref="BI236">INDEX($DG$24:$EF$31,COLUMN(E231),$AP236)</f>
        <v>#N/A</v>
      </c>
      <c r="BJ236" s="39" t="e" cm="1">
        <f t="array" ref="BJ236">INDEX($DG$24:$EF$31,COLUMN(F231),$AP236)</f>
        <v>#N/A</v>
      </c>
      <c r="BK236" s="39" t="e" cm="1">
        <f t="array" ref="BK236">INDEX($DG$24:$EF$31,COLUMN(G231),$AP236)</f>
        <v>#N/A</v>
      </c>
      <c r="BL236" s="39" t="e" cm="1">
        <f t="array" ref="BL236">INDEX($DG$24:$EF$31,COLUMN(H231),$AP236)</f>
        <v>#N/A</v>
      </c>
      <c r="BM236" s="63" t="str" cm="1">
        <f t="array" aca="1" ref="BM236:BQ236" ca="1">IFERROR(ROUND(IF(IFERROR(AW236:BA236/AW236:BA236,0)=1,(IFERROR(AQ236:AU236*BG236,0)+IFERROR(AW236:BA236*BH236,0)+(SUM(BD236:BF236)-MIN(BD236:BF236))*BI236+BB236*BJ236+BC236*BK236)*BL236+BB236*(1-BJ236)+BC236*(1-BK236)+IF(AN236=1,BF236,0),""),2),"")</f>
        <v/>
      </c>
      <c r="BN236" s="52" t="str">
        <f ca="1"/>
        <v/>
      </c>
      <c r="BO236" s="52" t="str">
        <f ca="1"/>
        <v/>
      </c>
      <c r="BP236" s="52" t="str">
        <f ca="1"/>
        <v/>
      </c>
      <c r="BQ236" s="64" t="str">
        <f ca="1"/>
        <v/>
      </c>
      <c r="BR236" s="6"/>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6"/>
      <c r="DM236" s="6"/>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5"/>
      <c r="EW236" s="5"/>
    </row>
    <row r="237" spans="1:153" x14ac:dyDescent="0.3">
      <c r="A237" s="5"/>
      <c r="B237" s="18" t="str">
        <f t="shared" si="55"/>
        <v/>
      </c>
      <c r="C237" s="24"/>
      <c r="D237" s="24"/>
      <c r="E237" s="24"/>
      <c r="F237" s="24"/>
      <c r="G237" s="24"/>
      <c r="H237" s="25"/>
      <c r="I237" s="25"/>
      <c r="J237" s="25"/>
      <c r="K237" s="25"/>
      <c r="L237" s="25"/>
      <c r="M237" s="25"/>
      <c r="N237" s="24"/>
      <c r="O237" s="25"/>
      <c r="P237" s="6"/>
      <c r="Q237" s="6"/>
      <c r="R237" s="6" t="e">
        <f t="shared" si="56"/>
        <v>#N/A</v>
      </c>
      <c r="S237" s="6" t="e">
        <f t="shared" si="57"/>
        <v>#N/A</v>
      </c>
      <c r="T237" s="6" t="e">
        <f t="shared" si="58"/>
        <v>#N/A</v>
      </c>
      <c r="U237" s="6" t="e">
        <f t="shared" si="59"/>
        <v>#N/A</v>
      </c>
      <c r="V237" s="8" cm="1">
        <f t="array" ref="V237">IF(M237=0,0,IF(OR($DM$4=3,$DM$4=4),0,IF($DM$4=1,INDEX($CZ$7:$CZ$15,SUM(IF(M237&lt;$CY$7:$CY$15=TRUE,1,0))+1),VLOOKUP(M237,$DB$7:$DC$107,2,FALSE))))</f>
        <v>0</v>
      </c>
      <c r="W237" s="6" t="e">
        <f t="shared" si="54"/>
        <v>#N/A</v>
      </c>
      <c r="X237" s="6" cm="1">
        <f t="array" aca="1" ref="X237" ca="1">SUM(IF((IF(E237=0,INDIRECT(_xlfn.CONCAT($CH$1,MATCH(F237,$CG$7:$CG$100,0)+6)):INDIRECT(_xlfn.CONCAT($CH$1,MATCH(F237,$CG$7:$CG$100,0)+6+SUM(IF((F237=$CG$7:$CG$59)=TRUE,1,0))-1)),INDIRECT(_xlfn.CONCAT($CD$1,MATCH(E237,$CC$7:$CC$100,0)+6)):INDIRECT(_xlfn.CONCAT($CD$1,MATCH(E237,$CC$7:$CC$100,0)+6+SUM(IF((E237=$CC$7:$CC$59)=TRUE,1,0))-1)))*$S$3)=0,0,1))</f>
        <v>2</v>
      </c>
      <c r="Y237" s="6" t="e" cm="1">
        <f t="array" aca="1" ref="Y237" ca="1">SUM(IF((TRANSPOSE(MMULT(MMULT(_xlfn.MUNIT(X237),IF(MMULT(IF(E237=0,INDIRECT(_xlfn.CONCAT($CH$1,MATCH(F237,$CG$7:$CG$100,0)+6)):INDIRECT(_xlfn.CONCAT($CH$1,MATCH(F237,$CG$7:$CG$100,0)+6+SUM(IF((F237=$CG$7:$CG$59)=TRUE,1,0))-1)),INDIRECT(_xlfn.CONCAT($CD$1,MATCH(E237,$CC$7:$CC$100,0)+6)):INDIRECT(_xlfn.CONCAT($CD$1,MATCH(E237,$CC$7:$CC$100,0)+6+SUM(IF((E237=$CC$7:$CC$59)=TRUE,1,0))-1)))*$S$3,1/TRANSPOSE(W237-INDIRECT(_xlfn.CONCAT($BZ$1,MATCH(D237,$BY$7:$BY$100,0)+6)):INDIRECT(_xlfn.CONCAT($BZ$1,MATCH(D237,$BY$7:$BY$100,0)+6+SUM(IF((D237=$BY$7:$BY$59)=TRUE,1,0))-1))*$R$3))=1,1,0)),W237-INDIRECT(_xlfn.CONCAT($BZ$1,MATCH(D237,$BY$7:$BY$100,0)+6)):INDIRECT(_xlfn.CONCAT($BZ$1,MATCH(D237,$BY$7:$BY$100,0)+6+SUM(IF((D237=$BY$7:$BY$59)=TRUE,1,0))-1))*$R$3)))=0,0,1))</f>
        <v>#N/A</v>
      </c>
      <c r="Z237" s="6"/>
      <c r="AA237" s="30" t="str">
        <f t="shared" ca="1" si="60"/>
        <v/>
      </c>
      <c r="AB237" s="31" t="str">
        <f t="shared" si="61"/>
        <v/>
      </c>
      <c r="AC237" s="31" t="str">
        <f t="shared" si="62"/>
        <v/>
      </c>
      <c r="AD237" s="31" t="str">
        <f t="shared" si="63"/>
        <v/>
      </c>
      <c r="AE237" s="32" t="str">
        <f t="shared" si="64"/>
        <v/>
      </c>
      <c r="AF237" s="33" t="str" cm="1">
        <f t="array" aca="1" ref="AF237" ca="1">IFERROR(IF(_xlfn._xlws.SORT(TRANSPOSE(MMULT(MMULT(_xlfn.MUNIT(X237),IF(ROUND(MMULT(IF(E237=0,IF(DN235=1,INDIRECT(_xlfn.CONCAT($CP$1,MATCH(F237,$CO$7:$CO$100,0)+6)):INDIRECT(_xlfn.CONCAT($CP$1,MATCH(F237,$CO$7:$CO$100,0)+6+SUM(IF((F237=$CO$7:$CO$59)=TRUE,1,0))-1)),INDIRECT(_xlfn.CONCAT($CH$1,MATCH(F237,$CG$7:$CG$100,0)+6)):INDIRECT(_xlfn.CONCAT($CH$1,MATCH(F237,$CG$7:$CG$100,0)+6+SUM(IF((F237=$CG$7:$CG$59)=TRUE,1,0))-1))),IF(OR(DN235=2,DN235=3),INDIRECT(_xlfn.CONCAT($CL$1,MATCH(E237,$CK$7:$CK$100,0)+6)):INDIRECT(_xlfn.CONCAT($CL$1,MATCH(E237,$CK$7:$CK$100,0)+6+SUM(IF((E237=$CK$7:$CK$59)=TRUE,1,0))-1)),INDIRECT(_xlfn.CONCAT($CD$1,MATCH(E237,$CC$7:$CC$100,0)+6)):INDIRECT(_xlfn.CONCAT($CD$1,MATCH(E237,$CC$7:$CC$100,0)+6+SUM(IF((E237=$CC$7:$CC$59)=TRUE,1,0))-1))))*$S$3*IF(AND(DM235=4,F237=0),1.1,1),1/TRANSPOSE(W237-INDIRECT(_xlfn.CONCAT($BZ$1,MATCH(D237,$BY$7:$BY$100,0)+6)):INDIRECT(_xlfn.CONCAT($BZ$1,MATCH(D237,$BY$7:$BY$100,0)+6+SUM(IF((D237=$BY$7:$BY$59)=TRUE,1,0))-1))*$R$3)),6)=1,1,0)),W237-INDIRECT(_xlfn.CONCAT($BZ$1,MATCH(D237,$BY$7:$BY$100,0)+6)):INDIRECT(_xlfn.CONCAT($BZ$1,MATCH(D237,$BY$7:$BY$100,0)+6+SUM(IF((D237=$BY$7:$BY$59)=TRUE,1,0))-1))*$R$3))/$S$3,1,-1,TRUE)=0,"",_xlfn._xlws.SORT(TRANSPOSE(MMULT(MMULT(_xlfn.MUNIT(X237),IF(ROUND(MMULT(IF(E237=0,IF(DN235=1,INDIRECT(_xlfn.CONCAT($CP$1,MATCH(F237,$CO$7:$CO$100,0)+6)):INDIRECT(_xlfn.CONCAT($CP$1,MATCH(F237,$CO$7:$CO$100,0)+6+SUM(IF((F237=$CO$7:$CO$59)=TRUE,1,0))-1)),INDIRECT(_xlfn.CONCAT($CH$1,MATCH(F237,$CG$7:$CG$100,0)+6)):INDIRECT(_xlfn.CONCAT($CH$1,MATCH(F237,$CG$7:$CG$100,0)+6+SUM(IF((F237=$CG$7:$CG$59)=TRUE,1,0))-1))),IF(OR(DN235=2,DN235=3),INDIRECT(_xlfn.CONCAT($CL$1,MATCH(E237,$CK$7:$CK$100,0)+6)):INDIRECT(_xlfn.CONCAT($CL$1,MATCH(E237,$CK$7:$CK$100,0)+6+SUM(IF((E237=$CK$7:$CK$59)=TRUE,1,0))-1)),INDIRECT(_xlfn.CONCAT($CD$1,MATCH(E237,$CC$7:$CC$100,0)+6)):INDIRECT(_xlfn.CONCAT($CD$1,MATCH(E237,$CC$7:$CC$100,0)+6+SUM(IF((E237=$CC$7:$CC$59)=TRUE,1,0))-1))))*$S$3*IF(AND(DM235=4,F237=0),1.1,1),1/TRANSPOSE(W237-INDIRECT(_xlfn.CONCAT($BZ$1,MATCH(D237,$BY$7:$BY$100,0)+6)):INDIRECT(_xlfn.CONCAT($BZ$1,MATCH(D237,$BY$7:$BY$100,0)+6+SUM(IF((D237=$BY$7:$BY$59)=TRUE,1,0))-1))*$R$3)),6)=1,1,0)),W237-INDIRECT(_xlfn.CONCAT($BZ$1,MATCH(D237,$BY$7:$BY$100,0)+6)):INDIRECT(_xlfn.CONCAT($BZ$1,MATCH(D237,$BY$7:$BY$100,0)+6+SUM(IF((D237=$BY$7:$BY$59)=TRUE,1,0))-1))*$R$3))/$S$3,1,-1,TRUE)),"")</f>
        <v/>
      </c>
      <c r="AG237" s="31"/>
      <c r="AH237" s="31"/>
      <c r="AI237" s="31"/>
      <c r="AJ237" s="32"/>
      <c r="AK237" s="6"/>
      <c r="AL237" s="21"/>
      <c r="AM237" s="21"/>
      <c r="AN237" s="48">
        <f t="shared" si="65"/>
        <v>12</v>
      </c>
      <c r="AO237" s="39" t="e">
        <f t="shared" si="66"/>
        <v>#N/A</v>
      </c>
      <c r="AP237" s="39" t="e" cm="1">
        <f t="array" ref="AP237">_xlfn.XMATCH(1,IF(IF((AL237=$DG$24:$EF$24)=TRUE,1,0)+IF((AM237=$DG$25:$EF$25)=TRUE,1,0)=2,1,0))</f>
        <v>#N/A</v>
      </c>
      <c r="AQ237" s="39" t="str" cm="1">
        <f t="array" aca="1" ref="AQ237:AU237" ca="1">AA237:AE237</f>
        <v/>
      </c>
      <c r="AR237" s="39" t="str">
        <f ca="1"/>
        <v/>
      </c>
      <c r="AS237" s="39" t="str">
        <f ca="1"/>
        <v/>
      </c>
      <c r="AT237" s="39" t="str">
        <f ca="1"/>
        <v/>
      </c>
      <c r="AU237" s="39" t="str">
        <f ca="1"/>
        <v/>
      </c>
      <c r="AV237" s="39">
        <f t="shared" si="67"/>
        <v>0</v>
      </c>
      <c r="AW237" s="39" t="e" cm="1">
        <f t="array" ref="AW237">IF(AND(AV237=1,AO237&lt;&gt;1),VLOOKUP(E237,변환표준점수!$H$8:$O$60,_xlfn.XMATCH('표점 계산기'!$AL237,변환표준점수!$I$6:$O$6)+1,FALSE),IF(AND($E237=0,$DN$4=1),INDEX($CH$7:$CH$73,SUM(IF(AF237=$CP$7:$CP$59,ROW($A$1:$A$50),0))),IF(AND($E237&lt;&gt;0,$DN$4&lt;&gt;1),INDEX($CD$7:$CD$73,SUM(IF(AF237=$CL$7:$CL$59,ROW($A$1:$A$50),0))),AF237:AJ237)))</f>
        <v>#N/A</v>
      </c>
      <c r="AX237" s="39"/>
      <c r="AY237" s="39"/>
      <c r="AZ237" s="39"/>
      <c r="BA237" s="39"/>
      <c r="BB237" s="39" t="e">
        <f>VLOOKUP(G237,변환표준점수!$X$8:$AM$16,_xlfn.XMATCH(AL237,변환표준점수!$Y$5:$AM$5)+IF(OR(AN237=6,AN237=7,AN237=10,AN237=11),IF(AO237=1,0,1),0)+1,FALSE)</f>
        <v>#N/A</v>
      </c>
      <c r="BC237" s="39" t="e">
        <f>VLOOKUP(H237,변환표준점수!$AO$8:$BE$16,_xlfn.XMATCH(AL237,변환표준점수!$AP$5:$BE$5)+IF(OR(AN237=3,AN237=6,AN237=8,AN237=9,AN237=10),IF(AO237=1,0,1),0)+1,FALSE)</f>
        <v>#N/A</v>
      </c>
      <c r="BD237" s="39" t="e">
        <f>IF(I237=0,VLOOKUP(K237,변환표준점수!$BU$8:$CF$62,'표점 계산기'!$AN237+1,FALSE),VLOOKUP(I237,변환표준점수!$BH$8:$BS$62,'표점 계산기'!$AN237+1,FALSE))</f>
        <v>#N/A</v>
      </c>
      <c r="BE237" s="39" t="e">
        <f>IF(J237=0,VLOOKUP(L237,변환표준점수!$BU$8:$CF$62,'표점 계산기'!$AN237+1,FALSE),VLOOKUP(J237,변환표준점수!$BH$8:$BS$62,'표점 계산기'!$AN237+1,FALSE))</f>
        <v>#N/A</v>
      </c>
      <c r="BF237" s="39" cm="1">
        <f t="array" ref="BF237">IF(M237=0,0,IF(OR(AN237=3,AN237=4),0,IF(AN237=1,INDEX($CZ$7:$CZ$15,SUM(IF(M237&lt;$CY$7:$CY$15=TRUE,1,0))+1),VLOOKUP(M237,변환표준점수!$BH$8:$BS$62,'표점 계산기'!AN237+1,FALSE))))</f>
        <v>0</v>
      </c>
      <c r="BG237" s="39" t="e" cm="1">
        <f t="array" ref="BG237">INDEX($DG$24:$EF$31,COLUMN(C232),$AP237)</f>
        <v>#N/A</v>
      </c>
      <c r="BH237" s="39" t="e" cm="1">
        <f t="array" ref="BH237">INDEX($DG$24:$EF$31,COLUMN(D232),$AP237)</f>
        <v>#N/A</v>
      </c>
      <c r="BI237" s="39" t="e" cm="1">
        <f t="array" ref="BI237">INDEX($DG$24:$EF$31,COLUMN(E232),$AP237)</f>
        <v>#N/A</v>
      </c>
      <c r="BJ237" s="39" t="e" cm="1">
        <f t="array" ref="BJ237">INDEX($DG$24:$EF$31,COLUMN(F232),$AP237)</f>
        <v>#N/A</v>
      </c>
      <c r="BK237" s="39" t="e" cm="1">
        <f t="array" ref="BK237">INDEX($DG$24:$EF$31,COLUMN(G232),$AP237)</f>
        <v>#N/A</v>
      </c>
      <c r="BL237" s="39" t="e" cm="1">
        <f t="array" ref="BL237">INDEX($DG$24:$EF$31,COLUMN(H232),$AP237)</f>
        <v>#N/A</v>
      </c>
      <c r="BM237" s="63" t="str" cm="1">
        <f t="array" aca="1" ref="BM237:BQ237" ca="1">IFERROR(ROUND(IF(IFERROR(AW237:BA237/AW237:BA237,0)=1,(IFERROR(AQ237:AU237*BG237,0)+IFERROR(AW237:BA237*BH237,0)+(SUM(BD237:BF237)-MIN(BD237:BF237))*BI237+BB237*BJ237+BC237*BK237)*BL237+BB237*(1-BJ237)+BC237*(1-BK237)+IF(AN237=1,BF237,0),""),2),"")</f>
        <v/>
      </c>
      <c r="BN237" s="52" t="str">
        <f ca="1"/>
        <v/>
      </c>
      <c r="BO237" s="52" t="str">
        <f ca="1"/>
        <v/>
      </c>
      <c r="BP237" s="52" t="str">
        <f ca="1"/>
        <v/>
      </c>
      <c r="BQ237" s="64" t="str">
        <f ca="1"/>
        <v/>
      </c>
      <c r="BR237" s="6"/>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6"/>
      <c r="DM237" s="6"/>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row>
    <row r="238" spans="1:153" x14ac:dyDescent="0.3">
      <c r="A238" s="5"/>
      <c r="B238" s="18" t="str">
        <f t="shared" si="55"/>
        <v/>
      </c>
      <c r="C238" s="24"/>
      <c r="D238" s="24"/>
      <c r="E238" s="24"/>
      <c r="F238" s="24"/>
      <c r="G238" s="24"/>
      <c r="H238" s="25"/>
      <c r="I238" s="25"/>
      <c r="J238" s="25"/>
      <c r="K238" s="25"/>
      <c r="L238" s="25"/>
      <c r="M238" s="25"/>
      <c r="N238" s="24"/>
      <c r="O238" s="25"/>
      <c r="P238" s="6"/>
      <c r="Q238" s="6"/>
      <c r="R238" s="6" t="e">
        <f t="shared" si="56"/>
        <v>#N/A</v>
      </c>
      <c r="S238" s="6" t="e">
        <f t="shared" si="57"/>
        <v>#N/A</v>
      </c>
      <c r="T238" s="6" t="e">
        <f t="shared" si="58"/>
        <v>#N/A</v>
      </c>
      <c r="U238" s="6" t="e">
        <f t="shared" si="59"/>
        <v>#N/A</v>
      </c>
      <c r="V238" s="8" cm="1">
        <f t="array" ref="V238">IF(M238=0,0,IF(OR($DM$4=3,$DM$4=4),0,IF($DM$4=1,INDEX($CZ$7:$CZ$15,SUM(IF(M238&lt;$CY$7:$CY$15=TRUE,1,0))+1),VLOOKUP(M238,$DB$7:$DC$107,2,FALSE))))</f>
        <v>0</v>
      </c>
      <c r="W238" s="6" t="e">
        <f t="shared" si="54"/>
        <v>#N/A</v>
      </c>
      <c r="X238" s="6" cm="1">
        <f t="array" aca="1" ref="X238" ca="1">SUM(IF((IF(E238=0,INDIRECT(_xlfn.CONCAT($CH$1,MATCH(F238,$CG$7:$CG$100,0)+6)):INDIRECT(_xlfn.CONCAT($CH$1,MATCH(F238,$CG$7:$CG$100,0)+6+SUM(IF((F238=$CG$7:$CG$59)=TRUE,1,0))-1)),INDIRECT(_xlfn.CONCAT($CD$1,MATCH(E238,$CC$7:$CC$100,0)+6)):INDIRECT(_xlfn.CONCAT($CD$1,MATCH(E238,$CC$7:$CC$100,0)+6+SUM(IF((E238=$CC$7:$CC$59)=TRUE,1,0))-1)))*$S$3)=0,0,1))</f>
        <v>2</v>
      </c>
      <c r="Y238" s="6" t="e" cm="1">
        <f t="array" aca="1" ref="Y238" ca="1">SUM(IF((TRANSPOSE(MMULT(MMULT(_xlfn.MUNIT(X238),IF(MMULT(IF(E238=0,INDIRECT(_xlfn.CONCAT($CH$1,MATCH(F238,$CG$7:$CG$100,0)+6)):INDIRECT(_xlfn.CONCAT($CH$1,MATCH(F238,$CG$7:$CG$100,0)+6+SUM(IF((F238=$CG$7:$CG$59)=TRUE,1,0))-1)),INDIRECT(_xlfn.CONCAT($CD$1,MATCH(E238,$CC$7:$CC$100,0)+6)):INDIRECT(_xlfn.CONCAT($CD$1,MATCH(E238,$CC$7:$CC$100,0)+6+SUM(IF((E238=$CC$7:$CC$59)=TRUE,1,0))-1)))*$S$3,1/TRANSPOSE(W238-INDIRECT(_xlfn.CONCAT($BZ$1,MATCH(D238,$BY$7:$BY$100,0)+6)):INDIRECT(_xlfn.CONCAT($BZ$1,MATCH(D238,$BY$7:$BY$100,0)+6+SUM(IF((D238=$BY$7:$BY$59)=TRUE,1,0))-1))*$R$3))=1,1,0)),W238-INDIRECT(_xlfn.CONCAT($BZ$1,MATCH(D238,$BY$7:$BY$100,0)+6)):INDIRECT(_xlfn.CONCAT($BZ$1,MATCH(D238,$BY$7:$BY$100,0)+6+SUM(IF((D238=$BY$7:$BY$59)=TRUE,1,0))-1))*$R$3)))=0,0,1))</f>
        <v>#N/A</v>
      </c>
      <c r="Z238" s="6"/>
      <c r="AA238" s="30" t="str">
        <f t="shared" ca="1" si="60"/>
        <v/>
      </c>
      <c r="AB238" s="31" t="str">
        <f t="shared" si="61"/>
        <v/>
      </c>
      <c r="AC238" s="31" t="str">
        <f t="shared" si="62"/>
        <v/>
      </c>
      <c r="AD238" s="31" t="str">
        <f t="shared" si="63"/>
        <v/>
      </c>
      <c r="AE238" s="32" t="str">
        <f t="shared" si="64"/>
        <v/>
      </c>
      <c r="AF238" s="33" t="str" cm="1">
        <f t="array" aca="1" ref="AF238" ca="1">IFERROR(IF(_xlfn._xlws.SORT(TRANSPOSE(MMULT(MMULT(_xlfn.MUNIT(X238),IF(ROUND(MMULT(IF(E238=0,IF(DN236=1,INDIRECT(_xlfn.CONCAT($CP$1,MATCH(F238,$CO$7:$CO$100,0)+6)):INDIRECT(_xlfn.CONCAT($CP$1,MATCH(F238,$CO$7:$CO$100,0)+6+SUM(IF((F238=$CO$7:$CO$59)=TRUE,1,0))-1)),INDIRECT(_xlfn.CONCAT($CH$1,MATCH(F238,$CG$7:$CG$100,0)+6)):INDIRECT(_xlfn.CONCAT($CH$1,MATCH(F238,$CG$7:$CG$100,0)+6+SUM(IF((F238=$CG$7:$CG$59)=TRUE,1,0))-1))),IF(OR(DN236=2,DN236=3),INDIRECT(_xlfn.CONCAT($CL$1,MATCH(E238,$CK$7:$CK$100,0)+6)):INDIRECT(_xlfn.CONCAT($CL$1,MATCH(E238,$CK$7:$CK$100,0)+6+SUM(IF((E238=$CK$7:$CK$59)=TRUE,1,0))-1)),INDIRECT(_xlfn.CONCAT($CD$1,MATCH(E238,$CC$7:$CC$100,0)+6)):INDIRECT(_xlfn.CONCAT($CD$1,MATCH(E238,$CC$7:$CC$100,0)+6+SUM(IF((E238=$CC$7:$CC$59)=TRUE,1,0))-1))))*$S$3*IF(AND(DM236=4,F238=0),1.1,1),1/TRANSPOSE(W238-INDIRECT(_xlfn.CONCAT($BZ$1,MATCH(D238,$BY$7:$BY$100,0)+6)):INDIRECT(_xlfn.CONCAT($BZ$1,MATCH(D238,$BY$7:$BY$100,0)+6+SUM(IF((D238=$BY$7:$BY$59)=TRUE,1,0))-1))*$R$3)),6)=1,1,0)),W238-INDIRECT(_xlfn.CONCAT($BZ$1,MATCH(D238,$BY$7:$BY$100,0)+6)):INDIRECT(_xlfn.CONCAT($BZ$1,MATCH(D238,$BY$7:$BY$100,0)+6+SUM(IF((D238=$BY$7:$BY$59)=TRUE,1,0))-1))*$R$3))/$S$3,1,-1,TRUE)=0,"",_xlfn._xlws.SORT(TRANSPOSE(MMULT(MMULT(_xlfn.MUNIT(X238),IF(ROUND(MMULT(IF(E238=0,IF(DN236=1,INDIRECT(_xlfn.CONCAT($CP$1,MATCH(F238,$CO$7:$CO$100,0)+6)):INDIRECT(_xlfn.CONCAT($CP$1,MATCH(F238,$CO$7:$CO$100,0)+6+SUM(IF((F238=$CO$7:$CO$59)=TRUE,1,0))-1)),INDIRECT(_xlfn.CONCAT($CH$1,MATCH(F238,$CG$7:$CG$100,0)+6)):INDIRECT(_xlfn.CONCAT($CH$1,MATCH(F238,$CG$7:$CG$100,0)+6+SUM(IF((F238=$CG$7:$CG$59)=TRUE,1,0))-1))),IF(OR(DN236=2,DN236=3),INDIRECT(_xlfn.CONCAT($CL$1,MATCH(E238,$CK$7:$CK$100,0)+6)):INDIRECT(_xlfn.CONCAT($CL$1,MATCH(E238,$CK$7:$CK$100,0)+6+SUM(IF((E238=$CK$7:$CK$59)=TRUE,1,0))-1)),INDIRECT(_xlfn.CONCAT($CD$1,MATCH(E238,$CC$7:$CC$100,0)+6)):INDIRECT(_xlfn.CONCAT($CD$1,MATCH(E238,$CC$7:$CC$100,0)+6+SUM(IF((E238=$CC$7:$CC$59)=TRUE,1,0))-1))))*$S$3*IF(AND(DM236=4,F238=0),1.1,1),1/TRANSPOSE(W238-INDIRECT(_xlfn.CONCAT($BZ$1,MATCH(D238,$BY$7:$BY$100,0)+6)):INDIRECT(_xlfn.CONCAT($BZ$1,MATCH(D238,$BY$7:$BY$100,0)+6+SUM(IF((D238=$BY$7:$BY$59)=TRUE,1,0))-1))*$R$3)),6)=1,1,0)),W238-INDIRECT(_xlfn.CONCAT($BZ$1,MATCH(D238,$BY$7:$BY$100,0)+6)):INDIRECT(_xlfn.CONCAT($BZ$1,MATCH(D238,$BY$7:$BY$100,0)+6+SUM(IF((D238=$BY$7:$BY$59)=TRUE,1,0))-1))*$R$3))/$S$3,1,-1,TRUE)),"")</f>
        <v/>
      </c>
      <c r="AG238" s="31"/>
      <c r="AH238" s="31"/>
      <c r="AI238" s="31"/>
      <c r="AJ238" s="32"/>
      <c r="AK238" s="6"/>
      <c r="AL238" s="21"/>
      <c r="AM238" s="21"/>
      <c r="AN238" s="48">
        <f t="shared" si="65"/>
        <v>12</v>
      </c>
      <c r="AO238" s="39" t="e">
        <f t="shared" si="66"/>
        <v>#N/A</v>
      </c>
      <c r="AP238" s="39" t="e" cm="1">
        <f t="array" ref="AP238">_xlfn.XMATCH(1,IF(IF((AL238=$DG$24:$EF$24)=TRUE,1,0)+IF((AM238=$DG$25:$EF$25)=TRUE,1,0)=2,1,0))</f>
        <v>#N/A</v>
      </c>
      <c r="AQ238" s="39" t="str" cm="1">
        <f t="array" aca="1" ref="AQ238:AU238" ca="1">AA238:AE238</f>
        <v/>
      </c>
      <c r="AR238" s="39" t="str">
        <f ca="1"/>
        <v/>
      </c>
      <c r="AS238" s="39" t="str">
        <f ca="1"/>
        <v/>
      </c>
      <c r="AT238" s="39" t="str">
        <f ca="1"/>
        <v/>
      </c>
      <c r="AU238" s="39" t="str">
        <f ca="1"/>
        <v/>
      </c>
      <c r="AV238" s="39">
        <f t="shared" si="67"/>
        <v>0</v>
      </c>
      <c r="AW238" s="39" t="e" cm="1">
        <f t="array" ref="AW238">IF(AND(AV238=1,AO238&lt;&gt;1),VLOOKUP(E238,변환표준점수!$H$8:$O$60,_xlfn.XMATCH('표점 계산기'!$AL238,변환표준점수!$I$6:$O$6)+1,FALSE),IF(AND($E238=0,$DN$4=1),INDEX($CH$7:$CH$73,SUM(IF(AF238=$CP$7:$CP$59,ROW($A$1:$A$50),0))),IF(AND($E238&lt;&gt;0,$DN$4&lt;&gt;1),INDEX($CD$7:$CD$73,SUM(IF(AF238=$CL$7:$CL$59,ROW($A$1:$A$50),0))),AF238:AJ238)))</f>
        <v>#N/A</v>
      </c>
      <c r="AX238" s="39"/>
      <c r="AY238" s="39"/>
      <c r="AZ238" s="39"/>
      <c r="BA238" s="39"/>
      <c r="BB238" s="39" t="e">
        <f>VLOOKUP(G238,변환표준점수!$X$8:$AM$16,_xlfn.XMATCH(AL238,변환표준점수!$Y$5:$AM$5)+IF(OR(AN238=6,AN238=7,AN238=10,AN238=11),IF(AO238=1,0,1),0)+1,FALSE)</f>
        <v>#N/A</v>
      </c>
      <c r="BC238" s="39" t="e">
        <f>VLOOKUP(H238,변환표준점수!$AO$8:$BE$16,_xlfn.XMATCH(AL238,변환표준점수!$AP$5:$BE$5)+IF(OR(AN238=3,AN238=6,AN238=8,AN238=9,AN238=10),IF(AO238=1,0,1),0)+1,FALSE)</f>
        <v>#N/A</v>
      </c>
      <c r="BD238" s="39" t="e">
        <f>IF(I238=0,VLOOKUP(K238,변환표준점수!$BU$8:$CF$62,'표점 계산기'!$AN238+1,FALSE),VLOOKUP(I238,변환표준점수!$BH$8:$BS$62,'표점 계산기'!$AN238+1,FALSE))</f>
        <v>#N/A</v>
      </c>
      <c r="BE238" s="39" t="e">
        <f>IF(J238=0,VLOOKUP(L238,변환표준점수!$BU$8:$CF$62,'표점 계산기'!$AN238+1,FALSE),VLOOKUP(J238,변환표준점수!$BH$8:$BS$62,'표점 계산기'!$AN238+1,FALSE))</f>
        <v>#N/A</v>
      </c>
      <c r="BF238" s="39" cm="1">
        <f t="array" ref="BF238">IF(M238=0,0,IF(OR(AN238=3,AN238=4),0,IF(AN238=1,INDEX($CZ$7:$CZ$15,SUM(IF(M238&lt;$CY$7:$CY$15=TRUE,1,0))+1),VLOOKUP(M238,변환표준점수!$BH$8:$BS$62,'표점 계산기'!AN238+1,FALSE))))</f>
        <v>0</v>
      </c>
      <c r="BG238" s="39" t="e" cm="1">
        <f t="array" ref="BG238">INDEX($DG$24:$EF$31,COLUMN(C233),$AP238)</f>
        <v>#N/A</v>
      </c>
      <c r="BH238" s="39" t="e" cm="1">
        <f t="array" ref="BH238">INDEX($DG$24:$EF$31,COLUMN(D233),$AP238)</f>
        <v>#N/A</v>
      </c>
      <c r="BI238" s="39" t="e" cm="1">
        <f t="array" ref="BI238">INDEX($DG$24:$EF$31,COLUMN(E233),$AP238)</f>
        <v>#N/A</v>
      </c>
      <c r="BJ238" s="39" t="e" cm="1">
        <f t="array" ref="BJ238">INDEX($DG$24:$EF$31,COLUMN(F233),$AP238)</f>
        <v>#N/A</v>
      </c>
      <c r="BK238" s="39" t="e" cm="1">
        <f t="array" ref="BK238">INDEX($DG$24:$EF$31,COLUMN(G233),$AP238)</f>
        <v>#N/A</v>
      </c>
      <c r="BL238" s="39" t="e" cm="1">
        <f t="array" ref="BL238">INDEX($DG$24:$EF$31,COLUMN(H233),$AP238)</f>
        <v>#N/A</v>
      </c>
      <c r="BM238" s="63" t="str" cm="1">
        <f t="array" aca="1" ref="BM238:BQ238" ca="1">IFERROR(ROUND(IF(IFERROR(AW238:BA238/AW238:BA238,0)=1,(IFERROR(AQ238:AU238*BG238,0)+IFERROR(AW238:BA238*BH238,0)+(SUM(BD238:BF238)-MIN(BD238:BF238))*BI238+BB238*BJ238+BC238*BK238)*BL238+BB238*(1-BJ238)+BC238*(1-BK238)+IF(AN238=1,BF238,0),""),2),"")</f>
        <v/>
      </c>
      <c r="BN238" s="52" t="str">
        <f ca="1"/>
        <v/>
      </c>
      <c r="BO238" s="52" t="str">
        <f ca="1"/>
        <v/>
      </c>
      <c r="BP238" s="52" t="str">
        <f ca="1"/>
        <v/>
      </c>
      <c r="BQ238" s="64" t="str">
        <f ca="1"/>
        <v/>
      </c>
      <c r="BR238" s="6"/>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6"/>
      <c r="DM238" s="6"/>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row>
    <row r="239" spans="1:153" x14ac:dyDescent="0.3">
      <c r="A239" s="5"/>
      <c r="B239" s="18" t="str">
        <f t="shared" si="55"/>
        <v/>
      </c>
      <c r="C239" s="24"/>
      <c r="D239" s="24"/>
      <c r="E239" s="24"/>
      <c r="F239" s="24"/>
      <c r="G239" s="24"/>
      <c r="H239" s="25"/>
      <c r="I239" s="25"/>
      <c r="J239" s="25"/>
      <c r="K239" s="25"/>
      <c r="L239" s="25"/>
      <c r="M239" s="25"/>
      <c r="N239" s="24"/>
      <c r="O239" s="25"/>
      <c r="P239" s="6"/>
      <c r="Q239" s="6"/>
      <c r="R239" s="6" t="e">
        <f t="shared" si="56"/>
        <v>#N/A</v>
      </c>
      <c r="S239" s="6" t="e">
        <f t="shared" si="57"/>
        <v>#N/A</v>
      </c>
      <c r="T239" s="6" t="e">
        <f t="shared" si="58"/>
        <v>#N/A</v>
      </c>
      <c r="U239" s="6" t="e">
        <f t="shared" si="59"/>
        <v>#N/A</v>
      </c>
      <c r="V239" s="8" cm="1">
        <f t="array" ref="V239">IF(M239=0,0,IF(OR($DM$4=3,$DM$4=4),0,IF($DM$4=1,INDEX($CZ$7:$CZ$15,SUM(IF(M239&lt;$CY$7:$CY$15=TRUE,1,0))+1),VLOOKUP(M239,$DB$7:$DC$107,2,FALSE))))</f>
        <v>0</v>
      </c>
      <c r="W239" s="6" t="e">
        <f t="shared" si="54"/>
        <v>#N/A</v>
      </c>
      <c r="X239" s="6" cm="1">
        <f t="array" aca="1" ref="X239" ca="1">SUM(IF((IF(E239=0,INDIRECT(_xlfn.CONCAT($CH$1,MATCH(F239,$CG$7:$CG$100,0)+6)):INDIRECT(_xlfn.CONCAT($CH$1,MATCH(F239,$CG$7:$CG$100,0)+6+SUM(IF((F239=$CG$7:$CG$59)=TRUE,1,0))-1)),INDIRECT(_xlfn.CONCAT($CD$1,MATCH(E239,$CC$7:$CC$100,0)+6)):INDIRECT(_xlfn.CONCAT($CD$1,MATCH(E239,$CC$7:$CC$100,0)+6+SUM(IF((E239=$CC$7:$CC$59)=TRUE,1,0))-1)))*$S$3)=0,0,1))</f>
        <v>2</v>
      </c>
      <c r="Y239" s="6" t="e" cm="1">
        <f t="array" aca="1" ref="Y239" ca="1">SUM(IF((TRANSPOSE(MMULT(MMULT(_xlfn.MUNIT(X239),IF(MMULT(IF(E239=0,INDIRECT(_xlfn.CONCAT($CH$1,MATCH(F239,$CG$7:$CG$100,0)+6)):INDIRECT(_xlfn.CONCAT($CH$1,MATCH(F239,$CG$7:$CG$100,0)+6+SUM(IF((F239=$CG$7:$CG$59)=TRUE,1,0))-1)),INDIRECT(_xlfn.CONCAT($CD$1,MATCH(E239,$CC$7:$CC$100,0)+6)):INDIRECT(_xlfn.CONCAT($CD$1,MATCH(E239,$CC$7:$CC$100,0)+6+SUM(IF((E239=$CC$7:$CC$59)=TRUE,1,0))-1)))*$S$3,1/TRANSPOSE(W239-INDIRECT(_xlfn.CONCAT($BZ$1,MATCH(D239,$BY$7:$BY$100,0)+6)):INDIRECT(_xlfn.CONCAT($BZ$1,MATCH(D239,$BY$7:$BY$100,0)+6+SUM(IF((D239=$BY$7:$BY$59)=TRUE,1,0))-1))*$R$3))=1,1,0)),W239-INDIRECT(_xlfn.CONCAT($BZ$1,MATCH(D239,$BY$7:$BY$100,0)+6)):INDIRECT(_xlfn.CONCAT($BZ$1,MATCH(D239,$BY$7:$BY$100,0)+6+SUM(IF((D239=$BY$7:$BY$59)=TRUE,1,0))-1))*$R$3)))=0,0,1))</f>
        <v>#N/A</v>
      </c>
      <c r="Z239" s="6"/>
      <c r="AA239" s="30" t="str">
        <f t="shared" ca="1" si="60"/>
        <v/>
      </c>
      <c r="AB239" s="31" t="str">
        <f t="shared" si="61"/>
        <v/>
      </c>
      <c r="AC239" s="31" t="str">
        <f t="shared" si="62"/>
        <v/>
      </c>
      <c r="AD239" s="31" t="str">
        <f t="shared" si="63"/>
        <v/>
      </c>
      <c r="AE239" s="32" t="str">
        <f t="shared" si="64"/>
        <v/>
      </c>
      <c r="AF239" s="33" t="str" cm="1">
        <f t="array" aca="1" ref="AF239" ca="1">IFERROR(IF(_xlfn._xlws.SORT(TRANSPOSE(MMULT(MMULT(_xlfn.MUNIT(X239),IF(ROUND(MMULT(IF(E239=0,IF(DN237=1,INDIRECT(_xlfn.CONCAT($CP$1,MATCH(F239,$CO$7:$CO$100,0)+6)):INDIRECT(_xlfn.CONCAT($CP$1,MATCH(F239,$CO$7:$CO$100,0)+6+SUM(IF((F239=$CO$7:$CO$59)=TRUE,1,0))-1)),INDIRECT(_xlfn.CONCAT($CH$1,MATCH(F239,$CG$7:$CG$100,0)+6)):INDIRECT(_xlfn.CONCAT($CH$1,MATCH(F239,$CG$7:$CG$100,0)+6+SUM(IF((F239=$CG$7:$CG$59)=TRUE,1,0))-1))),IF(OR(DN237=2,DN237=3),INDIRECT(_xlfn.CONCAT($CL$1,MATCH(E239,$CK$7:$CK$100,0)+6)):INDIRECT(_xlfn.CONCAT($CL$1,MATCH(E239,$CK$7:$CK$100,0)+6+SUM(IF((E239=$CK$7:$CK$59)=TRUE,1,0))-1)),INDIRECT(_xlfn.CONCAT($CD$1,MATCH(E239,$CC$7:$CC$100,0)+6)):INDIRECT(_xlfn.CONCAT($CD$1,MATCH(E239,$CC$7:$CC$100,0)+6+SUM(IF((E239=$CC$7:$CC$59)=TRUE,1,0))-1))))*$S$3*IF(AND(DM237=4,F239=0),1.1,1),1/TRANSPOSE(W239-INDIRECT(_xlfn.CONCAT($BZ$1,MATCH(D239,$BY$7:$BY$100,0)+6)):INDIRECT(_xlfn.CONCAT($BZ$1,MATCH(D239,$BY$7:$BY$100,0)+6+SUM(IF((D239=$BY$7:$BY$59)=TRUE,1,0))-1))*$R$3)),6)=1,1,0)),W239-INDIRECT(_xlfn.CONCAT($BZ$1,MATCH(D239,$BY$7:$BY$100,0)+6)):INDIRECT(_xlfn.CONCAT($BZ$1,MATCH(D239,$BY$7:$BY$100,0)+6+SUM(IF((D239=$BY$7:$BY$59)=TRUE,1,0))-1))*$R$3))/$S$3,1,-1,TRUE)=0,"",_xlfn._xlws.SORT(TRANSPOSE(MMULT(MMULT(_xlfn.MUNIT(X239),IF(ROUND(MMULT(IF(E239=0,IF(DN237=1,INDIRECT(_xlfn.CONCAT($CP$1,MATCH(F239,$CO$7:$CO$100,0)+6)):INDIRECT(_xlfn.CONCAT($CP$1,MATCH(F239,$CO$7:$CO$100,0)+6+SUM(IF((F239=$CO$7:$CO$59)=TRUE,1,0))-1)),INDIRECT(_xlfn.CONCAT($CH$1,MATCH(F239,$CG$7:$CG$100,0)+6)):INDIRECT(_xlfn.CONCAT($CH$1,MATCH(F239,$CG$7:$CG$100,0)+6+SUM(IF((F239=$CG$7:$CG$59)=TRUE,1,0))-1))),IF(OR(DN237=2,DN237=3),INDIRECT(_xlfn.CONCAT($CL$1,MATCH(E239,$CK$7:$CK$100,0)+6)):INDIRECT(_xlfn.CONCAT($CL$1,MATCH(E239,$CK$7:$CK$100,0)+6+SUM(IF((E239=$CK$7:$CK$59)=TRUE,1,0))-1)),INDIRECT(_xlfn.CONCAT($CD$1,MATCH(E239,$CC$7:$CC$100,0)+6)):INDIRECT(_xlfn.CONCAT($CD$1,MATCH(E239,$CC$7:$CC$100,0)+6+SUM(IF((E239=$CC$7:$CC$59)=TRUE,1,0))-1))))*$S$3*IF(AND(DM237=4,F239=0),1.1,1),1/TRANSPOSE(W239-INDIRECT(_xlfn.CONCAT($BZ$1,MATCH(D239,$BY$7:$BY$100,0)+6)):INDIRECT(_xlfn.CONCAT($BZ$1,MATCH(D239,$BY$7:$BY$100,0)+6+SUM(IF((D239=$BY$7:$BY$59)=TRUE,1,0))-1))*$R$3)),6)=1,1,0)),W239-INDIRECT(_xlfn.CONCAT($BZ$1,MATCH(D239,$BY$7:$BY$100,0)+6)):INDIRECT(_xlfn.CONCAT($BZ$1,MATCH(D239,$BY$7:$BY$100,0)+6+SUM(IF((D239=$BY$7:$BY$59)=TRUE,1,0))-1))*$R$3))/$S$3,1,-1,TRUE)),"")</f>
        <v/>
      </c>
      <c r="AG239" s="31"/>
      <c r="AH239" s="31"/>
      <c r="AI239" s="31"/>
      <c r="AJ239" s="32"/>
      <c r="AK239" s="6"/>
      <c r="AL239" s="21"/>
      <c r="AM239" s="21"/>
      <c r="AN239" s="48">
        <f t="shared" si="65"/>
        <v>12</v>
      </c>
      <c r="AO239" s="39" t="e">
        <f t="shared" si="66"/>
        <v>#N/A</v>
      </c>
      <c r="AP239" s="39" t="e" cm="1">
        <f t="array" ref="AP239">_xlfn.XMATCH(1,IF(IF((AL239=$DG$24:$EF$24)=TRUE,1,0)+IF((AM239=$DG$25:$EF$25)=TRUE,1,0)=2,1,0))</f>
        <v>#N/A</v>
      </c>
      <c r="AQ239" s="39" t="str" cm="1">
        <f t="array" aca="1" ref="AQ239:AU239" ca="1">AA239:AE239</f>
        <v/>
      </c>
      <c r="AR239" s="39" t="str">
        <f ca="1"/>
        <v/>
      </c>
      <c r="AS239" s="39" t="str">
        <f ca="1"/>
        <v/>
      </c>
      <c r="AT239" s="39" t="str">
        <f ca="1"/>
        <v/>
      </c>
      <c r="AU239" s="39" t="str">
        <f ca="1"/>
        <v/>
      </c>
      <c r="AV239" s="39">
        <f t="shared" si="67"/>
        <v>0</v>
      </c>
      <c r="AW239" s="39" t="e" cm="1">
        <f t="array" ref="AW239">IF(AND(AV239=1,AO239&lt;&gt;1),VLOOKUP(E239,변환표준점수!$H$8:$O$60,_xlfn.XMATCH('표점 계산기'!$AL239,변환표준점수!$I$6:$O$6)+1,FALSE),IF(AND($E239=0,$DN$4=1),INDEX($CH$7:$CH$73,SUM(IF(AF239=$CP$7:$CP$59,ROW($A$1:$A$50),0))),IF(AND($E239&lt;&gt;0,$DN$4&lt;&gt;1),INDEX($CD$7:$CD$73,SUM(IF(AF239=$CL$7:$CL$59,ROW($A$1:$A$50),0))),AF239:AJ239)))</f>
        <v>#N/A</v>
      </c>
      <c r="AX239" s="39"/>
      <c r="AY239" s="39"/>
      <c r="AZ239" s="39"/>
      <c r="BA239" s="39"/>
      <c r="BB239" s="39" t="e">
        <f>VLOOKUP(G239,변환표준점수!$X$8:$AM$16,_xlfn.XMATCH(AL239,변환표준점수!$Y$5:$AM$5)+IF(OR(AN239=6,AN239=7,AN239=10,AN239=11),IF(AO239=1,0,1),0)+1,FALSE)</f>
        <v>#N/A</v>
      </c>
      <c r="BC239" s="39" t="e">
        <f>VLOOKUP(H239,변환표준점수!$AO$8:$BE$16,_xlfn.XMATCH(AL239,변환표준점수!$AP$5:$BE$5)+IF(OR(AN239=3,AN239=6,AN239=8,AN239=9,AN239=10),IF(AO239=1,0,1),0)+1,FALSE)</f>
        <v>#N/A</v>
      </c>
      <c r="BD239" s="39" t="e">
        <f>IF(I239=0,VLOOKUP(K239,변환표준점수!$BU$8:$CF$62,'표점 계산기'!$AN239+1,FALSE),VLOOKUP(I239,변환표준점수!$BH$8:$BS$62,'표점 계산기'!$AN239+1,FALSE))</f>
        <v>#N/A</v>
      </c>
      <c r="BE239" s="39" t="e">
        <f>IF(J239=0,VLOOKUP(L239,변환표준점수!$BU$8:$CF$62,'표점 계산기'!$AN239+1,FALSE),VLOOKUP(J239,변환표준점수!$BH$8:$BS$62,'표점 계산기'!$AN239+1,FALSE))</f>
        <v>#N/A</v>
      </c>
      <c r="BF239" s="39" cm="1">
        <f t="array" ref="BF239">IF(M239=0,0,IF(OR(AN239=3,AN239=4),0,IF(AN239=1,INDEX($CZ$7:$CZ$15,SUM(IF(M239&lt;$CY$7:$CY$15=TRUE,1,0))+1),VLOOKUP(M239,변환표준점수!$BH$8:$BS$62,'표점 계산기'!AN239+1,FALSE))))</f>
        <v>0</v>
      </c>
      <c r="BG239" s="39" t="e" cm="1">
        <f t="array" ref="BG239">INDEX($DG$24:$EF$31,COLUMN(C234),$AP239)</f>
        <v>#N/A</v>
      </c>
      <c r="BH239" s="39" t="e" cm="1">
        <f t="array" ref="BH239">INDEX($DG$24:$EF$31,COLUMN(D234),$AP239)</f>
        <v>#N/A</v>
      </c>
      <c r="BI239" s="39" t="e" cm="1">
        <f t="array" ref="BI239">INDEX($DG$24:$EF$31,COLUMN(E234),$AP239)</f>
        <v>#N/A</v>
      </c>
      <c r="BJ239" s="39" t="e" cm="1">
        <f t="array" ref="BJ239">INDEX($DG$24:$EF$31,COLUMN(F234),$AP239)</f>
        <v>#N/A</v>
      </c>
      <c r="BK239" s="39" t="e" cm="1">
        <f t="array" ref="BK239">INDEX($DG$24:$EF$31,COLUMN(G234),$AP239)</f>
        <v>#N/A</v>
      </c>
      <c r="BL239" s="39" t="e" cm="1">
        <f t="array" ref="BL239">INDEX($DG$24:$EF$31,COLUMN(H234),$AP239)</f>
        <v>#N/A</v>
      </c>
      <c r="BM239" s="63" t="str" cm="1">
        <f t="array" aca="1" ref="BM239:BQ239" ca="1">IFERROR(ROUND(IF(IFERROR(AW239:BA239/AW239:BA239,0)=1,(IFERROR(AQ239:AU239*BG239,0)+IFERROR(AW239:BA239*BH239,0)+(SUM(BD239:BF239)-MIN(BD239:BF239))*BI239+BB239*BJ239+BC239*BK239)*BL239+BB239*(1-BJ239)+BC239*(1-BK239)+IF(AN239=1,BF239,0),""),2),"")</f>
        <v/>
      </c>
      <c r="BN239" s="52" t="str">
        <f ca="1"/>
        <v/>
      </c>
      <c r="BO239" s="52" t="str">
        <f ca="1"/>
        <v/>
      </c>
      <c r="BP239" s="52" t="str">
        <f ca="1"/>
        <v/>
      </c>
      <c r="BQ239" s="64" t="str">
        <f ca="1"/>
        <v/>
      </c>
      <c r="BR239" s="6"/>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6"/>
      <c r="DM239" s="6"/>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row>
    <row r="240" spans="1:153" x14ac:dyDescent="0.3">
      <c r="A240" s="5"/>
      <c r="B240" s="18" t="str">
        <f t="shared" si="55"/>
        <v/>
      </c>
      <c r="C240" s="24"/>
      <c r="D240" s="24"/>
      <c r="E240" s="24"/>
      <c r="F240" s="24"/>
      <c r="G240" s="24"/>
      <c r="H240" s="25"/>
      <c r="I240" s="25"/>
      <c r="J240" s="25"/>
      <c r="K240" s="25"/>
      <c r="L240" s="25"/>
      <c r="M240" s="25"/>
      <c r="N240" s="24"/>
      <c r="O240" s="25"/>
      <c r="P240" s="6"/>
      <c r="Q240" s="6"/>
      <c r="R240" s="6" t="e">
        <f t="shared" si="56"/>
        <v>#N/A</v>
      </c>
      <c r="S240" s="6" t="e">
        <f t="shared" si="57"/>
        <v>#N/A</v>
      </c>
      <c r="T240" s="6" t="e">
        <f t="shared" si="58"/>
        <v>#N/A</v>
      </c>
      <c r="U240" s="6" t="e">
        <f t="shared" si="59"/>
        <v>#N/A</v>
      </c>
      <c r="V240" s="8" cm="1">
        <f t="array" ref="V240">IF(M240=0,0,IF(OR($DM$4=3,$DM$4=4),0,IF($DM$4=1,INDEX($CZ$7:$CZ$15,SUM(IF(M240&lt;$CY$7:$CY$15=TRUE,1,0))+1),VLOOKUP(M240,$DB$7:$DC$107,2,FALSE))))</f>
        <v>0</v>
      </c>
      <c r="W240" s="6" t="e">
        <f t="shared" si="54"/>
        <v>#N/A</v>
      </c>
      <c r="X240" s="6" cm="1">
        <f t="array" aca="1" ref="X240" ca="1">SUM(IF((IF(E240=0,INDIRECT(_xlfn.CONCAT($CH$1,MATCH(F240,$CG$7:$CG$100,0)+6)):INDIRECT(_xlfn.CONCAT($CH$1,MATCH(F240,$CG$7:$CG$100,0)+6+SUM(IF((F240=$CG$7:$CG$59)=TRUE,1,0))-1)),INDIRECT(_xlfn.CONCAT($CD$1,MATCH(E240,$CC$7:$CC$100,0)+6)):INDIRECT(_xlfn.CONCAT($CD$1,MATCH(E240,$CC$7:$CC$100,0)+6+SUM(IF((E240=$CC$7:$CC$59)=TRUE,1,0))-1)))*$S$3)=0,0,1))</f>
        <v>2</v>
      </c>
      <c r="Y240" s="6" t="e" cm="1">
        <f t="array" aca="1" ref="Y240" ca="1">SUM(IF((TRANSPOSE(MMULT(MMULT(_xlfn.MUNIT(X240),IF(MMULT(IF(E240=0,INDIRECT(_xlfn.CONCAT($CH$1,MATCH(F240,$CG$7:$CG$100,0)+6)):INDIRECT(_xlfn.CONCAT($CH$1,MATCH(F240,$CG$7:$CG$100,0)+6+SUM(IF((F240=$CG$7:$CG$59)=TRUE,1,0))-1)),INDIRECT(_xlfn.CONCAT($CD$1,MATCH(E240,$CC$7:$CC$100,0)+6)):INDIRECT(_xlfn.CONCAT($CD$1,MATCH(E240,$CC$7:$CC$100,0)+6+SUM(IF((E240=$CC$7:$CC$59)=TRUE,1,0))-1)))*$S$3,1/TRANSPOSE(W240-INDIRECT(_xlfn.CONCAT($BZ$1,MATCH(D240,$BY$7:$BY$100,0)+6)):INDIRECT(_xlfn.CONCAT($BZ$1,MATCH(D240,$BY$7:$BY$100,0)+6+SUM(IF((D240=$BY$7:$BY$59)=TRUE,1,0))-1))*$R$3))=1,1,0)),W240-INDIRECT(_xlfn.CONCAT($BZ$1,MATCH(D240,$BY$7:$BY$100,0)+6)):INDIRECT(_xlfn.CONCAT($BZ$1,MATCH(D240,$BY$7:$BY$100,0)+6+SUM(IF((D240=$BY$7:$BY$59)=TRUE,1,0))-1))*$R$3)))=0,0,1))</f>
        <v>#N/A</v>
      </c>
      <c r="Z240" s="6"/>
      <c r="AA240" s="30" t="str">
        <f t="shared" ca="1" si="60"/>
        <v/>
      </c>
      <c r="AB240" s="31" t="str">
        <f t="shared" si="61"/>
        <v/>
      </c>
      <c r="AC240" s="31" t="str">
        <f t="shared" si="62"/>
        <v/>
      </c>
      <c r="AD240" s="31" t="str">
        <f t="shared" si="63"/>
        <v/>
      </c>
      <c r="AE240" s="32" t="str">
        <f t="shared" si="64"/>
        <v/>
      </c>
      <c r="AF240" s="33" t="str" cm="1">
        <f t="array" aca="1" ref="AF240" ca="1">IFERROR(IF(_xlfn._xlws.SORT(TRANSPOSE(MMULT(MMULT(_xlfn.MUNIT(X240),IF(ROUND(MMULT(IF(E240=0,IF(DN238=1,INDIRECT(_xlfn.CONCAT($CP$1,MATCH(F240,$CO$7:$CO$100,0)+6)):INDIRECT(_xlfn.CONCAT($CP$1,MATCH(F240,$CO$7:$CO$100,0)+6+SUM(IF((F240=$CO$7:$CO$59)=TRUE,1,0))-1)),INDIRECT(_xlfn.CONCAT($CH$1,MATCH(F240,$CG$7:$CG$100,0)+6)):INDIRECT(_xlfn.CONCAT($CH$1,MATCH(F240,$CG$7:$CG$100,0)+6+SUM(IF((F240=$CG$7:$CG$59)=TRUE,1,0))-1))),IF(OR(DN238=2,DN238=3),INDIRECT(_xlfn.CONCAT($CL$1,MATCH(E240,$CK$7:$CK$100,0)+6)):INDIRECT(_xlfn.CONCAT($CL$1,MATCH(E240,$CK$7:$CK$100,0)+6+SUM(IF((E240=$CK$7:$CK$59)=TRUE,1,0))-1)),INDIRECT(_xlfn.CONCAT($CD$1,MATCH(E240,$CC$7:$CC$100,0)+6)):INDIRECT(_xlfn.CONCAT($CD$1,MATCH(E240,$CC$7:$CC$100,0)+6+SUM(IF((E240=$CC$7:$CC$59)=TRUE,1,0))-1))))*$S$3*IF(AND(DM238=4,F240=0),1.1,1),1/TRANSPOSE(W240-INDIRECT(_xlfn.CONCAT($BZ$1,MATCH(D240,$BY$7:$BY$100,0)+6)):INDIRECT(_xlfn.CONCAT($BZ$1,MATCH(D240,$BY$7:$BY$100,0)+6+SUM(IF((D240=$BY$7:$BY$59)=TRUE,1,0))-1))*$R$3)),6)=1,1,0)),W240-INDIRECT(_xlfn.CONCAT($BZ$1,MATCH(D240,$BY$7:$BY$100,0)+6)):INDIRECT(_xlfn.CONCAT($BZ$1,MATCH(D240,$BY$7:$BY$100,0)+6+SUM(IF((D240=$BY$7:$BY$59)=TRUE,1,0))-1))*$R$3))/$S$3,1,-1,TRUE)=0,"",_xlfn._xlws.SORT(TRANSPOSE(MMULT(MMULT(_xlfn.MUNIT(X240),IF(ROUND(MMULT(IF(E240=0,IF(DN238=1,INDIRECT(_xlfn.CONCAT($CP$1,MATCH(F240,$CO$7:$CO$100,0)+6)):INDIRECT(_xlfn.CONCAT($CP$1,MATCH(F240,$CO$7:$CO$100,0)+6+SUM(IF((F240=$CO$7:$CO$59)=TRUE,1,0))-1)),INDIRECT(_xlfn.CONCAT($CH$1,MATCH(F240,$CG$7:$CG$100,0)+6)):INDIRECT(_xlfn.CONCAT($CH$1,MATCH(F240,$CG$7:$CG$100,0)+6+SUM(IF((F240=$CG$7:$CG$59)=TRUE,1,0))-1))),IF(OR(DN238=2,DN238=3),INDIRECT(_xlfn.CONCAT($CL$1,MATCH(E240,$CK$7:$CK$100,0)+6)):INDIRECT(_xlfn.CONCAT($CL$1,MATCH(E240,$CK$7:$CK$100,0)+6+SUM(IF((E240=$CK$7:$CK$59)=TRUE,1,0))-1)),INDIRECT(_xlfn.CONCAT($CD$1,MATCH(E240,$CC$7:$CC$100,0)+6)):INDIRECT(_xlfn.CONCAT($CD$1,MATCH(E240,$CC$7:$CC$100,0)+6+SUM(IF((E240=$CC$7:$CC$59)=TRUE,1,0))-1))))*$S$3*IF(AND(DM238=4,F240=0),1.1,1),1/TRANSPOSE(W240-INDIRECT(_xlfn.CONCAT($BZ$1,MATCH(D240,$BY$7:$BY$100,0)+6)):INDIRECT(_xlfn.CONCAT($BZ$1,MATCH(D240,$BY$7:$BY$100,0)+6+SUM(IF((D240=$BY$7:$BY$59)=TRUE,1,0))-1))*$R$3)),6)=1,1,0)),W240-INDIRECT(_xlfn.CONCAT($BZ$1,MATCH(D240,$BY$7:$BY$100,0)+6)):INDIRECT(_xlfn.CONCAT($BZ$1,MATCH(D240,$BY$7:$BY$100,0)+6+SUM(IF((D240=$BY$7:$BY$59)=TRUE,1,0))-1))*$R$3))/$S$3,1,-1,TRUE)),"")</f>
        <v/>
      </c>
      <c r="AG240" s="31"/>
      <c r="AH240" s="31"/>
      <c r="AI240" s="31"/>
      <c r="AJ240" s="32"/>
      <c r="AK240" s="6"/>
      <c r="AL240" s="21"/>
      <c r="AM240" s="21"/>
      <c r="AN240" s="48">
        <f t="shared" si="65"/>
        <v>12</v>
      </c>
      <c r="AO240" s="39" t="e">
        <f t="shared" si="66"/>
        <v>#N/A</v>
      </c>
      <c r="AP240" s="39" t="e" cm="1">
        <f t="array" ref="AP240">_xlfn.XMATCH(1,IF(IF((AL240=$DG$24:$EF$24)=TRUE,1,0)+IF((AM240=$DG$25:$EF$25)=TRUE,1,0)=2,1,0))</f>
        <v>#N/A</v>
      </c>
      <c r="AQ240" s="39" t="str" cm="1">
        <f t="array" aca="1" ref="AQ240:AU240" ca="1">AA240:AE240</f>
        <v/>
      </c>
      <c r="AR240" s="39" t="str">
        <f ca="1"/>
        <v/>
      </c>
      <c r="AS240" s="39" t="str">
        <f ca="1"/>
        <v/>
      </c>
      <c r="AT240" s="39" t="str">
        <f ca="1"/>
        <v/>
      </c>
      <c r="AU240" s="39" t="str">
        <f ca="1"/>
        <v/>
      </c>
      <c r="AV240" s="39">
        <f t="shared" si="67"/>
        <v>0</v>
      </c>
      <c r="AW240" s="39" t="e" cm="1">
        <f t="array" ref="AW240">IF(AND(AV240=1,AO240&lt;&gt;1),VLOOKUP(E240,변환표준점수!$H$8:$O$60,_xlfn.XMATCH('표점 계산기'!$AL240,변환표준점수!$I$6:$O$6)+1,FALSE),IF(AND($E240=0,$DN$4=1),INDEX($CH$7:$CH$73,SUM(IF(AF240=$CP$7:$CP$59,ROW($A$1:$A$50),0))),IF(AND($E240&lt;&gt;0,$DN$4&lt;&gt;1),INDEX($CD$7:$CD$73,SUM(IF(AF240=$CL$7:$CL$59,ROW($A$1:$A$50),0))),AF240:AJ240)))</f>
        <v>#N/A</v>
      </c>
      <c r="AX240" s="39"/>
      <c r="AY240" s="39"/>
      <c r="AZ240" s="39"/>
      <c r="BA240" s="39"/>
      <c r="BB240" s="39" t="e">
        <f>VLOOKUP(G240,변환표준점수!$X$8:$AM$16,_xlfn.XMATCH(AL240,변환표준점수!$Y$5:$AM$5)+IF(OR(AN240=6,AN240=7,AN240=10,AN240=11),IF(AO240=1,0,1),0)+1,FALSE)</f>
        <v>#N/A</v>
      </c>
      <c r="BC240" s="39" t="e">
        <f>VLOOKUP(H240,변환표준점수!$AO$8:$BE$16,_xlfn.XMATCH(AL240,변환표준점수!$AP$5:$BE$5)+IF(OR(AN240=3,AN240=6,AN240=8,AN240=9,AN240=10),IF(AO240=1,0,1),0)+1,FALSE)</f>
        <v>#N/A</v>
      </c>
      <c r="BD240" s="39" t="e">
        <f>IF(I240=0,VLOOKUP(K240,변환표준점수!$BU$8:$CF$62,'표점 계산기'!$AN240+1,FALSE),VLOOKUP(I240,변환표준점수!$BH$8:$BS$62,'표점 계산기'!$AN240+1,FALSE))</f>
        <v>#N/A</v>
      </c>
      <c r="BE240" s="39" t="e">
        <f>IF(J240=0,VLOOKUP(L240,변환표준점수!$BU$8:$CF$62,'표점 계산기'!$AN240+1,FALSE),VLOOKUP(J240,변환표준점수!$BH$8:$BS$62,'표점 계산기'!$AN240+1,FALSE))</f>
        <v>#N/A</v>
      </c>
      <c r="BF240" s="39" cm="1">
        <f t="array" ref="BF240">IF(M240=0,0,IF(OR(AN240=3,AN240=4),0,IF(AN240=1,INDEX($CZ$7:$CZ$15,SUM(IF(M240&lt;$CY$7:$CY$15=TRUE,1,0))+1),VLOOKUP(M240,변환표준점수!$BH$8:$BS$62,'표점 계산기'!AN240+1,FALSE))))</f>
        <v>0</v>
      </c>
      <c r="BG240" s="39" t="e" cm="1">
        <f t="array" ref="BG240">INDEX($DG$24:$EF$31,COLUMN(C235),$AP240)</f>
        <v>#N/A</v>
      </c>
      <c r="BH240" s="39" t="e" cm="1">
        <f t="array" ref="BH240">INDEX($DG$24:$EF$31,COLUMN(D235),$AP240)</f>
        <v>#N/A</v>
      </c>
      <c r="BI240" s="39" t="e" cm="1">
        <f t="array" ref="BI240">INDEX($DG$24:$EF$31,COLUMN(E235),$AP240)</f>
        <v>#N/A</v>
      </c>
      <c r="BJ240" s="39" t="e" cm="1">
        <f t="array" ref="BJ240">INDEX($DG$24:$EF$31,COLUMN(F235),$AP240)</f>
        <v>#N/A</v>
      </c>
      <c r="BK240" s="39" t="e" cm="1">
        <f t="array" ref="BK240">INDEX($DG$24:$EF$31,COLUMN(G235),$AP240)</f>
        <v>#N/A</v>
      </c>
      <c r="BL240" s="39" t="e" cm="1">
        <f t="array" ref="BL240">INDEX($DG$24:$EF$31,COLUMN(H235),$AP240)</f>
        <v>#N/A</v>
      </c>
      <c r="BM240" s="63" t="str" cm="1">
        <f t="array" aca="1" ref="BM240:BQ240" ca="1">IFERROR(ROUND(IF(IFERROR(AW240:BA240/AW240:BA240,0)=1,(IFERROR(AQ240:AU240*BG240,0)+IFERROR(AW240:BA240*BH240,0)+(SUM(BD240:BF240)-MIN(BD240:BF240))*BI240+BB240*BJ240+BC240*BK240)*BL240+BB240*(1-BJ240)+BC240*(1-BK240)+IF(AN240=1,BF240,0),""),2),"")</f>
        <v/>
      </c>
      <c r="BN240" s="52" t="str">
        <f ca="1"/>
        <v/>
      </c>
      <c r="BO240" s="52" t="str">
        <f ca="1"/>
        <v/>
      </c>
      <c r="BP240" s="52" t="str">
        <f ca="1"/>
        <v/>
      </c>
      <c r="BQ240" s="64" t="str">
        <f ca="1"/>
        <v/>
      </c>
      <c r="BR240" s="6"/>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6"/>
      <c r="DM240" s="6"/>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row>
    <row r="241" spans="1:153" x14ac:dyDescent="0.3">
      <c r="A241" s="5"/>
      <c r="B241" s="18" t="str">
        <f t="shared" si="55"/>
        <v/>
      </c>
      <c r="C241" s="24"/>
      <c r="D241" s="24"/>
      <c r="E241" s="24"/>
      <c r="F241" s="24"/>
      <c r="G241" s="24"/>
      <c r="H241" s="25"/>
      <c r="I241" s="25"/>
      <c r="J241" s="25"/>
      <c r="K241" s="25"/>
      <c r="L241" s="25"/>
      <c r="M241" s="25"/>
      <c r="N241" s="24"/>
      <c r="O241" s="25"/>
      <c r="P241" s="6"/>
      <c r="Q241" s="6"/>
      <c r="R241" s="6" t="e">
        <f t="shared" si="56"/>
        <v>#N/A</v>
      </c>
      <c r="S241" s="6" t="e">
        <f t="shared" si="57"/>
        <v>#N/A</v>
      </c>
      <c r="T241" s="6" t="e">
        <f t="shared" si="58"/>
        <v>#N/A</v>
      </c>
      <c r="U241" s="6" t="e">
        <f t="shared" si="59"/>
        <v>#N/A</v>
      </c>
      <c r="V241" s="8" cm="1">
        <f t="array" ref="V241">IF(M241=0,0,IF(OR($DM$4=3,$DM$4=4),0,IF($DM$4=1,INDEX($CZ$7:$CZ$15,SUM(IF(M241&lt;$CY$7:$CY$15=TRUE,1,0))+1),VLOOKUP(M241,$DB$7:$DC$107,2,FALSE))))</f>
        <v>0</v>
      </c>
      <c r="W241" s="6" t="e">
        <f t="shared" si="54"/>
        <v>#N/A</v>
      </c>
      <c r="X241" s="6" cm="1">
        <f t="array" aca="1" ref="X241" ca="1">SUM(IF((IF(E241=0,INDIRECT(_xlfn.CONCAT($CH$1,MATCH(F241,$CG$7:$CG$100,0)+6)):INDIRECT(_xlfn.CONCAT($CH$1,MATCH(F241,$CG$7:$CG$100,0)+6+SUM(IF((F241=$CG$7:$CG$59)=TRUE,1,0))-1)),INDIRECT(_xlfn.CONCAT($CD$1,MATCH(E241,$CC$7:$CC$100,0)+6)):INDIRECT(_xlfn.CONCAT($CD$1,MATCH(E241,$CC$7:$CC$100,0)+6+SUM(IF((E241=$CC$7:$CC$59)=TRUE,1,0))-1)))*$S$3)=0,0,1))</f>
        <v>2</v>
      </c>
      <c r="Y241" s="6" t="e" cm="1">
        <f t="array" aca="1" ref="Y241" ca="1">SUM(IF((TRANSPOSE(MMULT(MMULT(_xlfn.MUNIT(X241),IF(MMULT(IF(E241=0,INDIRECT(_xlfn.CONCAT($CH$1,MATCH(F241,$CG$7:$CG$100,0)+6)):INDIRECT(_xlfn.CONCAT($CH$1,MATCH(F241,$CG$7:$CG$100,0)+6+SUM(IF((F241=$CG$7:$CG$59)=TRUE,1,0))-1)),INDIRECT(_xlfn.CONCAT($CD$1,MATCH(E241,$CC$7:$CC$100,0)+6)):INDIRECT(_xlfn.CONCAT($CD$1,MATCH(E241,$CC$7:$CC$100,0)+6+SUM(IF((E241=$CC$7:$CC$59)=TRUE,1,0))-1)))*$S$3,1/TRANSPOSE(W241-INDIRECT(_xlfn.CONCAT($BZ$1,MATCH(D241,$BY$7:$BY$100,0)+6)):INDIRECT(_xlfn.CONCAT($BZ$1,MATCH(D241,$BY$7:$BY$100,0)+6+SUM(IF((D241=$BY$7:$BY$59)=TRUE,1,0))-1))*$R$3))=1,1,0)),W241-INDIRECT(_xlfn.CONCAT($BZ$1,MATCH(D241,$BY$7:$BY$100,0)+6)):INDIRECT(_xlfn.CONCAT($BZ$1,MATCH(D241,$BY$7:$BY$100,0)+6+SUM(IF((D241=$BY$7:$BY$59)=TRUE,1,0))-1))*$R$3)))=0,0,1))</f>
        <v>#N/A</v>
      </c>
      <c r="Z241" s="6"/>
      <c r="AA241" s="30" t="str">
        <f t="shared" ca="1" si="60"/>
        <v/>
      </c>
      <c r="AB241" s="31" t="str">
        <f t="shared" si="61"/>
        <v/>
      </c>
      <c r="AC241" s="31" t="str">
        <f t="shared" si="62"/>
        <v/>
      </c>
      <c r="AD241" s="31" t="str">
        <f t="shared" si="63"/>
        <v/>
      </c>
      <c r="AE241" s="32" t="str">
        <f t="shared" si="64"/>
        <v/>
      </c>
      <c r="AF241" s="33" t="str" cm="1">
        <f t="array" aca="1" ref="AF241" ca="1">IFERROR(IF(_xlfn._xlws.SORT(TRANSPOSE(MMULT(MMULT(_xlfn.MUNIT(X241),IF(ROUND(MMULT(IF(E241=0,IF(DN239=1,INDIRECT(_xlfn.CONCAT($CP$1,MATCH(F241,$CO$7:$CO$100,0)+6)):INDIRECT(_xlfn.CONCAT($CP$1,MATCH(F241,$CO$7:$CO$100,0)+6+SUM(IF((F241=$CO$7:$CO$59)=TRUE,1,0))-1)),INDIRECT(_xlfn.CONCAT($CH$1,MATCH(F241,$CG$7:$CG$100,0)+6)):INDIRECT(_xlfn.CONCAT($CH$1,MATCH(F241,$CG$7:$CG$100,0)+6+SUM(IF((F241=$CG$7:$CG$59)=TRUE,1,0))-1))),IF(OR(DN239=2,DN239=3),INDIRECT(_xlfn.CONCAT($CL$1,MATCH(E241,$CK$7:$CK$100,0)+6)):INDIRECT(_xlfn.CONCAT($CL$1,MATCH(E241,$CK$7:$CK$100,0)+6+SUM(IF((E241=$CK$7:$CK$59)=TRUE,1,0))-1)),INDIRECT(_xlfn.CONCAT($CD$1,MATCH(E241,$CC$7:$CC$100,0)+6)):INDIRECT(_xlfn.CONCAT($CD$1,MATCH(E241,$CC$7:$CC$100,0)+6+SUM(IF((E241=$CC$7:$CC$59)=TRUE,1,0))-1))))*$S$3*IF(AND(DM239=4,F241=0),1.1,1),1/TRANSPOSE(W241-INDIRECT(_xlfn.CONCAT($BZ$1,MATCH(D241,$BY$7:$BY$100,0)+6)):INDIRECT(_xlfn.CONCAT($BZ$1,MATCH(D241,$BY$7:$BY$100,0)+6+SUM(IF((D241=$BY$7:$BY$59)=TRUE,1,0))-1))*$R$3)),6)=1,1,0)),W241-INDIRECT(_xlfn.CONCAT($BZ$1,MATCH(D241,$BY$7:$BY$100,0)+6)):INDIRECT(_xlfn.CONCAT($BZ$1,MATCH(D241,$BY$7:$BY$100,0)+6+SUM(IF((D241=$BY$7:$BY$59)=TRUE,1,0))-1))*$R$3))/$S$3,1,-1,TRUE)=0,"",_xlfn._xlws.SORT(TRANSPOSE(MMULT(MMULT(_xlfn.MUNIT(X241),IF(ROUND(MMULT(IF(E241=0,IF(DN239=1,INDIRECT(_xlfn.CONCAT($CP$1,MATCH(F241,$CO$7:$CO$100,0)+6)):INDIRECT(_xlfn.CONCAT($CP$1,MATCH(F241,$CO$7:$CO$100,0)+6+SUM(IF((F241=$CO$7:$CO$59)=TRUE,1,0))-1)),INDIRECT(_xlfn.CONCAT($CH$1,MATCH(F241,$CG$7:$CG$100,0)+6)):INDIRECT(_xlfn.CONCAT($CH$1,MATCH(F241,$CG$7:$CG$100,0)+6+SUM(IF((F241=$CG$7:$CG$59)=TRUE,1,0))-1))),IF(OR(DN239=2,DN239=3),INDIRECT(_xlfn.CONCAT($CL$1,MATCH(E241,$CK$7:$CK$100,0)+6)):INDIRECT(_xlfn.CONCAT($CL$1,MATCH(E241,$CK$7:$CK$100,0)+6+SUM(IF((E241=$CK$7:$CK$59)=TRUE,1,0))-1)),INDIRECT(_xlfn.CONCAT($CD$1,MATCH(E241,$CC$7:$CC$100,0)+6)):INDIRECT(_xlfn.CONCAT($CD$1,MATCH(E241,$CC$7:$CC$100,0)+6+SUM(IF((E241=$CC$7:$CC$59)=TRUE,1,0))-1))))*$S$3*IF(AND(DM239=4,F241=0),1.1,1),1/TRANSPOSE(W241-INDIRECT(_xlfn.CONCAT($BZ$1,MATCH(D241,$BY$7:$BY$100,0)+6)):INDIRECT(_xlfn.CONCAT($BZ$1,MATCH(D241,$BY$7:$BY$100,0)+6+SUM(IF((D241=$BY$7:$BY$59)=TRUE,1,0))-1))*$R$3)),6)=1,1,0)),W241-INDIRECT(_xlfn.CONCAT($BZ$1,MATCH(D241,$BY$7:$BY$100,0)+6)):INDIRECT(_xlfn.CONCAT($BZ$1,MATCH(D241,$BY$7:$BY$100,0)+6+SUM(IF((D241=$BY$7:$BY$59)=TRUE,1,0))-1))*$R$3))/$S$3,1,-1,TRUE)),"")</f>
        <v/>
      </c>
      <c r="AG241" s="31"/>
      <c r="AH241" s="31"/>
      <c r="AI241" s="31"/>
      <c r="AJ241" s="32"/>
      <c r="AK241" s="6"/>
      <c r="AL241" s="21"/>
      <c r="AM241" s="21"/>
      <c r="AN241" s="48">
        <f t="shared" si="65"/>
        <v>12</v>
      </c>
      <c r="AO241" s="39" t="e">
        <f t="shared" si="66"/>
        <v>#N/A</v>
      </c>
      <c r="AP241" s="39" t="e" cm="1">
        <f t="array" ref="AP241">_xlfn.XMATCH(1,IF(IF((AL241=$DG$24:$EF$24)=TRUE,1,0)+IF((AM241=$DG$25:$EF$25)=TRUE,1,0)=2,1,0))</f>
        <v>#N/A</v>
      </c>
      <c r="AQ241" s="39" t="str" cm="1">
        <f t="array" aca="1" ref="AQ241:AU241" ca="1">AA241:AE241</f>
        <v/>
      </c>
      <c r="AR241" s="39" t="str">
        <f ca="1"/>
        <v/>
      </c>
      <c r="AS241" s="39" t="str">
        <f ca="1"/>
        <v/>
      </c>
      <c r="AT241" s="39" t="str">
        <f ca="1"/>
        <v/>
      </c>
      <c r="AU241" s="39" t="str">
        <f ca="1"/>
        <v/>
      </c>
      <c r="AV241" s="39">
        <f t="shared" si="67"/>
        <v>0</v>
      </c>
      <c r="AW241" s="39" t="e" cm="1">
        <f t="array" ref="AW241">IF(AND(AV241=1,AO241&lt;&gt;1),VLOOKUP(E241,변환표준점수!$H$8:$O$60,_xlfn.XMATCH('표점 계산기'!$AL241,변환표준점수!$I$6:$O$6)+1,FALSE),IF(AND($E241=0,$DN$4=1),INDEX($CH$7:$CH$73,SUM(IF(AF241=$CP$7:$CP$59,ROW($A$1:$A$50),0))),IF(AND($E241&lt;&gt;0,$DN$4&lt;&gt;1),INDEX($CD$7:$CD$73,SUM(IF(AF241=$CL$7:$CL$59,ROW($A$1:$A$50),0))),AF241:AJ241)))</f>
        <v>#N/A</v>
      </c>
      <c r="AX241" s="39"/>
      <c r="AY241" s="39"/>
      <c r="AZ241" s="39"/>
      <c r="BA241" s="39"/>
      <c r="BB241" s="39" t="e">
        <f>VLOOKUP(G241,변환표준점수!$X$8:$AM$16,_xlfn.XMATCH(AL241,변환표준점수!$Y$5:$AM$5)+IF(OR(AN241=6,AN241=7,AN241=10,AN241=11),IF(AO241=1,0,1),0)+1,FALSE)</f>
        <v>#N/A</v>
      </c>
      <c r="BC241" s="39" t="e">
        <f>VLOOKUP(H241,변환표준점수!$AO$8:$BE$16,_xlfn.XMATCH(AL241,변환표준점수!$AP$5:$BE$5)+IF(OR(AN241=3,AN241=6,AN241=8,AN241=9,AN241=10),IF(AO241=1,0,1),0)+1,FALSE)</f>
        <v>#N/A</v>
      </c>
      <c r="BD241" s="39" t="e">
        <f>IF(I241=0,VLOOKUP(K241,변환표준점수!$BU$8:$CF$62,'표점 계산기'!$AN241+1,FALSE),VLOOKUP(I241,변환표준점수!$BH$8:$BS$62,'표점 계산기'!$AN241+1,FALSE))</f>
        <v>#N/A</v>
      </c>
      <c r="BE241" s="39" t="e">
        <f>IF(J241=0,VLOOKUP(L241,변환표준점수!$BU$8:$CF$62,'표점 계산기'!$AN241+1,FALSE),VLOOKUP(J241,변환표준점수!$BH$8:$BS$62,'표점 계산기'!$AN241+1,FALSE))</f>
        <v>#N/A</v>
      </c>
      <c r="BF241" s="39" cm="1">
        <f t="array" ref="BF241">IF(M241=0,0,IF(OR(AN241=3,AN241=4),0,IF(AN241=1,INDEX($CZ$7:$CZ$15,SUM(IF(M241&lt;$CY$7:$CY$15=TRUE,1,0))+1),VLOOKUP(M241,변환표준점수!$BH$8:$BS$62,'표점 계산기'!AN241+1,FALSE))))</f>
        <v>0</v>
      </c>
      <c r="BG241" s="39" t="e" cm="1">
        <f t="array" ref="BG241">INDEX($DG$24:$EF$31,COLUMN(C236),$AP241)</f>
        <v>#N/A</v>
      </c>
      <c r="BH241" s="39" t="e" cm="1">
        <f t="array" ref="BH241">INDEX($DG$24:$EF$31,COLUMN(D236),$AP241)</f>
        <v>#N/A</v>
      </c>
      <c r="BI241" s="39" t="e" cm="1">
        <f t="array" ref="BI241">INDEX($DG$24:$EF$31,COLUMN(E236),$AP241)</f>
        <v>#N/A</v>
      </c>
      <c r="BJ241" s="39" t="e" cm="1">
        <f t="array" ref="BJ241">INDEX($DG$24:$EF$31,COLUMN(F236),$AP241)</f>
        <v>#N/A</v>
      </c>
      <c r="BK241" s="39" t="e" cm="1">
        <f t="array" ref="BK241">INDEX($DG$24:$EF$31,COLUMN(G236),$AP241)</f>
        <v>#N/A</v>
      </c>
      <c r="BL241" s="39" t="e" cm="1">
        <f t="array" ref="BL241">INDEX($DG$24:$EF$31,COLUMN(H236),$AP241)</f>
        <v>#N/A</v>
      </c>
      <c r="BM241" s="63" t="str" cm="1">
        <f t="array" aca="1" ref="BM241:BQ241" ca="1">IFERROR(ROUND(IF(IFERROR(AW241:BA241/AW241:BA241,0)=1,(IFERROR(AQ241:AU241*BG241,0)+IFERROR(AW241:BA241*BH241,0)+(SUM(BD241:BF241)-MIN(BD241:BF241))*BI241+BB241*BJ241+BC241*BK241)*BL241+BB241*(1-BJ241)+BC241*(1-BK241)+IF(AN241=1,BF241,0),""),2),"")</f>
        <v/>
      </c>
      <c r="BN241" s="52" t="str">
        <f ca="1"/>
        <v/>
      </c>
      <c r="BO241" s="52" t="str">
        <f ca="1"/>
        <v/>
      </c>
      <c r="BP241" s="52" t="str">
        <f ca="1"/>
        <v/>
      </c>
      <c r="BQ241" s="64" t="str">
        <f ca="1"/>
        <v/>
      </c>
      <c r="BR241" s="6"/>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6"/>
      <c r="DM241" s="6"/>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c r="EV241" s="5"/>
      <c r="EW241" s="5"/>
    </row>
    <row r="242" spans="1:153" x14ac:dyDescent="0.3">
      <c r="A242" s="5"/>
      <c r="B242" s="18" t="str">
        <f t="shared" si="55"/>
        <v/>
      </c>
      <c r="C242" s="24"/>
      <c r="D242" s="24"/>
      <c r="E242" s="24"/>
      <c r="F242" s="24"/>
      <c r="G242" s="24"/>
      <c r="H242" s="25"/>
      <c r="I242" s="25"/>
      <c r="J242" s="25"/>
      <c r="K242" s="25"/>
      <c r="L242" s="25"/>
      <c r="M242" s="25"/>
      <c r="N242" s="24"/>
      <c r="O242" s="25"/>
      <c r="P242" s="6"/>
      <c r="Q242" s="6"/>
      <c r="R242" s="6" t="e">
        <f t="shared" si="56"/>
        <v>#N/A</v>
      </c>
      <c r="S242" s="6" t="e">
        <f t="shared" si="57"/>
        <v>#N/A</v>
      </c>
      <c r="T242" s="6" t="e">
        <f t="shared" si="58"/>
        <v>#N/A</v>
      </c>
      <c r="U242" s="6" t="e">
        <f t="shared" si="59"/>
        <v>#N/A</v>
      </c>
      <c r="V242" s="8" cm="1">
        <f t="array" ref="V242">IF(M242=0,0,IF(OR($DM$4=3,$DM$4=4),0,IF($DM$4=1,INDEX($CZ$7:$CZ$15,SUM(IF(M242&lt;$CY$7:$CY$15=TRUE,1,0))+1),VLOOKUP(M242,$DB$7:$DC$107,2,FALSE))))</f>
        <v>0</v>
      </c>
      <c r="W242" s="6" t="e">
        <f t="shared" si="54"/>
        <v>#N/A</v>
      </c>
      <c r="X242" s="6" cm="1">
        <f t="array" aca="1" ref="X242" ca="1">SUM(IF((IF(E242=0,INDIRECT(_xlfn.CONCAT($CH$1,MATCH(F242,$CG$7:$CG$100,0)+6)):INDIRECT(_xlfn.CONCAT($CH$1,MATCH(F242,$CG$7:$CG$100,0)+6+SUM(IF((F242=$CG$7:$CG$59)=TRUE,1,0))-1)),INDIRECT(_xlfn.CONCAT($CD$1,MATCH(E242,$CC$7:$CC$100,0)+6)):INDIRECT(_xlfn.CONCAT($CD$1,MATCH(E242,$CC$7:$CC$100,0)+6+SUM(IF((E242=$CC$7:$CC$59)=TRUE,1,0))-1)))*$S$3)=0,0,1))</f>
        <v>2</v>
      </c>
      <c r="Y242" s="6" t="e" cm="1">
        <f t="array" aca="1" ref="Y242" ca="1">SUM(IF((TRANSPOSE(MMULT(MMULT(_xlfn.MUNIT(X242),IF(MMULT(IF(E242=0,INDIRECT(_xlfn.CONCAT($CH$1,MATCH(F242,$CG$7:$CG$100,0)+6)):INDIRECT(_xlfn.CONCAT($CH$1,MATCH(F242,$CG$7:$CG$100,0)+6+SUM(IF((F242=$CG$7:$CG$59)=TRUE,1,0))-1)),INDIRECT(_xlfn.CONCAT($CD$1,MATCH(E242,$CC$7:$CC$100,0)+6)):INDIRECT(_xlfn.CONCAT($CD$1,MATCH(E242,$CC$7:$CC$100,0)+6+SUM(IF((E242=$CC$7:$CC$59)=TRUE,1,0))-1)))*$S$3,1/TRANSPOSE(W242-INDIRECT(_xlfn.CONCAT($BZ$1,MATCH(D242,$BY$7:$BY$100,0)+6)):INDIRECT(_xlfn.CONCAT($BZ$1,MATCH(D242,$BY$7:$BY$100,0)+6+SUM(IF((D242=$BY$7:$BY$59)=TRUE,1,0))-1))*$R$3))=1,1,0)),W242-INDIRECT(_xlfn.CONCAT($BZ$1,MATCH(D242,$BY$7:$BY$100,0)+6)):INDIRECT(_xlfn.CONCAT($BZ$1,MATCH(D242,$BY$7:$BY$100,0)+6+SUM(IF((D242=$BY$7:$BY$59)=TRUE,1,0))-1))*$R$3)))=0,0,1))</f>
        <v>#N/A</v>
      </c>
      <c r="Z242" s="6"/>
      <c r="AA242" s="30" t="str">
        <f t="shared" ca="1" si="60"/>
        <v/>
      </c>
      <c r="AB242" s="31" t="str">
        <f t="shared" si="61"/>
        <v/>
      </c>
      <c r="AC242" s="31" t="str">
        <f t="shared" si="62"/>
        <v/>
      </c>
      <c r="AD242" s="31" t="str">
        <f t="shared" si="63"/>
        <v/>
      </c>
      <c r="AE242" s="32" t="str">
        <f t="shared" si="64"/>
        <v/>
      </c>
      <c r="AF242" s="33" t="str" cm="1">
        <f t="array" aca="1" ref="AF242" ca="1">IFERROR(IF(_xlfn._xlws.SORT(TRANSPOSE(MMULT(MMULT(_xlfn.MUNIT(X242),IF(ROUND(MMULT(IF(E242=0,IF(DN240=1,INDIRECT(_xlfn.CONCAT($CP$1,MATCH(F242,$CO$7:$CO$100,0)+6)):INDIRECT(_xlfn.CONCAT($CP$1,MATCH(F242,$CO$7:$CO$100,0)+6+SUM(IF((F242=$CO$7:$CO$59)=TRUE,1,0))-1)),INDIRECT(_xlfn.CONCAT($CH$1,MATCH(F242,$CG$7:$CG$100,0)+6)):INDIRECT(_xlfn.CONCAT($CH$1,MATCH(F242,$CG$7:$CG$100,0)+6+SUM(IF((F242=$CG$7:$CG$59)=TRUE,1,0))-1))),IF(OR(DN240=2,DN240=3),INDIRECT(_xlfn.CONCAT($CL$1,MATCH(E242,$CK$7:$CK$100,0)+6)):INDIRECT(_xlfn.CONCAT($CL$1,MATCH(E242,$CK$7:$CK$100,0)+6+SUM(IF((E242=$CK$7:$CK$59)=TRUE,1,0))-1)),INDIRECT(_xlfn.CONCAT($CD$1,MATCH(E242,$CC$7:$CC$100,0)+6)):INDIRECT(_xlfn.CONCAT($CD$1,MATCH(E242,$CC$7:$CC$100,0)+6+SUM(IF((E242=$CC$7:$CC$59)=TRUE,1,0))-1))))*$S$3*IF(AND(DM240=4,F242=0),1.1,1),1/TRANSPOSE(W242-INDIRECT(_xlfn.CONCAT($BZ$1,MATCH(D242,$BY$7:$BY$100,0)+6)):INDIRECT(_xlfn.CONCAT($BZ$1,MATCH(D242,$BY$7:$BY$100,0)+6+SUM(IF((D242=$BY$7:$BY$59)=TRUE,1,0))-1))*$R$3)),6)=1,1,0)),W242-INDIRECT(_xlfn.CONCAT($BZ$1,MATCH(D242,$BY$7:$BY$100,0)+6)):INDIRECT(_xlfn.CONCAT($BZ$1,MATCH(D242,$BY$7:$BY$100,0)+6+SUM(IF((D242=$BY$7:$BY$59)=TRUE,1,0))-1))*$R$3))/$S$3,1,-1,TRUE)=0,"",_xlfn._xlws.SORT(TRANSPOSE(MMULT(MMULT(_xlfn.MUNIT(X242),IF(ROUND(MMULT(IF(E242=0,IF(DN240=1,INDIRECT(_xlfn.CONCAT($CP$1,MATCH(F242,$CO$7:$CO$100,0)+6)):INDIRECT(_xlfn.CONCAT($CP$1,MATCH(F242,$CO$7:$CO$100,0)+6+SUM(IF((F242=$CO$7:$CO$59)=TRUE,1,0))-1)),INDIRECT(_xlfn.CONCAT($CH$1,MATCH(F242,$CG$7:$CG$100,0)+6)):INDIRECT(_xlfn.CONCAT($CH$1,MATCH(F242,$CG$7:$CG$100,0)+6+SUM(IF((F242=$CG$7:$CG$59)=TRUE,1,0))-1))),IF(OR(DN240=2,DN240=3),INDIRECT(_xlfn.CONCAT($CL$1,MATCH(E242,$CK$7:$CK$100,0)+6)):INDIRECT(_xlfn.CONCAT($CL$1,MATCH(E242,$CK$7:$CK$100,0)+6+SUM(IF((E242=$CK$7:$CK$59)=TRUE,1,0))-1)),INDIRECT(_xlfn.CONCAT($CD$1,MATCH(E242,$CC$7:$CC$100,0)+6)):INDIRECT(_xlfn.CONCAT($CD$1,MATCH(E242,$CC$7:$CC$100,0)+6+SUM(IF((E242=$CC$7:$CC$59)=TRUE,1,0))-1))))*$S$3*IF(AND(DM240=4,F242=0),1.1,1),1/TRANSPOSE(W242-INDIRECT(_xlfn.CONCAT($BZ$1,MATCH(D242,$BY$7:$BY$100,0)+6)):INDIRECT(_xlfn.CONCAT($BZ$1,MATCH(D242,$BY$7:$BY$100,0)+6+SUM(IF((D242=$BY$7:$BY$59)=TRUE,1,0))-1))*$R$3)),6)=1,1,0)),W242-INDIRECT(_xlfn.CONCAT($BZ$1,MATCH(D242,$BY$7:$BY$100,0)+6)):INDIRECT(_xlfn.CONCAT($BZ$1,MATCH(D242,$BY$7:$BY$100,0)+6+SUM(IF((D242=$BY$7:$BY$59)=TRUE,1,0))-1))*$R$3))/$S$3,1,-1,TRUE)),"")</f>
        <v/>
      </c>
      <c r="AG242" s="31"/>
      <c r="AH242" s="31"/>
      <c r="AI242" s="31"/>
      <c r="AJ242" s="32"/>
      <c r="AK242" s="6"/>
      <c r="AL242" s="21"/>
      <c r="AM242" s="21"/>
      <c r="AN242" s="48">
        <f t="shared" si="65"/>
        <v>12</v>
      </c>
      <c r="AO242" s="39" t="e">
        <f t="shared" si="66"/>
        <v>#N/A</v>
      </c>
      <c r="AP242" s="39" t="e" cm="1">
        <f t="array" ref="AP242">_xlfn.XMATCH(1,IF(IF((AL242=$DG$24:$EF$24)=TRUE,1,0)+IF((AM242=$DG$25:$EF$25)=TRUE,1,0)=2,1,0))</f>
        <v>#N/A</v>
      </c>
      <c r="AQ242" s="39" t="str" cm="1">
        <f t="array" aca="1" ref="AQ242:AU242" ca="1">AA242:AE242</f>
        <v/>
      </c>
      <c r="AR242" s="39" t="str">
        <f ca="1"/>
        <v/>
      </c>
      <c r="AS242" s="39" t="str">
        <f ca="1"/>
        <v/>
      </c>
      <c r="AT242" s="39" t="str">
        <f ca="1"/>
        <v/>
      </c>
      <c r="AU242" s="39" t="str">
        <f ca="1"/>
        <v/>
      </c>
      <c r="AV242" s="39">
        <f t="shared" si="67"/>
        <v>0</v>
      </c>
      <c r="AW242" s="39" t="e" cm="1">
        <f t="array" ref="AW242">IF(AND(AV242=1,AO242&lt;&gt;1),VLOOKUP(E242,변환표준점수!$H$8:$O$60,_xlfn.XMATCH('표점 계산기'!$AL242,변환표준점수!$I$6:$O$6)+1,FALSE),IF(AND($E242=0,$DN$4=1),INDEX($CH$7:$CH$73,SUM(IF(AF242=$CP$7:$CP$59,ROW($A$1:$A$50),0))),IF(AND($E242&lt;&gt;0,$DN$4&lt;&gt;1),INDEX($CD$7:$CD$73,SUM(IF(AF242=$CL$7:$CL$59,ROW($A$1:$A$50),0))),AF242:AJ242)))</f>
        <v>#N/A</v>
      </c>
      <c r="AX242" s="39"/>
      <c r="AY242" s="39"/>
      <c r="AZ242" s="39"/>
      <c r="BA242" s="39"/>
      <c r="BB242" s="39" t="e">
        <f>VLOOKUP(G242,변환표준점수!$X$8:$AM$16,_xlfn.XMATCH(AL242,변환표준점수!$Y$5:$AM$5)+IF(OR(AN242=6,AN242=7,AN242=10,AN242=11),IF(AO242=1,0,1),0)+1,FALSE)</f>
        <v>#N/A</v>
      </c>
      <c r="BC242" s="39" t="e">
        <f>VLOOKUP(H242,변환표준점수!$AO$8:$BE$16,_xlfn.XMATCH(AL242,변환표준점수!$AP$5:$BE$5)+IF(OR(AN242=3,AN242=6,AN242=8,AN242=9,AN242=10),IF(AO242=1,0,1),0)+1,FALSE)</f>
        <v>#N/A</v>
      </c>
      <c r="BD242" s="39" t="e">
        <f>IF(I242=0,VLOOKUP(K242,변환표준점수!$BU$8:$CF$62,'표점 계산기'!$AN242+1,FALSE),VLOOKUP(I242,변환표준점수!$BH$8:$BS$62,'표점 계산기'!$AN242+1,FALSE))</f>
        <v>#N/A</v>
      </c>
      <c r="BE242" s="39" t="e">
        <f>IF(J242=0,VLOOKUP(L242,변환표준점수!$BU$8:$CF$62,'표점 계산기'!$AN242+1,FALSE),VLOOKUP(J242,변환표준점수!$BH$8:$BS$62,'표점 계산기'!$AN242+1,FALSE))</f>
        <v>#N/A</v>
      </c>
      <c r="BF242" s="39" cm="1">
        <f t="array" ref="BF242">IF(M242=0,0,IF(OR(AN242=3,AN242=4),0,IF(AN242=1,INDEX($CZ$7:$CZ$15,SUM(IF(M242&lt;$CY$7:$CY$15=TRUE,1,0))+1),VLOOKUP(M242,변환표준점수!$BH$8:$BS$62,'표점 계산기'!AN242+1,FALSE))))</f>
        <v>0</v>
      </c>
      <c r="BG242" s="39" t="e" cm="1">
        <f t="array" ref="BG242">INDEX($DG$24:$EF$31,COLUMN(C237),$AP242)</f>
        <v>#N/A</v>
      </c>
      <c r="BH242" s="39" t="e" cm="1">
        <f t="array" ref="BH242">INDEX($DG$24:$EF$31,COLUMN(D237),$AP242)</f>
        <v>#N/A</v>
      </c>
      <c r="BI242" s="39" t="e" cm="1">
        <f t="array" ref="BI242">INDEX($DG$24:$EF$31,COLUMN(E237),$AP242)</f>
        <v>#N/A</v>
      </c>
      <c r="BJ242" s="39" t="e" cm="1">
        <f t="array" ref="BJ242">INDEX($DG$24:$EF$31,COLUMN(F237),$AP242)</f>
        <v>#N/A</v>
      </c>
      <c r="BK242" s="39" t="e" cm="1">
        <f t="array" ref="BK242">INDEX($DG$24:$EF$31,COLUMN(G237),$AP242)</f>
        <v>#N/A</v>
      </c>
      <c r="BL242" s="39" t="e" cm="1">
        <f t="array" ref="BL242">INDEX($DG$24:$EF$31,COLUMN(H237),$AP242)</f>
        <v>#N/A</v>
      </c>
      <c r="BM242" s="63" t="str" cm="1">
        <f t="array" aca="1" ref="BM242:BQ242" ca="1">IFERROR(ROUND(IF(IFERROR(AW242:BA242/AW242:BA242,0)=1,(IFERROR(AQ242:AU242*BG242,0)+IFERROR(AW242:BA242*BH242,0)+(SUM(BD242:BF242)-MIN(BD242:BF242))*BI242+BB242*BJ242+BC242*BK242)*BL242+BB242*(1-BJ242)+BC242*(1-BK242)+IF(AN242=1,BF242,0),""),2),"")</f>
        <v/>
      </c>
      <c r="BN242" s="52" t="str">
        <f ca="1"/>
        <v/>
      </c>
      <c r="BO242" s="52" t="str">
        <f ca="1"/>
        <v/>
      </c>
      <c r="BP242" s="52" t="str">
        <f ca="1"/>
        <v/>
      </c>
      <c r="BQ242" s="64" t="str">
        <f ca="1"/>
        <v/>
      </c>
      <c r="BR242" s="6"/>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6"/>
      <c r="DM242" s="6"/>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row>
    <row r="243" spans="1:153" x14ac:dyDescent="0.3">
      <c r="A243" s="5"/>
      <c r="B243" s="18" t="str">
        <f t="shared" si="55"/>
        <v/>
      </c>
      <c r="C243" s="24"/>
      <c r="D243" s="24"/>
      <c r="E243" s="24"/>
      <c r="F243" s="24"/>
      <c r="G243" s="24"/>
      <c r="H243" s="25"/>
      <c r="I243" s="25"/>
      <c r="J243" s="25"/>
      <c r="K243" s="25"/>
      <c r="L243" s="25"/>
      <c r="M243" s="25"/>
      <c r="N243" s="24"/>
      <c r="O243" s="25"/>
      <c r="P243" s="6"/>
      <c r="Q243" s="6"/>
      <c r="R243" s="6" t="e">
        <f t="shared" si="56"/>
        <v>#N/A</v>
      </c>
      <c r="S243" s="6" t="e">
        <f t="shared" si="57"/>
        <v>#N/A</v>
      </c>
      <c r="T243" s="6" t="e">
        <f t="shared" si="58"/>
        <v>#N/A</v>
      </c>
      <c r="U243" s="6" t="e">
        <f t="shared" si="59"/>
        <v>#N/A</v>
      </c>
      <c r="V243" s="8" cm="1">
        <f t="array" ref="V243">IF(M243=0,0,IF(OR($DM$4=3,$DM$4=4),0,IF($DM$4=1,INDEX($CZ$7:$CZ$15,SUM(IF(M243&lt;$CY$7:$CY$15=TRUE,1,0))+1),VLOOKUP(M243,$DB$7:$DC$107,2,FALSE))))</f>
        <v>0</v>
      </c>
      <c r="W243" s="6" t="e">
        <f t="shared" si="54"/>
        <v>#N/A</v>
      </c>
      <c r="X243" s="6" cm="1">
        <f t="array" aca="1" ref="X243" ca="1">SUM(IF((IF(E243=0,INDIRECT(_xlfn.CONCAT($CH$1,MATCH(F243,$CG$7:$CG$100,0)+6)):INDIRECT(_xlfn.CONCAT($CH$1,MATCH(F243,$CG$7:$CG$100,0)+6+SUM(IF((F243=$CG$7:$CG$59)=TRUE,1,0))-1)),INDIRECT(_xlfn.CONCAT($CD$1,MATCH(E243,$CC$7:$CC$100,0)+6)):INDIRECT(_xlfn.CONCAT($CD$1,MATCH(E243,$CC$7:$CC$100,0)+6+SUM(IF((E243=$CC$7:$CC$59)=TRUE,1,0))-1)))*$S$3)=0,0,1))</f>
        <v>2</v>
      </c>
      <c r="Y243" s="6" t="e" cm="1">
        <f t="array" aca="1" ref="Y243" ca="1">SUM(IF((TRANSPOSE(MMULT(MMULT(_xlfn.MUNIT(X243),IF(MMULT(IF(E243=0,INDIRECT(_xlfn.CONCAT($CH$1,MATCH(F243,$CG$7:$CG$100,0)+6)):INDIRECT(_xlfn.CONCAT($CH$1,MATCH(F243,$CG$7:$CG$100,0)+6+SUM(IF((F243=$CG$7:$CG$59)=TRUE,1,0))-1)),INDIRECT(_xlfn.CONCAT($CD$1,MATCH(E243,$CC$7:$CC$100,0)+6)):INDIRECT(_xlfn.CONCAT($CD$1,MATCH(E243,$CC$7:$CC$100,0)+6+SUM(IF((E243=$CC$7:$CC$59)=TRUE,1,0))-1)))*$S$3,1/TRANSPOSE(W243-INDIRECT(_xlfn.CONCAT($BZ$1,MATCH(D243,$BY$7:$BY$100,0)+6)):INDIRECT(_xlfn.CONCAT($BZ$1,MATCH(D243,$BY$7:$BY$100,0)+6+SUM(IF((D243=$BY$7:$BY$59)=TRUE,1,0))-1))*$R$3))=1,1,0)),W243-INDIRECT(_xlfn.CONCAT($BZ$1,MATCH(D243,$BY$7:$BY$100,0)+6)):INDIRECT(_xlfn.CONCAT($BZ$1,MATCH(D243,$BY$7:$BY$100,0)+6+SUM(IF((D243=$BY$7:$BY$59)=TRUE,1,0))-1))*$R$3)))=0,0,1))</f>
        <v>#N/A</v>
      </c>
      <c r="Z243" s="6"/>
      <c r="AA243" s="30" t="str">
        <f t="shared" ca="1" si="60"/>
        <v/>
      </c>
      <c r="AB243" s="31" t="str">
        <f t="shared" si="61"/>
        <v/>
      </c>
      <c r="AC243" s="31" t="str">
        <f t="shared" si="62"/>
        <v/>
      </c>
      <c r="AD243" s="31" t="str">
        <f t="shared" si="63"/>
        <v/>
      </c>
      <c r="AE243" s="32" t="str">
        <f t="shared" si="64"/>
        <v/>
      </c>
      <c r="AF243" s="33" t="str" cm="1">
        <f t="array" aca="1" ref="AF243" ca="1">IFERROR(IF(_xlfn._xlws.SORT(TRANSPOSE(MMULT(MMULT(_xlfn.MUNIT(X243),IF(ROUND(MMULT(IF(E243=0,IF(DN241=1,INDIRECT(_xlfn.CONCAT($CP$1,MATCH(F243,$CO$7:$CO$100,0)+6)):INDIRECT(_xlfn.CONCAT($CP$1,MATCH(F243,$CO$7:$CO$100,0)+6+SUM(IF((F243=$CO$7:$CO$59)=TRUE,1,0))-1)),INDIRECT(_xlfn.CONCAT($CH$1,MATCH(F243,$CG$7:$CG$100,0)+6)):INDIRECT(_xlfn.CONCAT($CH$1,MATCH(F243,$CG$7:$CG$100,0)+6+SUM(IF((F243=$CG$7:$CG$59)=TRUE,1,0))-1))),IF(OR(DN241=2,DN241=3),INDIRECT(_xlfn.CONCAT($CL$1,MATCH(E243,$CK$7:$CK$100,0)+6)):INDIRECT(_xlfn.CONCAT($CL$1,MATCH(E243,$CK$7:$CK$100,0)+6+SUM(IF((E243=$CK$7:$CK$59)=TRUE,1,0))-1)),INDIRECT(_xlfn.CONCAT($CD$1,MATCH(E243,$CC$7:$CC$100,0)+6)):INDIRECT(_xlfn.CONCAT($CD$1,MATCH(E243,$CC$7:$CC$100,0)+6+SUM(IF((E243=$CC$7:$CC$59)=TRUE,1,0))-1))))*$S$3*IF(AND(DM241=4,F243=0),1.1,1),1/TRANSPOSE(W243-INDIRECT(_xlfn.CONCAT($BZ$1,MATCH(D243,$BY$7:$BY$100,0)+6)):INDIRECT(_xlfn.CONCAT($BZ$1,MATCH(D243,$BY$7:$BY$100,0)+6+SUM(IF((D243=$BY$7:$BY$59)=TRUE,1,0))-1))*$R$3)),6)=1,1,0)),W243-INDIRECT(_xlfn.CONCAT($BZ$1,MATCH(D243,$BY$7:$BY$100,0)+6)):INDIRECT(_xlfn.CONCAT($BZ$1,MATCH(D243,$BY$7:$BY$100,0)+6+SUM(IF((D243=$BY$7:$BY$59)=TRUE,1,0))-1))*$R$3))/$S$3,1,-1,TRUE)=0,"",_xlfn._xlws.SORT(TRANSPOSE(MMULT(MMULT(_xlfn.MUNIT(X243),IF(ROUND(MMULT(IF(E243=0,IF(DN241=1,INDIRECT(_xlfn.CONCAT($CP$1,MATCH(F243,$CO$7:$CO$100,0)+6)):INDIRECT(_xlfn.CONCAT($CP$1,MATCH(F243,$CO$7:$CO$100,0)+6+SUM(IF((F243=$CO$7:$CO$59)=TRUE,1,0))-1)),INDIRECT(_xlfn.CONCAT($CH$1,MATCH(F243,$CG$7:$CG$100,0)+6)):INDIRECT(_xlfn.CONCAT($CH$1,MATCH(F243,$CG$7:$CG$100,0)+6+SUM(IF((F243=$CG$7:$CG$59)=TRUE,1,0))-1))),IF(OR(DN241=2,DN241=3),INDIRECT(_xlfn.CONCAT($CL$1,MATCH(E243,$CK$7:$CK$100,0)+6)):INDIRECT(_xlfn.CONCAT($CL$1,MATCH(E243,$CK$7:$CK$100,0)+6+SUM(IF((E243=$CK$7:$CK$59)=TRUE,1,0))-1)),INDIRECT(_xlfn.CONCAT($CD$1,MATCH(E243,$CC$7:$CC$100,0)+6)):INDIRECT(_xlfn.CONCAT($CD$1,MATCH(E243,$CC$7:$CC$100,0)+6+SUM(IF((E243=$CC$7:$CC$59)=TRUE,1,0))-1))))*$S$3*IF(AND(DM241=4,F243=0),1.1,1),1/TRANSPOSE(W243-INDIRECT(_xlfn.CONCAT($BZ$1,MATCH(D243,$BY$7:$BY$100,0)+6)):INDIRECT(_xlfn.CONCAT($BZ$1,MATCH(D243,$BY$7:$BY$100,0)+6+SUM(IF((D243=$BY$7:$BY$59)=TRUE,1,0))-1))*$R$3)),6)=1,1,0)),W243-INDIRECT(_xlfn.CONCAT($BZ$1,MATCH(D243,$BY$7:$BY$100,0)+6)):INDIRECT(_xlfn.CONCAT($BZ$1,MATCH(D243,$BY$7:$BY$100,0)+6+SUM(IF((D243=$BY$7:$BY$59)=TRUE,1,0))-1))*$R$3))/$S$3,1,-1,TRUE)),"")</f>
        <v/>
      </c>
      <c r="AG243" s="31"/>
      <c r="AH243" s="31"/>
      <c r="AI243" s="31"/>
      <c r="AJ243" s="32"/>
      <c r="AK243" s="6"/>
      <c r="AL243" s="21"/>
      <c r="AM243" s="21"/>
      <c r="AN243" s="48">
        <f t="shared" si="65"/>
        <v>12</v>
      </c>
      <c r="AO243" s="39" t="e">
        <f t="shared" si="66"/>
        <v>#N/A</v>
      </c>
      <c r="AP243" s="39" t="e" cm="1">
        <f t="array" ref="AP243">_xlfn.XMATCH(1,IF(IF((AL243=$DG$24:$EF$24)=TRUE,1,0)+IF((AM243=$DG$25:$EF$25)=TRUE,1,0)=2,1,0))</f>
        <v>#N/A</v>
      </c>
      <c r="AQ243" s="39" t="str" cm="1">
        <f t="array" aca="1" ref="AQ243:AU243" ca="1">AA243:AE243</f>
        <v/>
      </c>
      <c r="AR243" s="39" t="str">
        <f ca="1"/>
        <v/>
      </c>
      <c r="AS243" s="39" t="str">
        <f ca="1"/>
        <v/>
      </c>
      <c r="AT243" s="39" t="str">
        <f ca="1"/>
        <v/>
      </c>
      <c r="AU243" s="39" t="str">
        <f ca="1"/>
        <v/>
      </c>
      <c r="AV243" s="39">
        <f t="shared" si="67"/>
        <v>0</v>
      </c>
      <c r="AW243" s="39" t="e" cm="1">
        <f t="array" ref="AW243">IF(AND(AV243=1,AO243&lt;&gt;1),VLOOKUP(E243,변환표준점수!$H$8:$O$60,_xlfn.XMATCH('표점 계산기'!$AL243,변환표준점수!$I$6:$O$6)+1,FALSE),IF(AND($E243=0,$DN$4=1),INDEX($CH$7:$CH$73,SUM(IF(AF243=$CP$7:$CP$59,ROW($A$1:$A$50),0))),IF(AND($E243&lt;&gt;0,$DN$4&lt;&gt;1),INDEX($CD$7:$CD$73,SUM(IF(AF243=$CL$7:$CL$59,ROW($A$1:$A$50),0))),AF243:AJ243)))</f>
        <v>#N/A</v>
      </c>
      <c r="AX243" s="39"/>
      <c r="AY243" s="39"/>
      <c r="AZ243" s="39"/>
      <c r="BA243" s="39"/>
      <c r="BB243" s="39" t="e">
        <f>VLOOKUP(G243,변환표준점수!$X$8:$AM$16,_xlfn.XMATCH(AL243,변환표준점수!$Y$5:$AM$5)+IF(OR(AN243=6,AN243=7,AN243=10,AN243=11),IF(AO243=1,0,1),0)+1,FALSE)</f>
        <v>#N/A</v>
      </c>
      <c r="BC243" s="39" t="e">
        <f>VLOOKUP(H243,변환표준점수!$AO$8:$BE$16,_xlfn.XMATCH(AL243,변환표준점수!$AP$5:$BE$5)+IF(OR(AN243=3,AN243=6,AN243=8,AN243=9,AN243=10),IF(AO243=1,0,1),0)+1,FALSE)</f>
        <v>#N/A</v>
      </c>
      <c r="BD243" s="39" t="e">
        <f>IF(I243=0,VLOOKUP(K243,변환표준점수!$BU$8:$CF$62,'표점 계산기'!$AN243+1,FALSE),VLOOKUP(I243,변환표준점수!$BH$8:$BS$62,'표점 계산기'!$AN243+1,FALSE))</f>
        <v>#N/A</v>
      </c>
      <c r="BE243" s="39" t="e">
        <f>IF(J243=0,VLOOKUP(L243,변환표준점수!$BU$8:$CF$62,'표점 계산기'!$AN243+1,FALSE),VLOOKUP(J243,변환표준점수!$BH$8:$BS$62,'표점 계산기'!$AN243+1,FALSE))</f>
        <v>#N/A</v>
      </c>
      <c r="BF243" s="39" cm="1">
        <f t="array" ref="BF243">IF(M243=0,0,IF(OR(AN243=3,AN243=4),0,IF(AN243=1,INDEX($CZ$7:$CZ$15,SUM(IF(M243&lt;$CY$7:$CY$15=TRUE,1,0))+1),VLOOKUP(M243,변환표준점수!$BH$8:$BS$62,'표점 계산기'!AN243+1,FALSE))))</f>
        <v>0</v>
      </c>
      <c r="BG243" s="39" t="e" cm="1">
        <f t="array" ref="BG243">INDEX($DG$24:$EF$31,COLUMN(C238),$AP243)</f>
        <v>#N/A</v>
      </c>
      <c r="BH243" s="39" t="e" cm="1">
        <f t="array" ref="BH243">INDEX($DG$24:$EF$31,COLUMN(D238),$AP243)</f>
        <v>#N/A</v>
      </c>
      <c r="BI243" s="39" t="e" cm="1">
        <f t="array" ref="BI243">INDEX($DG$24:$EF$31,COLUMN(E238),$AP243)</f>
        <v>#N/A</v>
      </c>
      <c r="BJ243" s="39" t="e" cm="1">
        <f t="array" ref="BJ243">INDEX($DG$24:$EF$31,COLUMN(F238),$AP243)</f>
        <v>#N/A</v>
      </c>
      <c r="BK243" s="39" t="e" cm="1">
        <f t="array" ref="BK243">INDEX($DG$24:$EF$31,COLUMN(G238),$AP243)</f>
        <v>#N/A</v>
      </c>
      <c r="BL243" s="39" t="e" cm="1">
        <f t="array" ref="BL243">INDEX($DG$24:$EF$31,COLUMN(H238),$AP243)</f>
        <v>#N/A</v>
      </c>
      <c r="BM243" s="63" t="str" cm="1">
        <f t="array" aca="1" ref="BM243:BQ243" ca="1">IFERROR(ROUND(IF(IFERROR(AW243:BA243/AW243:BA243,0)=1,(IFERROR(AQ243:AU243*BG243,0)+IFERROR(AW243:BA243*BH243,0)+(SUM(BD243:BF243)-MIN(BD243:BF243))*BI243+BB243*BJ243+BC243*BK243)*BL243+BB243*(1-BJ243)+BC243*(1-BK243)+IF(AN243=1,BF243,0),""),2),"")</f>
        <v/>
      </c>
      <c r="BN243" s="52" t="str">
        <f ca="1"/>
        <v/>
      </c>
      <c r="BO243" s="52" t="str">
        <f ca="1"/>
        <v/>
      </c>
      <c r="BP243" s="52" t="str">
        <f ca="1"/>
        <v/>
      </c>
      <c r="BQ243" s="64" t="str">
        <f ca="1"/>
        <v/>
      </c>
      <c r="BR243" s="6"/>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6"/>
      <c r="DM243" s="6"/>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row>
    <row r="244" spans="1:153" x14ac:dyDescent="0.3">
      <c r="A244" s="5"/>
      <c r="B244" s="18" t="str">
        <f t="shared" si="55"/>
        <v/>
      </c>
      <c r="C244" s="24"/>
      <c r="D244" s="24"/>
      <c r="E244" s="24"/>
      <c r="F244" s="24"/>
      <c r="G244" s="24"/>
      <c r="H244" s="25"/>
      <c r="I244" s="25"/>
      <c r="J244" s="25"/>
      <c r="K244" s="25"/>
      <c r="L244" s="25"/>
      <c r="M244" s="25"/>
      <c r="N244" s="24"/>
      <c r="O244" s="25"/>
      <c r="P244" s="6"/>
      <c r="Q244" s="6"/>
      <c r="R244" s="6" t="e">
        <f t="shared" si="56"/>
        <v>#N/A</v>
      </c>
      <c r="S244" s="6" t="e">
        <f t="shared" si="57"/>
        <v>#N/A</v>
      </c>
      <c r="T244" s="6" t="e">
        <f t="shared" si="58"/>
        <v>#N/A</v>
      </c>
      <c r="U244" s="6" t="e">
        <f t="shared" si="59"/>
        <v>#N/A</v>
      </c>
      <c r="V244" s="8" cm="1">
        <f t="array" ref="V244">IF(M244=0,0,IF(OR($DM$4=3,$DM$4=4),0,IF($DM$4=1,INDEX($CZ$7:$CZ$15,SUM(IF(M244&lt;$CY$7:$CY$15=TRUE,1,0))+1),VLOOKUP(M244,$DB$7:$DC$107,2,FALSE))))</f>
        <v>0</v>
      </c>
      <c r="W244" s="6" t="e">
        <f t="shared" si="54"/>
        <v>#N/A</v>
      </c>
      <c r="X244" s="6" cm="1">
        <f t="array" aca="1" ref="X244" ca="1">SUM(IF((IF(E244=0,INDIRECT(_xlfn.CONCAT($CH$1,MATCH(F244,$CG$7:$CG$100,0)+6)):INDIRECT(_xlfn.CONCAT($CH$1,MATCH(F244,$CG$7:$CG$100,0)+6+SUM(IF((F244=$CG$7:$CG$59)=TRUE,1,0))-1)),INDIRECT(_xlfn.CONCAT($CD$1,MATCH(E244,$CC$7:$CC$100,0)+6)):INDIRECT(_xlfn.CONCAT($CD$1,MATCH(E244,$CC$7:$CC$100,0)+6+SUM(IF((E244=$CC$7:$CC$59)=TRUE,1,0))-1)))*$S$3)=0,0,1))</f>
        <v>2</v>
      </c>
      <c r="Y244" s="6" t="e" cm="1">
        <f t="array" aca="1" ref="Y244" ca="1">SUM(IF((TRANSPOSE(MMULT(MMULT(_xlfn.MUNIT(X244),IF(MMULT(IF(E244=0,INDIRECT(_xlfn.CONCAT($CH$1,MATCH(F244,$CG$7:$CG$100,0)+6)):INDIRECT(_xlfn.CONCAT($CH$1,MATCH(F244,$CG$7:$CG$100,0)+6+SUM(IF((F244=$CG$7:$CG$59)=TRUE,1,0))-1)),INDIRECT(_xlfn.CONCAT($CD$1,MATCH(E244,$CC$7:$CC$100,0)+6)):INDIRECT(_xlfn.CONCAT($CD$1,MATCH(E244,$CC$7:$CC$100,0)+6+SUM(IF((E244=$CC$7:$CC$59)=TRUE,1,0))-1)))*$S$3,1/TRANSPOSE(W244-INDIRECT(_xlfn.CONCAT($BZ$1,MATCH(D244,$BY$7:$BY$100,0)+6)):INDIRECT(_xlfn.CONCAT($BZ$1,MATCH(D244,$BY$7:$BY$100,0)+6+SUM(IF((D244=$BY$7:$BY$59)=TRUE,1,0))-1))*$R$3))=1,1,0)),W244-INDIRECT(_xlfn.CONCAT($BZ$1,MATCH(D244,$BY$7:$BY$100,0)+6)):INDIRECT(_xlfn.CONCAT($BZ$1,MATCH(D244,$BY$7:$BY$100,0)+6+SUM(IF((D244=$BY$7:$BY$59)=TRUE,1,0))-1))*$R$3)))=0,0,1))</f>
        <v>#N/A</v>
      </c>
      <c r="Z244" s="6"/>
      <c r="AA244" s="30" t="str">
        <f t="shared" ca="1" si="60"/>
        <v/>
      </c>
      <c r="AB244" s="31" t="str">
        <f t="shared" si="61"/>
        <v/>
      </c>
      <c r="AC244" s="31" t="str">
        <f t="shared" si="62"/>
        <v/>
      </c>
      <c r="AD244" s="31" t="str">
        <f t="shared" si="63"/>
        <v/>
      </c>
      <c r="AE244" s="32" t="str">
        <f t="shared" si="64"/>
        <v/>
      </c>
      <c r="AF244" s="33" t="str" cm="1">
        <f t="array" aca="1" ref="AF244" ca="1">IFERROR(IF(_xlfn._xlws.SORT(TRANSPOSE(MMULT(MMULT(_xlfn.MUNIT(X244),IF(ROUND(MMULT(IF(E244=0,IF(DN242=1,INDIRECT(_xlfn.CONCAT($CP$1,MATCH(F244,$CO$7:$CO$100,0)+6)):INDIRECT(_xlfn.CONCAT($CP$1,MATCH(F244,$CO$7:$CO$100,0)+6+SUM(IF((F244=$CO$7:$CO$59)=TRUE,1,0))-1)),INDIRECT(_xlfn.CONCAT($CH$1,MATCH(F244,$CG$7:$CG$100,0)+6)):INDIRECT(_xlfn.CONCAT($CH$1,MATCH(F244,$CG$7:$CG$100,0)+6+SUM(IF((F244=$CG$7:$CG$59)=TRUE,1,0))-1))),IF(OR(DN242=2,DN242=3),INDIRECT(_xlfn.CONCAT($CL$1,MATCH(E244,$CK$7:$CK$100,0)+6)):INDIRECT(_xlfn.CONCAT($CL$1,MATCH(E244,$CK$7:$CK$100,0)+6+SUM(IF((E244=$CK$7:$CK$59)=TRUE,1,0))-1)),INDIRECT(_xlfn.CONCAT($CD$1,MATCH(E244,$CC$7:$CC$100,0)+6)):INDIRECT(_xlfn.CONCAT($CD$1,MATCH(E244,$CC$7:$CC$100,0)+6+SUM(IF((E244=$CC$7:$CC$59)=TRUE,1,0))-1))))*$S$3*IF(AND(DM242=4,F244=0),1.1,1),1/TRANSPOSE(W244-INDIRECT(_xlfn.CONCAT($BZ$1,MATCH(D244,$BY$7:$BY$100,0)+6)):INDIRECT(_xlfn.CONCAT($BZ$1,MATCH(D244,$BY$7:$BY$100,0)+6+SUM(IF((D244=$BY$7:$BY$59)=TRUE,1,0))-1))*$R$3)),6)=1,1,0)),W244-INDIRECT(_xlfn.CONCAT($BZ$1,MATCH(D244,$BY$7:$BY$100,0)+6)):INDIRECT(_xlfn.CONCAT($BZ$1,MATCH(D244,$BY$7:$BY$100,0)+6+SUM(IF((D244=$BY$7:$BY$59)=TRUE,1,0))-1))*$R$3))/$S$3,1,-1,TRUE)=0,"",_xlfn._xlws.SORT(TRANSPOSE(MMULT(MMULT(_xlfn.MUNIT(X244),IF(ROUND(MMULT(IF(E244=0,IF(DN242=1,INDIRECT(_xlfn.CONCAT($CP$1,MATCH(F244,$CO$7:$CO$100,0)+6)):INDIRECT(_xlfn.CONCAT($CP$1,MATCH(F244,$CO$7:$CO$100,0)+6+SUM(IF((F244=$CO$7:$CO$59)=TRUE,1,0))-1)),INDIRECT(_xlfn.CONCAT($CH$1,MATCH(F244,$CG$7:$CG$100,0)+6)):INDIRECT(_xlfn.CONCAT($CH$1,MATCH(F244,$CG$7:$CG$100,0)+6+SUM(IF((F244=$CG$7:$CG$59)=TRUE,1,0))-1))),IF(OR(DN242=2,DN242=3),INDIRECT(_xlfn.CONCAT($CL$1,MATCH(E244,$CK$7:$CK$100,0)+6)):INDIRECT(_xlfn.CONCAT($CL$1,MATCH(E244,$CK$7:$CK$100,0)+6+SUM(IF((E244=$CK$7:$CK$59)=TRUE,1,0))-1)),INDIRECT(_xlfn.CONCAT($CD$1,MATCH(E244,$CC$7:$CC$100,0)+6)):INDIRECT(_xlfn.CONCAT($CD$1,MATCH(E244,$CC$7:$CC$100,0)+6+SUM(IF((E244=$CC$7:$CC$59)=TRUE,1,0))-1))))*$S$3*IF(AND(DM242=4,F244=0),1.1,1),1/TRANSPOSE(W244-INDIRECT(_xlfn.CONCAT($BZ$1,MATCH(D244,$BY$7:$BY$100,0)+6)):INDIRECT(_xlfn.CONCAT($BZ$1,MATCH(D244,$BY$7:$BY$100,0)+6+SUM(IF((D244=$BY$7:$BY$59)=TRUE,1,0))-1))*$R$3)),6)=1,1,0)),W244-INDIRECT(_xlfn.CONCAT($BZ$1,MATCH(D244,$BY$7:$BY$100,0)+6)):INDIRECT(_xlfn.CONCAT($BZ$1,MATCH(D244,$BY$7:$BY$100,0)+6+SUM(IF((D244=$BY$7:$BY$59)=TRUE,1,0))-1))*$R$3))/$S$3,1,-1,TRUE)),"")</f>
        <v/>
      </c>
      <c r="AG244" s="31"/>
      <c r="AH244" s="31"/>
      <c r="AI244" s="31"/>
      <c r="AJ244" s="32"/>
      <c r="AK244" s="6"/>
      <c r="AL244" s="21"/>
      <c r="AM244" s="21"/>
      <c r="AN244" s="48">
        <f t="shared" si="65"/>
        <v>12</v>
      </c>
      <c r="AO244" s="39" t="e">
        <f t="shared" si="66"/>
        <v>#N/A</v>
      </c>
      <c r="AP244" s="39" t="e" cm="1">
        <f t="array" ref="AP244">_xlfn.XMATCH(1,IF(IF((AL244=$DG$24:$EF$24)=TRUE,1,0)+IF((AM244=$DG$25:$EF$25)=TRUE,1,0)=2,1,0))</f>
        <v>#N/A</v>
      </c>
      <c r="AQ244" s="39" t="str" cm="1">
        <f t="array" aca="1" ref="AQ244:AU244" ca="1">AA244:AE244</f>
        <v/>
      </c>
      <c r="AR244" s="39" t="str">
        <f ca="1"/>
        <v/>
      </c>
      <c r="AS244" s="39" t="str">
        <f ca="1"/>
        <v/>
      </c>
      <c r="AT244" s="39" t="str">
        <f ca="1"/>
        <v/>
      </c>
      <c r="AU244" s="39" t="str">
        <f ca="1"/>
        <v/>
      </c>
      <c r="AV244" s="39">
        <f t="shared" si="67"/>
        <v>0</v>
      </c>
      <c r="AW244" s="39" t="e" cm="1">
        <f t="array" ref="AW244">IF(AND(AV244=1,AO244&lt;&gt;1),VLOOKUP(E244,변환표준점수!$H$8:$O$60,_xlfn.XMATCH('표점 계산기'!$AL244,변환표준점수!$I$6:$O$6)+1,FALSE),IF(AND($E244=0,$DN$4=1),INDEX($CH$7:$CH$73,SUM(IF(AF244=$CP$7:$CP$59,ROW($A$1:$A$50),0))),IF(AND($E244&lt;&gt;0,$DN$4&lt;&gt;1),INDEX($CD$7:$CD$73,SUM(IF(AF244=$CL$7:$CL$59,ROW($A$1:$A$50),0))),AF244:AJ244)))</f>
        <v>#N/A</v>
      </c>
      <c r="AX244" s="39"/>
      <c r="AY244" s="39"/>
      <c r="AZ244" s="39"/>
      <c r="BA244" s="39"/>
      <c r="BB244" s="39" t="e">
        <f>VLOOKUP(G244,변환표준점수!$X$8:$AM$16,_xlfn.XMATCH(AL244,변환표준점수!$Y$5:$AM$5)+IF(OR(AN244=6,AN244=7,AN244=10,AN244=11),IF(AO244=1,0,1),0)+1,FALSE)</f>
        <v>#N/A</v>
      </c>
      <c r="BC244" s="39" t="e">
        <f>VLOOKUP(H244,변환표준점수!$AO$8:$BE$16,_xlfn.XMATCH(AL244,변환표준점수!$AP$5:$BE$5)+IF(OR(AN244=3,AN244=6,AN244=8,AN244=9,AN244=10),IF(AO244=1,0,1),0)+1,FALSE)</f>
        <v>#N/A</v>
      </c>
      <c r="BD244" s="39" t="e">
        <f>IF(I244=0,VLOOKUP(K244,변환표준점수!$BU$8:$CF$62,'표점 계산기'!$AN244+1,FALSE),VLOOKUP(I244,변환표준점수!$BH$8:$BS$62,'표점 계산기'!$AN244+1,FALSE))</f>
        <v>#N/A</v>
      </c>
      <c r="BE244" s="39" t="e">
        <f>IF(J244=0,VLOOKUP(L244,변환표준점수!$BU$8:$CF$62,'표점 계산기'!$AN244+1,FALSE),VLOOKUP(J244,변환표준점수!$BH$8:$BS$62,'표점 계산기'!$AN244+1,FALSE))</f>
        <v>#N/A</v>
      </c>
      <c r="BF244" s="39" cm="1">
        <f t="array" ref="BF244">IF(M244=0,0,IF(OR(AN244=3,AN244=4),0,IF(AN244=1,INDEX($CZ$7:$CZ$15,SUM(IF(M244&lt;$CY$7:$CY$15=TRUE,1,0))+1),VLOOKUP(M244,변환표준점수!$BH$8:$BS$62,'표점 계산기'!AN244+1,FALSE))))</f>
        <v>0</v>
      </c>
      <c r="BG244" s="39" t="e" cm="1">
        <f t="array" ref="BG244">INDEX($DG$24:$EF$31,COLUMN(C239),$AP244)</f>
        <v>#N/A</v>
      </c>
      <c r="BH244" s="39" t="e" cm="1">
        <f t="array" ref="BH244">INDEX($DG$24:$EF$31,COLUMN(D239),$AP244)</f>
        <v>#N/A</v>
      </c>
      <c r="BI244" s="39" t="e" cm="1">
        <f t="array" ref="BI244">INDEX($DG$24:$EF$31,COLUMN(E239),$AP244)</f>
        <v>#N/A</v>
      </c>
      <c r="BJ244" s="39" t="e" cm="1">
        <f t="array" ref="BJ244">INDEX($DG$24:$EF$31,COLUMN(F239),$AP244)</f>
        <v>#N/A</v>
      </c>
      <c r="BK244" s="39" t="e" cm="1">
        <f t="array" ref="BK244">INDEX($DG$24:$EF$31,COLUMN(G239),$AP244)</f>
        <v>#N/A</v>
      </c>
      <c r="BL244" s="39" t="e" cm="1">
        <f t="array" ref="BL244">INDEX($DG$24:$EF$31,COLUMN(H239),$AP244)</f>
        <v>#N/A</v>
      </c>
      <c r="BM244" s="63" t="str" cm="1">
        <f t="array" aca="1" ref="BM244:BQ244" ca="1">IFERROR(ROUND(IF(IFERROR(AW244:BA244/AW244:BA244,0)=1,(IFERROR(AQ244:AU244*BG244,0)+IFERROR(AW244:BA244*BH244,0)+(SUM(BD244:BF244)-MIN(BD244:BF244))*BI244+BB244*BJ244+BC244*BK244)*BL244+BB244*(1-BJ244)+BC244*(1-BK244)+IF(AN244=1,BF244,0),""),2),"")</f>
        <v/>
      </c>
      <c r="BN244" s="52" t="str">
        <f ca="1"/>
        <v/>
      </c>
      <c r="BO244" s="52" t="str">
        <f ca="1"/>
        <v/>
      </c>
      <c r="BP244" s="52" t="str">
        <f ca="1"/>
        <v/>
      </c>
      <c r="BQ244" s="64" t="str">
        <f ca="1"/>
        <v/>
      </c>
      <c r="BR244" s="6"/>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6"/>
      <c r="DM244" s="6"/>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row>
    <row r="245" spans="1:153" x14ac:dyDescent="0.3">
      <c r="A245" s="5"/>
      <c r="B245" s="18" t="str">
        <f t="shared" si="55"/>
        <v/>
      </c>
      <c r="C245" s="24"/>
      <c r="D245" s="24"/>
      <c r="E245" s="24"/>
      <c r="F245" s="24"/>
      <c r="G245" s="24"/>
      <c r="H245" s="25"/>
      <c r="I245" s="25"/>
      <c r="J245" s="25"/>
      <c r="K245" s="25"/>
      <c r="L245" s="25"/>
      <c r="M245" s="25"/>
      <c r="N245" s="24"/>
      <c r="O245" s="25"/>
      <c r="P245" s="6"/>
      <c r="Q245" s="6"/>
      <c r="R245" s="6" t="e">
        <f t="shared" si="56"/>
        <v>#N/A</v>
      </c>
      <c r="S245" s="6" t="e">
        <f t="shared" si="57"/>
        <v>#N/A</v>
      </c>
      <c r="T245" s="6" t="e">
        <f t="shared" si="58"/>
        <v>#N/A</v>
      </c>
      <c r="U245" s="6" t="e">
        <f t="shared" si="59"/>
        <v>#N/A</v>
      </c>
      <c r="V245" s="8" cm="1">
        <f t="array" ref="V245">IF(M245=0,0,IF(OR($DM$4=3,$DM$4=4),0,IF($DM$4=1,INDEX($CZ$7:$CZ$15,SUM(IF(M245&lt;$CY$7:$CY$15=TRUE,1,0))+1),VLOOKUP(M245,$DB$7:$DC$107,2,FALSE))))</f>
        <v>0</v>
      </c>
      <c r="W245" s="6" t="e">
        <f t="shared" si="54"/>
        <v>#N/A</v>
      </c>
      <c r="X245" s="6" cm="1">
        <f t="array" aca="1" ref="X245" ca="1">SUM(IF((IF(E245=0,INDIRECT(_xlfn.CONCAT($CH$1,MATCH(F245,$CG$7:$CG$100,0)+6)):INDIRECT(_xlfn.CONCAT($CH$1,MATCH(F245,$CG$7:$CG$100,0)+6+SUM(IF((F245=$CG$7:$CG$59)=TRUE,1,0))-1)),INDIRECT(_xlfn.CONCAT($CD$1,MATCH(E245,$CC$7:$CC$100,0)+6)):INDIRECT(_xlfn.CONCAT($CD$1,MATCH(E245,$CC$7:$CC$100,0)+6+SUM(IF((E245=$CC$7:$CC$59)=TRUE,1,0))-1)))*$S$3)=0,0,1))</f>
        <v>2</v>
      </c>
      <c r="Y245" s="6" t="e" cm="1">
        <f t="array" aca="1" ref="Y245" ca="1">SUM(IF((TRANSPOSE(MMULT(MMULT(_xlfn.MUNIT(X245),IF(MMULT(IF(E245=0,INDIRECT(_xlfn.CONCAT($CH$1,MATCH(F245,$CG$7:$CG$100,0)+6)):INDIRECT(_xlfn.CONCAT($CH$1,MATCH(F245,$CG$7:$CG$100,0)+6+SUM(IF((F245=$CG$7:$CG$59)=TRUE,1,0))-1)),INDIRECT(_xlfn.CONCAT($CD$1,MATCH(E245,$CC$7:$CC$100,0)+6)):INDIRECT(_xlfn.CONCAT($CD$1,MATCH(E245,$CC$7:$CC$100,0)+6+SUM(IF((E245=$CC$7:$CC$59)=TRUE,1,0))-1)))*$S$3,1/TRANSPOSE(W245-INDIRECT(_xlfn.CONCAT($BZ$1,MATCH(D245,$BY$7:$BY$100,0)+6)):INDIRECT(_xlfn.CONCAT($BZ$1,MATCH(D245,$BY$7:$BY$100,0)+6+SUM(IF((D245=$BY$7:$BY$59)=TRUE,1,0))-1))*$R$3))=1,1,0)),W245-INDIRECT(_xlfn.CONCAT($BZ$1,MATCH(D245,$BY$7:$BY$100,0)+6)):INDIRECT(_xlfn.CONCAT($BZ$1,MATCH(D245,$BY$7:$BY$100,0)+6+SUM(IF((D245=$BY$7:$BY$59)=TRUE,1,0))-1))*$R$3)))=0,0,1))</f>
        <v>#N/A</v>
      </c>
      <c r="Z245" s="6"/>
      <c r="AA245" s="30" t="str">
        <f t="shared" ca="1" si="60"/>
        <v/>
      </c>
      <c r="AB245" s="31" t="str">
        <f t="shared" si="61"/>
        <v/>
      </c>
      <c r="AC245" s="31" t="str">
        <f t="shared" si="62"/>
        <v/>
      </c>
      <c r="AD245" s="31" t="str">
        <f t="shared" si="63"/>
        <v/>
      </c>
      <c r="AE245" s="32" t="str">
        <f t="shared" si="64"/>
        <v/>
      </c>
      <c r="AF245" s="33" t="str" cm="1">
        <f t="array" aca="1" ref="AF245" ca="1">IFERROR(IF(_xlfn._xlws.SORT(TRANSPOSE(MMULT(MMULT(_xlfn.MUNIT(X245),IF(ROUND(MMULT(IF(E245=0,IF(DN243=1,INDIRECT(_xlfn.CONCAT($CP$1,MATCH(F245,$CO$7:$CO$100,0)+6)):INDIRECT(_xlfn.CONCAT($CP$1,MATCH(F245,$CO$7:$CO$100,0)+6+SUM(IF((F245=$CO$7:$CO$59)=TRUE,1,0))-1)),INDIRECT(_xlfn.CONCAT($CH$1,MATCH(F245,$CG$7:$CG$100,0)+6)):INDIRECT(_xlfn.CONCAT($CH$1,MATCH(F245,$CG$7:$CG$100,0)+6+SUM(IF((F245=$CG$7:$CG$59)=TRUE,1,0))-1))),IF(OR(DN243=2,DN243=3),INDIRECT(_xlfn.CONCAT($CL$1,MATCH(E245,$CK$7:$CK$100,0)+6)):INDIRECT(_xlfn.CONCAT($CL$1,MATCH(E245,$CK$7:$CK$100,0)+6+SUM(IF((E245=$CK$7:$CK$59)=TRUE,1,0))-1)),INDIRECT(_xlfn.CONCAT($CD$1,MATCH(E245,$CC$7:$CC$100,0)+6)):INDIRECT(_xlfn.CONCAT($CD$1,MATCH(E245,$CC$7:$CC$100,0)+6+SUM(IF((E245=$CC$7:$CC$59)=TRUE,1,0))-1))))*$S$3*IF(AND(DM243=4,F245=0),1.1,1),1/TRANSPOSE(W245-INDIRECT(_xlfn.CONCAT($BZ$1,MATCH(D245,$BY$7:$BY$100,0)+6)):INDIRECT(_xlfn.CONCAT($BZ$1,MATCH(D245,$BY$7:$BY$100,0)+6+SUM(IF((D245=$BY$7:$BY$59)=TRUE,1,0))-1))*$R$3)),6)=1,1,0)),W245-INDIRECT(_xlfn.CONCAT($BZ$1,MATCH(D245,$BY$7:$BY$100,0)+6)):INDIRECT(_xlfn.CONCAT($BZ$1,MATCH(D245,$BY$7:$BY$100,0)+6+SUM(IF((D245=$BY$7:$BY$59)=TRUE,1,0))-1))*$R$3))/$S$3,1,-1,TRUE)=0,"",_xlfn._xlws.SORT(TRANSPOSE(MMULT(MMULT(_xlfn.MUNIT(X245),IF(ROUND(MMULT(IF(E245=0,IF(DN243=1,INDIRECT(_xlfn.CONCAT($CP$1,MATCH(F245,$CO$7:$CO$100,0)+6)):INDIRECT(_xlfn.CONCAT($CP$1,MATCH(F245,$CO$7:$CO$100,0)+6+SUM(IF((F245=$CO$7:$CO$59)=TRUE,1,0))-1)),INDIRECT(_xlfn.CONCAT($CH$1,MATCH(F245,$CG$7:$CG$100,0)+6)):INDIRECT(_xlfn.CONCAT($CH$1,MATCH(F245,$CG$7:$CG$100,0)+6+SUM(IF((F245=$CG$7:$CG$59)=TRUE,1,0))-1))),IF(OR(DN243=2,DN243=3),INDIRECT(_xlfn.CONCAT($CL$1,MATCH(E245,$CK$7:$CK$100,0)+6)):INDIRECT(_xlfn.CONCAT($CL$1,MATCH(E245,$CK$7:$CK$100,0)+6+SUM(IF((E245=$CK$7:$CK$59)=TRUE,1,0))-1)),INDIRECT(_xlfn.CONCAT($CD$1,MATCH(E245,$CC$7:$CC$100,0)+6)):INDIRECT(_xlfn.CONCAT($CD$1,MATCH(E245,$CC$7:$CC$100,0)+6+SUM(IF((E245=$CC$7:$CC$59)=TRUE,1,0))-1))))*$S$3*IF(AND(DM243=4,F245=0),1.1,1),1/TRANSPOSE(W245-INDIRECT(_xlfn.CONCAT($BZ$1,MATCH(D245,$BY$7:$BY$100,0)+6)):INDIRECT(_xlfn.CONCAT($BZ$1,MATCH(D245,$BY$7:$BY$100,0)+6+SUM(IF((D245=$BY$7:$BY$59)=TRUE,1,0))-1))*$R$3)),6)=1,1,0)),W245-INDIRECT(_xlfn.CONCAT($BZ$1,MATCH(D245,$BY$7:$BY$100,0)+6)):INDIRECT(_xlfn.CONCAT($BZ$1,MATCH(D245,$BY$7:$BY$100,0)+6+SUM(IF((D245=$BY$7:$BY$59)=TRUE,1,0))-1))*$R$3))/$S$3,1,-1,TRUE)),"")</f>
        <v/>
      </c>
      <c r="AG245" s="31"/>
      <c r="AH245" s="31"/>
      <c r="AI245" s="31"/>
      <c r="AJ245" s="32"/>
      <c r="AK245" s="6"/>
      <c r="AL245" s="21"/>
      <c r="AM245" s="21"/>
      <c r="AN245" s="48">
        <f t="shared" si="65"/>
        <v>12</v>
      </c>
      <c r="AO245" s="39" t="e">
        <f t="shared" si="66"/>
        <v>#N/A</v>
      </c>
      <c r="AP245" s="39" t="e" cm="1">
        <f t="array" ref="AP245">_xlfn.XMATCH(1,IF(IF((AL245=$DG$24:$EF$24)=TRUE,1,0)+IF((AM245=$DG$25:$EF$25)=TRUE,1,0)=2,1,0))</f>
        <v>#N/A</v>
      </c>
      <c r="AQ245" s="39" t="str" cm="1">
        <f t="array" aca="1" ref="AQ245:AU245" ca="1">AA245:AE245</f>
        <v/>
      </c>
      <c r="AR245" s="39" t="str">
        <f ca="1"/>
        <v/>
      </c>
      <c r="AS245" s="39" t="str">
        <f ca="1"/>
        <v/>
      </c>
      <c r="AT245" s="39" t="str">
        <f ca="1"/>
        <v/>
      </c>
      <c r="AU245" s="39" t="str">
        <f ca="1"/>
        <v/>
      </c>
      <c r="AV245" s="39">
        <f t="shared" si="67"/>
        <v>0</v>
      </c>
      <c r="AW245" s="39" t="e" cm="1">
        <f t="array" ref="AW245">IF(AND(AV245=1,AO245&lt;&gt;1),VLOOKUP(E245,변환표준점수!$H$8:$O$60,_xlfn.XMATCH('표점 계산기'!$AL245,변환표준점수!$I$6:$O$6)+1,FALSE),IF(AND($E245=0,$DN$4=1),INDEX($CH$7:$CH$73,SUM(IF(AF245=$CP$7:$CP$59,ROW($A$1:$A$50),0))),IF(AND($E245&lt;&gt;0,$DN$4&lt;&gt;1),INDEX($CD$7:$CD$73,SUM(IF(AF245=$CL$7:$CL$59,ROW($A$1:$A$50),0))),AF245:AJ245)))</f>
        <v>#N/A</v>
      </c>
      <c r="AX245" s="39"/>
      <c r="AY245" s="39"/>
      <c r="AZ245" s="39"/>
      <c r="BA245" s="39"/>
      <c r="BB245" s="39" t="e">
        <f>VLOOKUP(G245,변환표준점수!$X$8:$AM$16,_xlfn.XMATCH(AL245,변환표준점수!$Y$5:$AM$5)+IF(OR(AN245=6,AN245=7,AN245=10,AN245=11),IF(AO245=1,0,1),0)+1,FALSE)</f>
        <v>#N/A</v>
      </c>
      <c r="BC245" s="39" t="e">
        <f>VLOOKUP(H245,변환표준점수!$AO$8:$BE$16,_xlfn.XMATCH(AL245,변환표준점수!$AP$5:$BE$5)+IF(OR(AN245=3,AN245=6,AN245=8,AN245=9,AN245=10),IF(AO245=1,0,1),0)+1,FALSE)</f>
        <v>#N/A</v>
      </c>
      <c r="BD245" s="39" t="e">
        <f>IF(I245=0,VLOOKUP(K245,변환표준점수!$BU$8:$CF$62,'표점 계산기'!$AN245+1,FALSE),VLOOKUP(I245,변환표준점수!$BH$8:$BS$62,'표점 계산기'!$AN245+1,FALSE))</f>
        <v>#N/A</v>
      </c>
      <c r="BE245" s="39" t="e">
        <f>IF(J245=0,VLOOKUP(L245,변환표준점수!$BU$8:$CF$62,'표점 계산기'!$AN245+1,FALSE),VLOOKUP(J245,변환표준점수!$BH$8:$BS$62,'표점 계산기'!$AN245+1,FALSE))</f>
        <v>#N/A</v>
      </c>
      <c r="BF245" s="39" cm="1">
        <f t="array" ref="BF245">IF(M245=0,0,IF(OR(AN245=3,AN245=4),0,IF(AN245=1,INDEX($CZ$7:$CZ$15,SUM(IF(M245&lt;$CY$7:$CY$15=TRUE,1,0))+1),VLOOKUP(M245,변환표준점수!$BH$8:$BS$62,'표점 계산기'!AN245+1,FALSE))))</f>
        <v>0</v>
      </c>
      <c r="BG245" s="39" t="e" cm="1">
        <f t="array" ref="BG245">INDEX($DG$24:$EF$31,COLUMN(C240),$AP245)</f>
        <v>#N/A</v>
      </c>
      <c r="BH245" s="39" t="e" cm="1">
        <f t="array" ref="BH245">INDEX($DG$24:$EF$31,COLUMN(D240),$AP245)</f>
        <v>#N/A</v>
      </c>
      <c r="BI245" s="39" t="e" cm="1">
        <f t="array" ref="BI245">INDEX($DG$24:$EF$31,COLUMN(E240),$AP245)</f>
        <v>#N/A</v>
      </c>
      <c r="BJ245" s="39" t="e" cm="1">
        <f t="array" ref="BJ245">INDEX($DG$24:$EF$31,COLUMN(F240),$AP245)</f>
        <v>#N/A</v>
      </c>
      <c r="BK245" s="39" t="e" cm="1">
        <f t="array" ref="BK245">INDEX($DG$24:$EF$31,COLUMN(G240),$AP245)</f>
        <v>#N/A</v>
      </c>
      <c r="BL245" s="39" t="e" cm="1">
        <f t="array" ref="BL245">INDEX($DG$24:$EF$31,COLUMN(H240),$AP245)</f>
        <v>#N/A</v>
      </c>
      <c r="BM245" s="63" t="str" cm="1">
        <f t="array" aca="1" ref="BM245:BQ245" ca="1">IFERROR(ROUND(IF(IFERROR(AW245:BA245/AW245:BA245,0)=1,(IFERROR(AQ245:AU245*BG245,0)+IFERROR(AW245:BA245*BH245,0)+(SUM(BD245:BF245)-MIN(BD245:BF245))*BI245+BB245*BJ245+BC245*BK245)*BL245+BB245*(1-BJ245)+BC245*(1-BK245)+IF(AN245=1,BF245,0),""),2),"")</f>
        <v/>
      </c>
      <c r="BN245" s="52" t="str">
        <f ca="1"/>
        <v/>
      </c>
      <c r="BO245" s="52" t="str">
        <f ca="1"/>
        <v/>
      </c>
      <c r="BP245" s="52" t="str">
        <f ca="1"/>
        <v/>
      </c>
      <c r="BQ245" s="64" t="str">
        <f ca="1"/>
        <v/>
      </c>
      <c r="BR245" s="6"/>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6"/>
      <c r="DM245" s="6"/>
      <c r="DN245" s="5"/>
      <c r="DO245" s="5"/>
      <c r="DP245" s="5"/>
      <c r="DQ245" s="5"/>
      <c r="DR245" s="5"/>
      <c r="DS245" s="5"/>
      <c r="DT245" s="5"/>
      <c r="DU245" s="5"/>
      <c r="DV245" s="5"/>
      <c r="DW245" s="5"/>
      <c r="DX245" s="5"/>
      <c r="DY245" s="5"/>
      <c r="DZ245" s="5"/>
      <c r="EA245" s="5"/>
      <c r="EB245" s="5"/>
      <c r="EC245" s="5"/>
      <c r="ED245" s="5"/>
      <c r="EE245" s="5"/>
      <c r="EF245" s="5"/>
      <c r="EG245" s="5"/>
      <c r="EH245" s="5"/>
      <c r="EI245" s="5"/>
      <c r="EJ245" s="5"/>
      <c r="EK245" s="5"/>
      <c r="EL245" s="5"/>
      <c r="EM245" s="5"/>
      <c r="EN245" s="5"/>
      <c r="EO245" s="5"/>
      <c r="EP245" s="5"/>
      <c r="EQ245" s="5"/>
      <c r="ER245" s="5"/>
      <c r="ES245" s="5"/>
      <c r="ET245" s="5"/>
      <c r="EU245" s="5"/>
      <c r="EV245" s="5"/>
      <c r="EW245" s="5"/>
    </row>
    <row r="246" spans="1:153" x14ac:dyDescent="0.3">
      <c r="A246" s="5"/>
      <c r="B246" s="18" t="str">
        <f t="shared" si="55"/>
        <v/>
      </c>
      <c r="C246" s="24"/>
      <c r="D246" s="24"/>
      <c r="E246" s="24"/>
      <c r="F246" s="24"/>
      <c r="G246" s="24"/>
      <c r="H246" s="25"/>
      <c r="I246" s="25"/>
      <c r="J246" s="25"/>
      <c r="K246" s="25"/>
      <c r="L246" s="25"/>
      <c r="M246" s="25"/>
      <c r="N246" s="24"/>
      <c r="O246" s="25"/>
      <c r="P246" s="6"/>
      <c r="Q246" s="6"/>
      <c r="R246" s="6" t="e">
        <f t="shared" si="56"/>
        <v>#N/A</v>
      </c>
      <c r="S246" s="6" t="e">
        <f t="shared" si="57"/>
        <v>#N/A</v>
      </c>
      <c r="T246" s="6" t="e">
        <f t="shared" si="58"/>
        <v>#N/A</v>
      </c>
      <c r="U246" s="6" t="e">
        <f t="shared" si="59"/>
        <v>#N/A</v>
      </c>
      <c r="V246" s="8" cm="1">
        <f t="array" ref="V246">IF(M246=0,0,IF(OR($DM$4=3,$DM$4=4),0,IF($DM$4=1,INDEX($CZ$7:$CZ$15,SUM(IF(M246&lt;$CY$7:$CY$15=TRUE,1,0))+1),VLOOKUP(M246,$DB$7:$DC$107,2,FALSE))))</f>
        <v>0</v>
      </c>
      <c r="W246" s="6" t="e">
        <f t="shared" si="54"/>
        <v>#N/A</v>
      </c>
      <c r="X246" s="6" cm="1">
        <f t="array" aca="1" ref="X246" ca="1">SUM(IF((IF(E246=0,INDIRECT(_xlfn.CONCAT($CH$1,MATCH(F246,$CG$7:$CG$100,0)+6)):INDIRECT(_xlfn.CONCAT($CH$1,MATCH(F246,$CG$7:$CG$100,0)+6+SUM(IF((F246=$CG$7:$CG$59)=TRUE,1,0))-1)),INDIRECT(_xlfn.CONCAT($CD$1,MATCH(E246,$CC$7:$CC$100,0)+6)):INDIRECT(_xlfn.CONCAT($CD$1,MATCH(E246,$CC$7:$CC$100,0)+6+SUM(IF((E246=$CC$7:$CC$59)=TRUE,1,0))-1)))*$S$3)=0,0,1))</f>
        <v>2</v>
      </c>
      <c r="Y246" s="6" t="e" cm="1">
        <f t="array" aca="1" ref="Y246" ca="1">SUM(IF((TRANSPOSE(MMULT(MMULT(_xlfn.MUNIT(X246),IF(MMULT(IF(E246=0,INDIRECT(_xlfn.CONCAT($CH$1,MATCH(F246,$CG$7:$CG$100,0)+6)):INDIRECT(_xlfn.CONCAT($CH$1,MATCH(F246,$CG$7:$CG$100,0)+6+SUM(IF((F246=$CG$7:$CG$59)=TRUE,1,0))-1)),INDIRECT(_xlfn.CONCAT($CD$1,MATCH(E246,$CC$7:$CC$100,0)+6)):INDIRECT(_xlfn.CONCAT($CD$1,MATCH(E246,$CC$7:$CC$100,0)+6+SUM(IF((E246=$CC$7:$CC$59)=TRUE,1,0))-1)))*$S$3,1/TRANSPOSE(W246-INDIRECT(_xlfn.CONCAT($BZ$1,MATCH(D246,$BY$7:$BY$100,0)+6)):INDIRECT(_xlfn.CONCAT($BZ$1,MATCH(D246,$BY$7:$BY$100,0)+6+SUM(IF((D246=$BY$7:$BY$59)=TRUE,1,0))-1))*$R$3))=1,1,0)),W246-INDIRECT(_xlfn.CONCAT($BZ$1,MATCH(D246,$BY$7:$BY$100,0)+6)):INDIRECT(_xlfn.CONCAT($BZ$1,MATCH(D246,$BY$7:$BY$100,0)+6+SUM(IF((D246=$BY$7:$BY$59)=TRUE,1,0))-1))*$R$3)))=0,0,1))</f>
        <v>#N/A</v>
      </c>
      <c r="Z246" s="6"/>
      <c r="AA246" s="30" t="str">
        <f t="shared" ca="1" si="60"/>
        <v/>
      </c>
      <c r="AB246" s="31" t="str">
        <f t="shared" si="61"/>
        <v/>
      </c>
      <c r="AC246" s="31" t="str">
        <f t="shared" si="62"/>
        <v/>
      </c>
      <c r="AD246" s="31" t="str">
        <f t="shared" si="63"/>
        <v/>
      </c>
      <c r="AE246" s="32" t="str">
        <f t="shared" si="64"/>
        <v/>
      </c>
      <c r="AF246" s="33" t="str" cm="1">
        <f t="array" aca="1" ref="AF246" ca="1">IFERROR(IF(_xlfn._xlws.SORT(TRANSPOSE(MMULT(MMULT(_xlfn.MUNIT(X246),IF(ROUND(MMULT(IF(E246=0,IF(DN244=1,INDIRECT(_xlfn.CONCAT($CP$1,MATCH(F246,$CO$7:$CO$100,0)+6)):INDIRECT(_xlfn.CONCAT($CP$1,MATCH(F246,$CO$7:$CO$100,0)+6+SUM(IF((F246=$CO$7:$CO$59)=TRUE,1,0))-1)),INDIRECT(_xlfn.CONCAT($CH$1,MATCH(F246,$CG$7:$CG$100,0)+6)):INDIRECT(_xlfn.CONCAT($CH$1,MATCH(F246,$CG$7:$CG$100,0)+6+SUM(IF((F246=$CG$7:$CG$59)=TRUE,1,0))-1))),IF(OR(DN244=2,DN244=3),INDIRECT(_xlfn.CONCAT($CL$1,MATCH(E246,$CK$7:$CK$100,0)+6)):INDIRECT(_xlfn.CONCAT($CL$1,MATCH(E246,$CK$7:$CK$100,0)+6+SUM(IF((E246=$CK$7:$CK$59)=TRUE,1,0))-1)),INDIRECT(_xlfn.CONCAT($CD$1,MATCH(E246,$CC$7:$CC$100,0)+6)):INDIRECT(_xlfn.CONCAT($CD$1,MATCH(E246,$CC$7:$CC$100,0)+6+SUM(IF((E246=$CC$7:$CC$59)=TRUE,1,0))-1))))*$S$3*IF(AND(DM244=4,F246=0),1.1,1),1/TRANSPOSE(W246-INDIRECT(_xlfn.CONCAT($BZ$1,MATCH(D246,$BY$7:$BY$100,0)+6)):INDIRECT(_xlfn.CONCAT($BZ$1,MATCH(D246,$BY$7:$BY$100,0)+6+SUM(IF((D246=$BY$7:$BY$59)=TRUE,1,0))-1))*$R$3)),6)=1,1,0)),W246-INDIRECT(_xlfn.CONCAT($BZ$1,MATCH(D246,$BY$7:$BY$100,0)+6)):INDIRECT(_xlfn.CONCAT($BZ$1,MATCH(D246,$BY$7:$BY$100,0)+6+SUM(IF((D246=$BY$7:$BY$59)=TRUE,1,0))-1))*$R$3))/$S$3,1,-1,TRUE)=0,"",_xlfn._xlws.SORT(TRANSPOSE(MMULT(MMULT(_xlfn.MUNIT(X246),IF(ROUND(MMULT(IF(E246=0,IF(DN244=1,INDIRECT(_xlfn.CONCAT($CP$1,MATCH(F246,$CO$7:$CO$100,0)+6)):INDIRECT(_xlfn.CONCAT($CP$1,MATCH(F246,$CO$7:$CO$100,0)+6+SUM(IF((F246=$CO$7:$CO$59)=TRUE,1,0))-1)),INDIRECT(_xlfn.CONCAT($CH$1,MATCH(F246,$CG$7:$CG$100,0)+6)):INDIRECT(_xlfn.CONCAT($CH$1,MATCH(F246,$CG$7:$CG$100,0)+6+SUM(IF((F246=$CG$7:$CG$59)=TRUE,1,0))-1))),IF(OR(DN244=2,DN244=3),INDIRECT(_xlfn.CONCAT($CL$1,MATCH(E246,$CK$7:$CK$100,0)+6)):INDIRECT(_xlfn.CONCAT($CL$1,MATCH(E246,$CK$7:$CK$100,0)+6+SUM(IF((E246=$CK$7:$CK$59)=TRUE,1,0))-1)),INDIRECT(_xlfn.CONCAT($CD$1,MATCH(E246,$CC$7:$CC$100,0)+6)):INDIRECT(_xlfn.CONCAT($CD$1,MATCH(E246,$CC$7:$CC$100,0)+6+SUM(IF((E246=$CC$7:$CC$59)=TRUE,1,0))-1))))*$S$3*IF(AND(DM244=4,F246=0),1.1,1),1/TRANSPOSE(W246-INDIRECT(_xlfn.CONCAT($BZ$1,MATCH(D246,$BY$7:$BY$100,0)+6)):INDIRECT(_xlfn.CONCAT($BZ$1,MATCH(D246,$BY$7:$BY$100,0)+6+SUM(IF((D246=$BY$7:$BY$59)=TRUE,1,0))-1))*$R$3)),6)=1,1,0)),W246-INDIRECT(_xlfn.CONCAT($BZ$1,MATCH(D246,$BY$7:$BY$100,0)+6)):INDIRECT(_xlfn.CONCAT($BZ$1,MATCH(D246,$BY$7:$BY$100,0)+6+SUM(IF((D246=$BY$7:$BY$59)=TRUE,1,0))-1))*$R$3))/$S$3,1,-1,TRUE)),"")</f>
        <v/>
      </c>
      <c r="AG246" s="31"/>
      <c r="AH246" s="31"/>
      <c r="AI246" s="31"/>
      <c r="AJ246" s="32"/>
      <c r="AK246" s="6"/>
      <c r="AL246" s="21"/>
      <c r="AM246" s="21"/>
      <c r="AN246" s="48">
        <f t="shared" si="65"/>
        <v>12</v>
      </c>
      <c r="AO246" s="39" t="e">
        <f t="shared" si="66"/>
        <v>#N/A</v>
      </c>
      <c r="AP246" s="39" t="e" cm="1">
        <f t="array" ref="AP246">_xlfn.XMATCH(1,IF(IF((AL246=$DG$24:$EF$24)=TRUE,1,0)+IF((AM246=$DG$25:$EF$25)=TRUE,1,0)=2,1,0))</f>
        <v>#N/A</v>
      </c>
      <c r="AQ246" s="39" t="str" cm="1">
        <f t="array" aca="1" ref="AQ246:AU246" ca="1">AA246:AE246</f>
        <v/>
      </c>
      <c r="AR246" s="39" t="str">
        <f ca="1"/>
        <v/>
      </c>
      <c r="AS246" s="39" t="str">
        <f ca="1"/>
        <v/>
      </c>
      <c r="AT246" s="39" t="str">
        <f ca="1"/>
        <v/>
      </c>
      <c r="AU246" s="39" t="str">
        <f ca="1"/>
        <v/>
      </c>
      <c r="AV246" s="39">
        <f t="shared" si="67"/>
        <v>0</v>
      </c>
      <c r="AW246" s="39" t="e" cm="1">
        <f t="array" ref="AW246">IF(AND(AV246=1,AO246&lt;&gt;1),VLOOKUP(E246,변환표준점수!$H$8:$O$60,_xlfn.XMATCH('표점 계산기'!$AL246,변환표준점수!$I$6:$O$6)+1,FALSE),IF(AND($E246=0,$DN$4=1),INDEX($CH$7:$CH$73,SUM(IF(AF246=$CP$7:$CP$59,ROW($A$1:$A$50),0))),IF(AND($E246&lt;&gt;0,$DN$4&lt;&gt;1),INDEX($CD$7:$CD$73,SUM(IF(AF246=$CL$7:$CL$59,ROW($A$1:$A$50),0))),AF246:AJ246)))</f>
        <v>#N/A</v>
      </c>
      <c r="AX246" s="39"/>
      <c r="AY246" s="39"/>
      <c r="AZ246" s="39"/>
      <c r="BA246" s="39"/>
      <c r="BB246" s="39" t="e">
        <f>VLOOKUP(G246,변환표준점수!$X$8:$AM$16,_xlfn.XMATCH(AL246,변환표준점수!$Y$5:$AM$5)+IF(OR(AN246=6,AN246=7,AN246=10,AN246=11),IF(AO246=1,0,1),0)+1,FALSE)</f>
        <v>#N/A</v>
      </c>
      <c r="BC246" s="39" t="e">
        <f>VLOOKUP(H246,변환표준점수!$AO$8:$BE$16,_xlfn.XMATCH(AL246,변환표준점수!$AP$5:$BE$5)+IF(OR(AN246=3,AN246=6,AN246=8,AN246=9,AN246=10),IF(AO246=1,0,1),0)+1,FALSE)</f>
        <v>#N/A</v>
      </c>
      <c r="BD246" s="39" t="e">
        <f>IF(I246=0,VLOOKUP(K246,변환표준점수!$BU$8:$CF$62,'표점 계산기'!$AN246+1,FALSE),VLOOKUP(I246,변환표준점수!$BH$8:$BS$62,'표점 계산기'!$AN246+1,FALSE))</f>
        <v>#N/A</v>
      </c>
      <c r="BE246" s="39" t="e">
        <f>IF(J246=0,VLOOKUP(L246,변환표준점수!$BU$8:$CF$62,'표점 계산기'!$AN246+1,FALSE),VLOOKUP(J246,변환표준점수!$BH$8:$BS$62,'표점 계산기'!$AN246+1,FALSE))</f>
        <v>#N/A</v>
      </c>
      <c r="BF246" s="39" cm="1">
        <f t="array" ref="BF246">IF(M246=0,0,IF(OR(AN246=3,AN246=4),0,IF(AN246=1,INDEX($CZ$7:$CZ$15,SUM(IF(M246&lt;$CY$7:$CY$15=TRUE,1,0))+1),VLOOKUP(M246,변환표준점수!$BH$8:$BS$62,'표점 계산기'!AN246+1,FALSE))))</f>
        <v>0</v>
      </c>
      <c r="BG246" s="39" t="e" cm="1">
        <f t="array" ref="BG246">INDEX($DG$24:$EF$31,COLUMN(C241),$AP246)</f>
        <v>#N/A</v>
      </c>
      <c r="BH246" s="39" t="e" cm="1">
        <f t="array" ref="BH246">INDEX($DG$24:$EF$31,COLUMN(D241),$AP246)</f>
        <v>#N/A</v>
      </c>
      <c r="BI246" s="39" t="e" cm="1">
        <f t="array" ref="BI246">INDEX($DG$24:$EF$31,COLUMN(E241),$AP246)</f>
        <v>#N/A</v>
      </c>
      <c r="BJ246" s="39" t="e" cm="1">
        <f t="array" ref="BJ246">INDEX($DG$24:$EF$31,COLUMN(F241),$AP246)</f>
        <v>#N/A</v>
      </c>
      <c r="BK246" s="39" t="e" cm="1">
        <f t="array" ref="BK246">INDEX($DG$24:$EF$31,COLUMN(G241),$AP246)</f>
        <v>#N/A</v>
      </c>
      <c r="BL246" s="39" t="e" cm="1">
        <f t="array" ref="BL246">INDEX($DG$24:$EF$31,COLUMN(H241),$AP246)</f>
        <v>#N/A</v>
      </c>
      <c r="BM246" s="63" t="str" cm="1">
        <f t="array" aca="1" ref="BM246:BQ246" ca="1">IFERROR(ROUND(IF(IFERROR(AW246:BA246/AW246:BA246,0)=1,(IFERROR(AQ246:AU246*BG246,0)+IFERROR(AW246:BA246*BH246,0)+(SUM(BD246:BF246)-MIN(BD246:BF246))*BI246+BB246*BJ246+BC246*BK246)*BL246+BB246*(1-BJ246)+BC246*(1-BK246)+IF(AN246=1,BF246,0),""),2),"")</f>
        <v/>
      </c>
      <c r="BN246" s="52" t="str">
        <f ca="1"/>
        <v/>
      </c>
      <c r="BO246" s="52" t="str">
        <f ca="1"/>
        <v/>
      </c>
      <c r="BP246" s="52" t="str">
        <f ca="1"/>
        <v/>
      </c>
      <c r="BQ246" s="64" t="str">
        <f ca="1"/>
        <v/>
      </c>
      <c r="BR246" s="6"/>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6"/>
      <c r="DM246" s="6"/>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row>
    <row r="247" spans="1:153" x14ac:dyDescent="0.3">
      <c r="A247" s="5"/>
      <c r="B247" s="18" t="str">
        <f t="shared" si="55"/>
        <v/>
      </c>
      <c r="C247" s="24"/>
      <c r="D247" s="24"/>
      <c r="E247" s="24"/>
      <c r="F247" s="24"/>
      <c r="G247" s="24"/>
      <c r="H247" s="25"/>
      <c r="I247" s="25"/>
      <c r="J247" s="25"/>
      <c r="K247" s="25"/>
      <c r="L247" s="25"/>
      <c r="M247" s="25"/>
      <c r="N247" s="24"/>
      <c r="O247" s="25"/>
      <c r="P247" s="6"/>
      <c r="Q247" s="6"/>
      <c r="R247" s="6" t="e">
        <f t="shared" si="56"/>
        <v>#N/A</v>
      </c>
      <c r="S247" s="6" t="e">
        <f t="shared" si="57"/>
        <v>#N/A</v>
      </c>
      <c r="T247" s="6" t="e">
        <f t="shared" si="58"/>
        <v>#N/A</v>
      </c>
      <c r="U247" s="6" t="e">
        <f t="shared" si="59"/>
        <v>#N/A</v>
      </c>
      <c r="V247" s="8" cm="1">
        <f t="array" ref="V247">IF(M247=0,0,IF(OR($DM$4=3,$DM$4=4),0,IF($DM$4=1,INDEX($CZ$7:$CZ$15,SUM(IF(M247&lt;$CY$7:$CY$15=TRUE,1,0))+1),VLOOKUP(M247,$DB$7:$DC$107,2,FALSE))))</f>
        <v>0</v>
      </c>
      <c r="W247" s="6" t="e">
        <f t="shared" si="54"/>
        <v>#N/A</v>
      </c>
      <c r="X247" s="6" cm="1">
        <f t="array" aca="1" ref="X247" ca="1">SUM(IF((IF(E247=0,INDIRECT(_xlfn.CONCAT($CH$1,MATCH(F247,$CG$7:$CG$100,0)+6)):INDIRECT(_xlfn.CONCAT($CH$1,MATCH(F247,$CG$7:$CG$100,0)+6+SUM(IF((F247=$CG$7:$CG$59)=TRUE,1,0))-1)),INDIRECT(_xlfn.CONCAT($CD$1,MATCH(E247,$CC$7:$CC$100,0)+6)):INDIRECT(_xlfn.CONCAT($CD$1,MATCH(E247,$CC$7:$CC$100,0)+6+SUM(IF((E247=$CC$7:$CC$59)=TRUE,1,0))-1)))*$S$3)=0,0,1))</f>
        <v>2</v>
      </c>
      <c r="Y247" s="6" t="e" cm="1">
        <f t="array" aca="1" ref="Y247" ca="1">SUM(IF((TRANSPOSE(MMULT(MMULT(_xlfn.MUNIT(X247),IF(MMULT(IF(E247=0,INDIRECT(_xlfn.CONCAT($CH$1,MATCH(F247,$CG$7:$CG$100,0)+6)):INDIRECT(_xlfn.CONCAT($CH$1,MATCH(F247,$CG$7:$CG$100,0)+6+SUM(IF((F247=$CG$7:$CG$59)=TRUE,1,0))-1)),INDIRECT(_xlfn.CONCAT($CD$1,MATCH(E247,$CC$7:$CC$100,0)+6)):INDIRECT(_xlfn.CONCAT($CD$1,MATCH(E247,$CC$7:$CC$100,0)+6+SUM(IF((E247=$CC$7:$CC$59)=TRUE,1,0))-1)))*$S$3,1/TRANSPOSE(W247-INDIRECT(_xlfn.CONCAT($BZ$1,MATCH(D247,$BY$7:$BY$100,0)+6)):INDIRECT(_xlfn.CONCAT($BZ$1,MATCH(D247,$BY$7:$BY$100,0)+6+SUM(IF((D247=$BY$7:$BY$59)=TRUE,1,0))-1))*$R$3))=1,1,0)),W247-INDIRECT(_xlfn.CONCAT($BZ$1,MATCH(D247,$BY$7:$BY$100,0)+6)):INDIRECT(_xlfn.CONCAT($BZ$1,MATCH(D247,$BY$7:$BY$100,0)+6+SUM(IF((D247=$BY$7:$BY$59)=TRUE,1,0))-1))*$R$3)))=0,0,1))</f>
        <v>#N/A</v>
      </c>
      <c r="Z247" s="6"/>
      <c r="AA247" s="30" t="str">
        <f t="shared" ca="1" si="60"/>
        <v/>
      </c>
      <c r="AB247" s="31" t="str">
        <f t="shared" si="61"/>
        <v/>
      </c>
      <c r="AC247" s="31" t="str">
        <f t="shared" si="62"/>
        <v/>
      </c>
      <c r="AD247" s="31" t="str">
        <f t="shared" si="63"/>
        <v/>
      </c>
      <c r="AE247" s="32" t="str">
        <f t="shared" si="64"/>
        <v/>
      </c>
      <c r="AF247" s="33" t="str" cm="1">
        <f t="array" aca="1" ref="AF247" ca="1">IFERROR(IF(_xlfn._xlws.SORT(TRANSPOSE(MMULT(MMULT(_xlfn.MUNIT(X247),IF(ROUND(MMULT(IF(E247=0,IF(DN245=1,INDIRECT(_xlfn.CONCAT($CP$1,MATCH(F247,$CO$7:$CO$100,0)+6)):INDIRECT(_xlfn.CONCAT($CP$1,MATCH(F247,$CO$7:$CO$100,0)+6+SUM(IF((F247=$CO$7:$CO$59)=TRUE,1,0))-1)),INDIRECT(_xlfn.CONCAT($CH$1,MATCH(F247,$CG$7:$CG$100,0)+6)):INDIRECT(_xlfn.CONCAT($CH$1,MATCH(F247,$CG$7:$CG$100,0)+6+SUM(IF((F247=$CG$7:$CG$59)=TRUE,1,0))-1))),IF(OR(DN245=2,DN245=3),INDIRECT(_xlfn.CONCAT($CL$1,MATCH(E247,$CK$7:$CK$100,0)+6)):INDIRECT(_xlfn.CONCAT($CL$1,MATCH(E247,$CK$7:$CK$100,0)+6+SUM(IF((E247=$CK$7:$CK$59)=TRUE,1,0))-1)),INDIRECT(_xlfn.CONCAT($CD$1,MATCH(E247,$CC$7:$CC$100,0)+6)):INDIRECT(_xlfn.CONCAT($CD$1,MATCH(E247,$CC$7:$CC$100,0)+6+SUM(IF((E247=$CC$7:$CC$59)=TRUE,1,0))-1))))*$S$3*IF(AND(DM245=4,F247=0),1.1,1),1/TRANSPOSE(W247-INDIRECT(_xlfn.CONCAT($BZ$1,MATCH(D247,$BY$7:$BY$100,0)+6)):INDIRECT(_xlfn.CONCAT($BZ$1,MATCH(D247,$BY$7:$BY$100,0)+6+SUM(IF((D247=$BY$7:$BY$59)=TRUE,1,0))-1))*$R$3)),6)=1,1,0)),W247-INDIRECT(_xlfn.CONCAT($BZ$1,MATCH(D247,$BY$7:$BY$100,0)+6)):INDIRECT(_xlfn.CONCAT($BZ$1,MATCH(D247,$BY$7:$BY$100,0)+6+SUM(IF((D247=$BY$7:$BY$59)=TRUE,1,0))-1))*$R$3))/$S$3,1,-1,TRUE)=0,"",_xlfn._xlws.SORT(TRANSPOSE(MMULT(MMULT(_xlfn.MUNIT(X247),IF(ROUND(MMULT(IF(E247=0,IF(DN245=1,INDIRECT(_xlfn.CONCAT($CP$1,MATCH(F247,$CO$7:$CO$100,0)+6)):INDIRECT(_xlfn.CONCAT($CP$1,MATCH(F247,$CO$7:$CO$100,0)+6+SUM(IF((F247=$CO$7:$CO$59)=TRUE,1,0))-1)),INDIRECT(_xlfn.CONCAT($CH$1,MATCH(F247,$CG$7:$CG$100,0)+6)):INDIRECT(_xlfn.CONCAT($CH$1,MATCH(F247,$CG$7:$CG$100,0)+6+SUM(IF((F247=$CG$7:$CG$59)=TRUE,1,0))-1))),IF(OR(DN245=2,DN245=3),INDIRECT(_xlfn.CONCAT($CL$1,MATCH(E247,$CK$7:$CK$100,0)+6)):INDIRECT(_xlfn.CONCAT($CL$1,MATCH(E247,$CK$7:$CK$100,0)+6+SUM(IF((E247=$CK$7:$CK$59)=TRUE,1,0))-1)),INDIRECT(_xlfn.CONCAT($CD$1,MATCH(E247,$CC$7:$CC$100,0)+6)):INDIRECT(_xlfn.CONCAT($CD$1,MATCH(E247,$CC$7:$CC$100,0)+6+SUM(IF((E247=$CC$7:$CC$59)=TRUE,1,0))-1))))*$S$3*IF(AND(DM245=4,F247=0),1.1,1),1/TRANSPOSE(W247-INDIRECT(_xlfn.CONCAT($BZ$1,MATCH(D247,$BY$7:$BY$100,0)+6)):INDIRECT(_xlfn.CONCAT($BZ$1,MATCH(D247,$BY$7:$BY$100,0)+6+SUM(IF((D247=$BY$7:$BY$59)=TRUE,1,0))-1))*$R$3)),6)=1,1,0)),W247-INDIRECT(_xlfn.CONCAT($BZ$1,MATCH(D247,$BY$7:$BY$100,0)+6)):INDIRECT(_xlfn.CONCAT($BZ$1,MATCH(D247,$BY$7:$BY$100,0)+6+SUM(IF((D247=$BY$7:$BY$59)=TRUE,1,0))-1))*$R$3))/$S$3,1,-1,TRUE)),"")</f>
        <v/>
      </c>
      <c r="AG247" s="31"/>
      <c r="AH247" s="31"/>
      <c r="AI247" s="31"/>
      <c r="AJ247" s="32"/>
      <c r="AK247" s="6"/>
      <c r="AL247" s="21"/>
      <c r="AM247" s="21"/>
      <c r="AN247" s="48">
        <f t="shared" si="65"/>
        <v>12</v>
      </c>
      <c r="AO247" s="39" t="e">
        <f t="shared" si="66"/>
        <v>#N/A</v>
      </c>
      <c r="AP247" s="39" t="e" cm="1">
        <f t="array" ref="AP247">_xlfn.XMATCH(1,IF(IF((AL247=$DG$24:$EF$24)=TRUE,1,0)+IF((AM247=$DG$25:$EF$25)=TRUE,1,0)=2,1,0))</f>
        <v>#N/A</v>
      </c>
      <c r="AQ247" s="39" t="str" cm="1">
        <f t="array" aca="1" ref="AQ247:AU247" ca="1">AA247:AE247</f>
        <v/>
      </c>
      <c r="AR247" s="39" t="str">
        <f ca="1"/>
        <v/>
      </c>
      <c r="AS247" s="39" t="str">
        <f ca="1"/>
        <v/>
      </c>
      <c r="AT247" s="39" t="str">
        <f ca="1"/>
        <v/>
      </c>
      <c r="AU247" s="39" t="str">
        <f ca="1"/>
        <v/>
      </c>
      <c r="AV247" s="39">
        <f t="shared" si="67"/>
        <v>0</v>
      </c>
      <c r="AW247" s="39" t="e" cm="1">
        <f t="array" ref="AW247">IF(AND(AV247=1,AO247&lt;&gt;1),VLOOKUP(E247,변환표준점수!$H$8:$O$60,_xlfn.XMATCH('표점 계산기'!$AL247,변환표준점수!$I$6:$O$6)+1,FALSE),IF(AND($E247=0,$DN$4=1),INDEX($CH$7:$CH$73,SUM(IF(AF247=$CP$7:$CP$59,ROW($A$1:$A$50),0))),IF(AND($E247&lt;&gt;0,$DN$4&lt;&gt;1),INDEX($CD$7:$CD$73,SUM(IF(AF247=$CL$7:$CL$59,ROW($A$1:$A$50),0))),AF247:AJ247)))</f>
        <v>#N/A</v>
      </c>
      <c r="AX247" s="39"/>
      <c r="AY247" s="39"/>
      <c r="AZ247" s="39"/>
      <c r="BA247" s="39"/>
      <c r="BB247" s="39" t="e">
        <f>VLOOKUP(G247,변환표준점수!$X$8:$AM$16,_xlfn.XMATCH(AL247,변환표준점수!$Y$5:$AM$5)+IF(OR(AN247=6,AN247=7,AN247=10,AN247=11),IF(AO247=1,0,1),0)+1,FALSE)</f>
        <v>#N/A</v>
      </c>
      <c r="BC247" s="39" t="e">
        <f>VLOOKUP(H247,변환표준점수!$AO$8:$BE$16,_xlfn.XMATCH(AL247,변환표준점수!$AP$5:$BE$5)+IF(OR(AN247=3,AN247=6,AN247=8,AN247=9,AN247=10),IF(AO247=1,0,1),0)+1,FALSE)</f>
        <v>#N/A</v>
      </c>
      <c r="BD247" s="39" t="e">
        <f>IF(I247=0,VLOOKUP(K247,변환표준점수!$BU$8:$CF$62,'표점 계산기'!$AN247+1,FALSE),VLOOKUP(I247,변환표준점수!$BH$8:$BS$62,'표점 계산기'!$AN247+1,FALSE))</f>
        <v>#N/A</v>
      </c>
      <c r="BE247" s="39" t="e">
        <f>IF(J247=0,VLOOKUP(L247,변환표준점수!$BU$8:$CF$62,'표점 계산기'!$AN247+1,FALSE),VLOOKUP(J247,변환표준점수!$BH$8:$BS$62,'표점 계산기'!$AN247+1,FALSE))</f>
        <v>#N/A</v>
      </c>
      <c r="BF247" s="39" cm="1">
        <f t="array" ref="BF247">IF(M247=0,0,IF(OR(AN247=3,AN247=4),0,IF(AN247=1,INDEX($CZ$7:$CZ$15,SUM(IF(M247&lt;$CY$7:$CY$15=TRUE,1,0))+1),VLOOKUP(M247,변환표준점수!$BH$8:$BS$62,'표점 계산기'!AN247+1,FALSE))))</f>
        <v>0</v>
      </c>
      <c r="BG247" s="39" t="e" cm="1">
        <f t="array" ref="BG247">INDEX($DG$24:$EF$31,COLUMN(C242),$AP247)</f>
        <v>#N/A</v>
      </c>
      <c r="BH247" s="39" t="e" cm="1">
        <f t="array" ref="BH247">INDEX($DG$24:$EF$31,COLUMN(D242),$AP247)</f>
        <v>#N/A</v>
      </c>
      <c r="BI247" s="39" t="e" cm="1">
        <f t="array" ref="BI247">INDEX($DG$24:$EF$31,COLUMN(E242),$AP247)</f>
        <v>#N/A</v>
      </c>
      <c r="BJ247" s="39" t="e" cm="1">
        <f t="array" ref="BJ247">INDEX($DG$24:$EF$31,COLUMN(F242),$AP247)</f>
        <v>#N/A</v>
      </c>
      <c r="BK247" s="39" t="e" cm="1">
        <f t="array" ref="BK247">INDEX($DG$24:$EF$31,COLUMN(G242),$AP247)</f>
        <v>#N/A</v>
      </c>
      <c r="BL247" s="39" t="e" cm="1">
        <f t="array" ref="BL247">INDEX($DG$24:$EF$31,COLUMN(H242),$AP247)</f>
        <v>#N/A</v>
      </c>
      <c r="BM247" s="63" t="str" cm="1">
        <f t="array" aca="1" ref="BM247:BQ247" ca="1">IFERROR(ROUND(IF(IFERROR(AW247:BA247/AW247:BA247,0)=1,(IFERROR(AQ247:AU247*BG247,0)+IFERROR(AW247:BA247*BH247,0)+(SUM(BD247:BF247)-MIN(BD247:BF247))*BI247+BB247*BJ247+BC247*BK247)*BL247+BB247*(1-BJ247)+BC247*(1-BK247)+IF(AN247=1,BF247,0),""),2),"")</f>
        <v/>
      </c>
      <c r="BN247" s="52" t="str">
        <f ca="1"/>
        <v/>
      </c>
      <c r="BO247" s="52" t="str">
        <f ca="1"/>
        <v/>
      </c>
      <c r="BP247" s="52" t="str">
        <f ca="1"/>
        <v/>
      </c>
      <c r="BQ247" s="64" t="str">
        <f ca="1"/>
        <v/>
      </c>
      <c r="BR247" s="6"/>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6"/>
      <c r="DM247" s="6"/>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row>
    <row r="248" spans="1:153" x14ac:dyDescent="0.3">
      <c r="A248" s="5"/>
      <c r="B248" s="18" t="str">
        <f t="shared" si="55"/>
        <v/>
      </c>
      <c r="C248" s="24"/>
      <c r="D248" s="24"/>
      <c r="E248" s="24"/>
      <c r="F248" s="24"/>
      <c r="G248" s="24"/>
      <c r="H248" s="25"/>
      <c r="I248" s="25"/>
      <c r="J248" s="25"/>
      <c r="K248" s="25"/>
      <c r="L248" s="25"/>
      <c r="M248" s="25"/>
      <c r="N248" s="24"/>
      <c r="O248" s="25"/>
      <c r="P248" s="6"/>
      <c r="Q248" s="6"/>
      <c r="R248" s="6" t="e">
        <f t="shared" si="56"/>
        <v>#N/A</v>
      </c>
      <c r="S248" s="6" t="e">
        <f t="shared" si="57"/>
        <v>#N/A</v>
      </c>
      <c r="T248" s="6" t="e">
        <f t="shared" si="58"/>
        <v>#N/A</v>
      </c>
      <c r="U248" s="6" t="e">
        <f t="shared" si="59"/>
        <v>#N/A</v>
      </c>
      <c r="V248" s="8" cm="1">
        <f t="array" ref="V248">IF(M248=0,0,IF(OR($DM$4=3,$DM$4=4),0,IF($DM$4=1,INDEX($CZ$7:$CZ$15,SUM(IF(M248&lt;$CY$7:$CY$15=TRUE,1,0))+1),VLOOKUP(M248,$DB$7:$DC$107,2,FALSE))))</f>
        <v>0</v>
      </c>
      <c r="W248" s="6" t="e">
        <f t="shared" si="54"/>
        <v>#N/A</v>
      </c>
      <c r="X248" s="6" cm="1">
        <f t="array" aca="1" ref="X248" ca="1">SUM(IF((IF(E248=0,INDIRECT(_xlfn.CONCAT($CH$1,MATCH(F248,$CG$7:$CG$100,0)+6)):INDIRECT(_xlfn.CONCAT($CH$1,MATCH(F248,$CG$7:$CG$100,0)+6+SUM(IF((F248=$CG$7:$CG$59)=TRUE,1,0))-1)),INDIRECT(_xlfn.CONCAT($CD$1,MATCH(E248,$CC$7:$CC$100,0)+6)):INDIRECT(_xlfn.CONCAT($CD$1,MATCH(E248,$CC$7:$CC$100,0)+6+SUM(IF((E248=$CC$7:$CC$59)=TRUE,1,0))-1)))*$S$3)=0,0,1))</f>
        <v>2</v>
      </c>
      <c r="Y248" s="6" t="e" cm="1">
        <f t="array" aca="1" ref="Y248" ca="1">SUM(IF((TRANSPOSE(MMULT(MMULT(_xlfn.MUNIT(X248),IF(MMULT(IF(E248=0,INDIRECT(_xlfn.CONCAT($CH$1,MATCH(F248,$CG$7:$CG$100,0)+6)):INDIRECT(_xlfn.CONCAT($CH$1,MATCH(F248,$CG$7:$CG$100,0)+6+SUM(IF((F248=$CG$7:$CG$59)=TRUE,1,0))-1)),INDIRECT(_xlfn.CONCAT($CD$1,MATCH(E248,$CC$7:$CC$100,0)+6)):INDIRECT(_xlfn.CONCAT($CD$1,MATCH(E248,$CC$7:$CC$100,0)+6+SUM(IF((E248=$CC$7:$CC$59)=TRUE,1,0))-1)))*$S$3,1/TRANSPOSE(W248-INDIRECT(_xlfn.CONCAT($BZ$1,MATCH(D248,$BY$7:$BY$100,0)+6)):INDIRECT(_xlfn.CONCAT($BZ$1,MATCH(D248,$BY$7:$BY$100,0)+6+SUM(IF((D248=$BY$7:$BY$59)=TRUE,1,0))-1))*$R$3))=1,1,0)),W248-INDIRECT(_xlfn.CONCAT($BZ$1,MATCH(D248,$BY$7:$BY$100,0)+6)):INDIRECT(_xlfn.CONCAT($BZ$1,MATCH(D248,$BY$7:$BY$100,0)+6+SUM(IF((D248=$BY$7:$BY$59)=TRUE,1,0))-1))*$R$3)))=0,0,1))</f>
        <v>#N/A</v>
      </c>
      <c r="Z248" s="6"/>
      <c r="AA248" s="30" t="str">
        <f t="shared" ca="1" si="60"/>
        <v/>
      </c>
      <c r="AB248" s="31" t="str">
        <f t="shared" si="61"/>
        <v/>
      </c>
      <c r="AC248" s="31" t="str">
        <f t="shared" si="62"/>
        <v/>
      </c>
      <c r="AD248" s="31" t="str">
        <f t="shared" si="63"/>
        <v/>
      </c>
      <c r="AE248" s="32" t="str">
        <f t="shared" si="64"/>
        <v/>
      </c>
      <c r="AF248" s="33" t="str" cm="1">
        <f t="array" aca="1" ref="AF248" ca="1">IFERROR(IF(_xlfn._xlws.SORT(TRANSPOSE(MMULT(MMULT(_xlfn.MUNIT(X248),IF(ROUND(MMULT(IF(E248=0,IF(DN246=1,INDIRECT(_xlfn.CONCAT($CP$1,MATCH(F248,$CO$7:$CO$100,0)+6)):INDIRECT(_xlfn.CONCAT($CP$1,MATCH(F248,$CO$7:$CO$100,0)+6+SUM(IF((F248=$CO$7:$CO$59)=TRUE,1,0))-1)),INDIRECT(_xlfn.CONCAT($CH$1,MATCH(F248,$CG$7:$CG$100,0)+6)):INDIRECT(_xlfn.CONCAT($CH$1,MATCH(F248,$CG$7:$CG$100,0)+6+SUM(IF((F248=$CG$7:$CG$59)=TRUE,1,0))-1))),IF(OR(DN246=2,DN246=3),INDIRECT(_xlfn.CONCAT($CL$1,MATCH(E248,$CK$7:$CK$100,0)+6)):INDIRECT(_xlfn.CONCAT($CL$1,MATCH(E248,$CK$7:$CK$100,0)+6+SUM(IF((E248=$CK$7:$CK$59)=TRUE,1,0))-1)),INDIRECT(_xlfn.CONCAT($CD$1,MATCH(E248,$CC$7:$CC$100,0)+6)):INDIRECT(_xlfn.CONCAT($CD$1,MATCH(E248,$CC$7:$CC$100,0)+6+SUM(IF((E248=$CC$7:$CC$59)=TRUE,1,0))-1))))*$S$3*IF(AND(DM246=4,F248=0),1.1,1),1/TRANSPOSE(W248-INDIRECT(_xlfn.CONCAT($BZ$1,MATCH(D248,$BY$7:$BY$100,0)+6)):INDIRECT(_xlfn.CONCAT($BZ$1,MATCH(D248,$BY$7:$BY$100,0)+6+SUM(IF((D248=$BY$7:$BY$59)=TRUE,1,0))-1))*$R$3)),6)=1,1,0)),W248-INDIRECT(_xlfn.CONCAT($BZ$1,MATCH(D248,$BY$7:$BY$100,0)+6)):INDIRECT(_xlfn.CONCAT($BZ$1,MATCH(D248,$BY$7:$BY$100,0)+6+SUM(IF((D248=$BY$7:$BY$59)=TRUE,1,0))-1))*$R$3))/$S$3,1,-1,TRUE)=0,"",_xlfn._xlws.SORT(TRANSPOSE(MMULT(MMULT(_xlfn.MUNIT(X248),IF(ROUND(MMULT(IF(E248=0,IF(DN246=1,INDIRECT(_xlfn.CONCAT($CP$1,MATCH(F248,$CO$7:$CO$100,0)+6)):INDIRECT(_xlfn.CONCAT($CP$1,MATCH(F248,$CO$7:$CO$100,0)+6+SUM(IF((F248=$CO$7:$CO$59)=TRUE,1,0))-1)),INDIRECT(_xlfn.CONCAT($CH$1,MATCH(F248,$CG$7:$CG$100,0)+6)):INDIRECT(_xlfn.CONCAT($CH$1,MATCH(F248,$CG$7:$CG$100,0)+6+SUM(IF((F248=$CG$7:$CG$59)=TRUE,1,0))-1))),IF(OR(DN246=2,DN246=3),INDIRECT(_xlfn.CONCAT($CL$1,MATCH(E248,$CK$7:$CK$100,0)+6)):INDIRECT(_xlfn.CONCAT($CL$1,MATCH(E248,$CK$7:$CK$100,0)+6+SUM(IF((E248=$CK$7:$CK$59)=TRUE,1,0))-1)),INDIRECT(_xlfn.CONCAT($CD$1,MATCH(E248,$CC$7:$CC$100,0)+6)):INDIRECT(_xlfn.CONCAT($CD$1,MATCH(E248,$CC$7:$CC$100,0)+6+SUM(IF((E248=$CC$7:$CC$59)=TRUE,1,0))-1))))*$S$3*IF(AND(DM246=4,F248=0),1.1,1),1/TRANSPOSE(W248-INDIRECT(_xlfn.CONCAT($BZ$1,MATCH(D248,$BY$7:$BY$100,0)+6)):INDIRECT(_xlfn.CONCAT($BZ$1,MATCH(D248,$BY$7:$BY$100,0)+6+SUM(IF((D248=$BY$7:$BY$59)=TRUE,1,0))-1))*$R$3)),6)=1,1,0)),W248-INDIRECT(_xlfn.CONCAT($BZ$1,MATCH(D248,$BY$7:$BY$100,0)+6)):INDIRECT(_xlfn.CONCAT($BZ$1,MATCH(D248,$BY$7:$BY$100,0)+6+SUM(IF((D248=$BY$7:$BY$59)=TRUE,1,0))-1))*$R$3))/$S$3,1,-1,TRUE)),"")</f>
        <v/>
      </c>
      <c r="AG248" s="31"/>
      <c r="AH248" s="31"/>
      <c r="AI248" s="31"/>
      <c r="AJ248" s="32"/>
      <c r="AK248" s="6"/>
      <c r="AL248" s="21"/>
      <c r="AM248" s="21"/>
      <c r="AN248" s="48">
        <f t="shared" si="65"/>
        <v>12</v>
      </c>
      <c r="AO248" s="39" t="e">
        <f t="shared" si="66"/>
        <v>#N/A</v>
      </c>
      <c r="AP248" s="39" t="e" cm="1">
        <f t="array" ref="AP248">_xlfn.XMATCH(1,IF(IF((AL248=$DG$24:$EF$24)=TRUE,1,0)+IF((AM248=$DG$25:$EF$25)=TRUE,1,0)=2,1,0))</f>
        <v>#N/A</v>
      </c>
      <c r="AQ248" s="39" t="str" cm="1">
        <f t="array" aca="1" ref="AQ248:AU248" ca="1">AA248:AE248</f>
        <v/>
      </c>
      <c r="AR248" s="39" t="str">
        <f ca="1"/>
        <v/>
      </c>
      <c r="AS248" s="39" t="str">
        <f ca="1"/>
        <v/>
      </c>
      <c r="AT248" s="39" t="str">
        <f ca="1"/>
        <v/>
      </c>
      <c r="AU248" s="39" t="str">
        <f ca="1"/>
        <v/>
      </c>
      <c r="AV248" s="39">
        <f t="shared" si="67"/>
        <v>0</v>
      </c>
      <c r="AW248" s="39" t="e" cm="1">
        <f t="array" ref="AW248">IF(AND(AV248=1,AO248&lt;&gt;1),VLOOKUP(E248,변환표준점수!$H$8:$O$60,_xlfn.XMATCH('표점 계산기'!$AL248,변환표준점수!$I$6:$O$6)+1,FALSE),IF(AND($E248=0,$DN$4=1),INDEX($CH$7:$CH$73,SUM(IF(AF248=$CP$7:$CP$59,ROW($A$1:$A$50),0))),IF(AND($E248&lt;&gt;0,$DN$4&lt;&gt;1),INDEX($CD$7:$CD$73,SUM(IF(AF248=$CL$7:$CL$59,ROW($A$1:$A$50),0))),AF248:AJ248)))</f>
        <v>#N/A</v>
      </c>
      <c r="AX248" s="39"/>
      <c r="AY248" s="39"/>
      <c r="AZ248" s="39"/>
      <c r="BA248" s="39"/>
      <c r="BB248" s="39" t="e">
        <f>VLOOKUP(G248,변환표준점수!$X$8:$AM$16,_xlfn.XMATCH(AL248,변환표준점수!$Y$5:$AM$5)+IF(OR(AN248=6,AN248=7,AN248=10,AN248=11),IF(AO248=1,0,1),0)+1,FALSE)</f>
        <v>#N/A</v>
      </c>
      <c r="BC248" s="39" t="e">
        <f>VLOOKUP(H248,변환표준점수!$AO$8:$BE$16,_xlfn.XMATCH(AL248,변환표준점수!$AP$5:$BE$5)+IF(OR(AN248=3,AN248=6,AN248=8,AN248=9,AN248=10),IF(AO248=1,0,1),0)+1,FALSE)</f>
        <v>#N/A</v>
      </c>
      <c r="BD248" s="39" t="e">
        <f>IF(I248=0,VLOOKUP(K248,변환표준점수!$BU$8:$CF$62,'표점 계산기'!$AN248+1,FALSE),VLOOKUP(I248,변환표준점수!$BH$8:$BS$62,'표점 계산기'!$AN248+1,FALSE))</f>
        <v>#N/A</v>
      </c>
      <c r="BE248" s="39" t="e">
        <f>IF(J248=0,VLOOKUP(L248,변환표준점수!$BU$8:$CF$62,'표점 계산기'!$AN248+1,FALSE),VLOOKUP(J248,변환표준점수!$BH$8:$BS$62,'표점 계산기'!$AN248+1,FALSE))</f>
        <v>#N/A</v>
      </c>
      <c r="BF248" s="39" cm="1">
        <f t="array" ref="BF248">IF(M248=0,0,IF(OR(AN248=3,AN248=4),0,IF(AN248=1,INDEX($CZ$7:$CZ$15,SUM(IF(M248&lt;$CY$7:$CY$15=TRUE,1,0))+1),VLOOKUP(M248,변환표준점수!$BH$8:$BS$62,'표점 계산기'!AN248+1,FALSE))))</f>
        <v>0</v>
      </c>
      <c r="BG248" s="39" t="e" cm="1">
        <f t="array" ref="BG248">INDEX($DG$24:$EF$31,COLUMN(C243),$AP248)</f>
        <v>#N/A</v>
      </c>
      <c r="BH248" s="39" t="e" cm="1">
        <f t="array" ref="BH248">INDEX($DG$24:$EF$31,COLUMN(D243),$AP248)</f>
        <v>#N/A</v>
      </c>
      <c r="BI248" s="39" t="e" cm="1">
        <f t="array" ref="BI248">INDEX($DG$24:$EF$31,COLUMN(E243),$AP248)</f>
        <v>#N/A</v>
      </c>
      <c r="BJ248" s="39" t="e" cm="1">
        <f t="array" ref="BJ248">INDEX($DG$24:$EF$31,COLUMN(F243),$AP248)</f>
        <v>#N/A</v>
      </c>
      <c r="BK248" s="39" t="e" cm="1">
        <f t="array" ref="BK248">INDEX($DG$24:$EF$31,COLUMN(G243),$AP248)</f>
        <v>#N/A</v>
      </c>
      <c r="BL248" s="39" t="e" cm="1">
        <f t="array" ref="BL248">INDEX($DG$24:$EF$31,COLUMN(H243),$AP248)</f>
        <v>#N/A</v>
      </c>
      <c r="BM248" s="63" t="str" cm="1">
        <f t="array" aca="1" ref="BM248:BQ248" ca="1">IFERROR(ROUND(IF(IFERROR(AW248:BA248/AW248:BA248,0)=1,(IFERROR(AQ248:AU248*BG248,0)+IFERROR(AW248:BA248*BH248,0)+(SUM(BD248:BF248)-MIN(BD248:BF248))*BI248+BB248*BJ248+BC248*BK248)*BL248+BB248*(1-BJ248)+BC248*(1-BK248)+IF(AN248=1,BF248,0),""),2),"")</f>
        <v/>
      </c>
      <c r="BN248" s="52" t="str">
        <f ca="1"/>
        <v/>
      </c>
      <c r="BO248" s="52" t="str">
        <f ca="1"/>
        <v/>
      </c>
      <c r="BP248" s="52" t="str">
        <f ca="1"/>
        <v/>
      </c>
      <c r="BQ248" s="64" t="str">
        <f ca="1"/>
        <v/>
      </c>
      <c r="BR248" s="6"/>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6"/>
      <c r="DM248" s="6"/>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row>
    <row r="249" spans="1:153" x14ac:dyDescent="0.3">
      <c r="A249" s="5"/>
      <c r="B249" s="18" t="str">
        <f t="shared" si="55"/>
        <v/>
      </c>
      <c r="C249" s="24"/>
      <c r="D249" s="24"/>
      <c r="E249" s="24"/>
      <c r="F249" s="24"/>
      <c r="G249" s="24"/>
      <c r="H249" s="25"/>
      <c r="I249" s="25"/>
      <c r="J249" s="25"/>
      <c r="K249" s="25"/>
      <c r="L249" s="25"/>
      <c r="M249" s="25"/>
      <c r="N249" s="24"/>
      <c r="O249" s="25"/>
      <c r="P249" s="6"/>
      <c r="Q249" s="6"/>
      <c r="R249" s="6" t="e">
        <f t="shared" si="56"/>
        <v>#N/A</v>
      </c>
      <c r="S249" s="6" t="e">
        <f t="shared" si="57"/>
        <v>#N/A</v>
      </c>
      <c r="T249" s="6" t="e">
        <f t="shared" si="58"/>
        <v>#N/A</v>
      </c>
      <c r="U249" s="6" t="e">
        <f t="shared" si="59"/>
        <v>#N/A</v>
      </c>
      <c r="V249" s="8" cm="1">
        <f t="array" ref="V249">IF(M249=0,0,IF(OR($DM$4=3,$DM$4=4),0,IF($DM$4=1,INDEX($CZ$7:$CZ$15,SUM(IF(M249&lt;$CY$7:$CY$15=TRUE,1,0))+1),VLOOKUP(M249,$DB$7:$DC$107,2,FALSE))))</f>
        <v>0</v>
      </c>
      <c r="W249" s="6" t="e">
        <f t="shared" si="54"/>
        <v>#N/A</v>
      </c>
      <c r="X249" s="6" cm="1">
        <f t="array" aca="1" ref="X249" ca="1">SUM(IF((IF(E249=0,INDIRECT(_xlfn.CONCAT($CH$1,MATCH(F249,$CG$7:$CG$100,0)+6)):INDIRECT(_xlfn.CONCAT($CH$1,MATCH(F249,$CG$7:$CG$100,0)+6+SUM(IF((F249=$CG$7:$CG$59)=TRUE,1,0))-1)),INDIRECT(_xlfn.CONCAT($CD$1,MATCH(E249,$CC$7:$CC$100,0)+6)):INDIRECT(_xlfn.CONCAT($CD$1,MATCH(E249,$CC$7:$CC$100,0)+6+SUM(IF((E249=$CC$7:$CC$59)=TRUE,1,0))-1)))*$S$3)=0,0,1))</f>
        <v>2</v>
      </c>
      <c r="Y249" s="6" t="e" cm="1">
        <f t="array" aca="1" ref="Y249" ca="1">SUM(IF((TRANSPOSE(MMULT(MMULT(_xlfn.MUNIT(X249),IF(MMULT(IF(E249=0,INDIRECT(_xlfn.CONCAT($CH$1,MATCH(F249,$CG$7:$CG$100,0)+6)):INDIRECT(_xlfn.CONCAT($CH$1,MATCH(F249,$CG$7:$CG$100,0)+6+SUM(IF((F249=$CG$7:$CG$59)=TRUE,1,0))-1)),INDIRECT(_xlfn.CONCAT($CD$1,MATCH(E249,$CC$7:$CC$100,0)+6)):INDIRECT(_xlfn.CONCAT($CD$1,MATCH(E249,$CC$7:$CC$100,0)+6+SUM(IF((E249=$CC$7:$CC$59)=TRUE,1,0))-1)))*$S$3,1/TRANSPOSE(W249-INDIRECT(_xlfn.CONCAT($BZ$1,MATCH(D249,$BY$7:$BY$100,0)+6)):INDIRECT(_xlfn.CONCAT($BZ$1,MATCH(D249,$BY$7:$BY$100,0)+6+SUM(IF((D249=$BY$7:$BY$59)=TRUE,1,0))-1))*$R$3))=1,1,0)),W249-INDIRECT(_xlfn.CONCAT($BZ$1,MATCH(D249,$BY$7:$BY$100,0)+6)):INDIRECT(_xlfn.CONCAT($BZ$1,MATCH(D249,$BY$7:$BY$100,0)+6+SUM(IF((D249=$BY$7:$BY$59)=TRUE,1,0))-1))*$R$3)))=0,0,1))</f>
        <v>#N/A</v>
      </c>
      <c r="Z249" s="6"/>
      <c r="AA249" s="30" t="str">
        <f t="shared" ca="1" si="60"/>
        <v/>
      </c>
      <c r="AB249" s="31" t="str">
        <f t="shared" si="61"/>
        <v/>
      </c>
      <c r="AC249" s="31" t="str">
        <f t="shared" si="62"/>
        <v/>
      </c>
      <c r="AD249" s="31" t="str">
        <f t="shared" si="63"/>
        <v/>
      </c>
      <c r="AE249" s="32" t="str">
        <f t="shared" si="64"/>
        <v/>
      </c>
      <c r="AF249" s="33" t="str" cm="1">
        <f t="array" aca="1" ref="AF249" ca="1">IFERROR(IF(_xlfn._xlws.SORT(TRANSPOSE(MMULT(MMULT(_xlfn.MUNIT(X249),IF(ROUND(MMULT(IF(E249=0,IF(DN247=1,INDIRECT(_xlfn.CONCAT($CP$1,MATCH(F249,$CO$7:$CO$100,0)+6)):INDIRECT(_xlfn.CONCAT($CP$1,MATCH(F249,$CO$7:$CO$100,0)+6+SUM(IF((F249=$CO$7:$CO$59)=TRUE,1,0))-1)),INDIRECT(_xlfn.CONCAT($CH$1,MATCH(F249,$CG$7:$CG$100,0)+6)):INDIRECT(_xlfn.CONCAT($CH$1,MATCH(F249,$CG$7:$CG$100,0)+6+SUM(IF((F249=$CG$7:$CG$59)=TRUE,1,0))-1))),IF(OR(DN247=2,DN247=3),INDIRECT(_xlfn.CONCAT($CL$1,MATCH(E249,$CK$7:$CK$100,0)+6)):INDIRECT(_xlfn.CONCAT($CL$1,MATCH(E249,$CK$7:$CK$100,0)+6+SUM(IF((E249=$CK$7:$CK$59)=TRUE,1,0))-1)),INDIRECT(_xlfn.CONCAT($CD$1,MATCH(E249,$CC$7:$CC$100,0)+6)):INDIRECT(_xlfn.CONCAT($CD$1,MATCH(E249,$CC$7:$CC$100,0)+6+SUM(IF((E249=$CC$7:$CC$59)=TRUE,1,0))-1))))*$S$3*IF(AND(DM247=4,F249=0),1.1,1),1/TRANSPOSE(W249-INDIRECT(_xlfn.CONCAT($BZ$1,MATCH(D249,$BY$7:$BY$100,0)+6)):INDIRECT(_xlfn.CONCAT($BZ$1,MATCH(D249,$BY$7:$BY$100,0)+6+SUM(IF((D249=$BY$7:$BY$59)=TRUE,1,0))-1))*$R$3)),6)=1,1,0)),W249-INDIRECT(_xlfn.CONCAT($BZ$1,MATCH(D249,$BY$7:$BY$100,0)+6)):INDIRECT(_xlfn.CONCAT($BZ$1,MATCH(D249,$BY$7:$BY$100,0)+6+SUM(IF((D249=$BY$7:$BY$59)=TRUE,1,0))-1))*$R$3))/$S$3,1,-1,TRUE)=0,"",_xlfn._xlws.SORT(TRANSPOSE(MMULT(MMULT(_xlfn.MUNIT(X249),IF(ROUND(MMULT(IF(E249=0,IF(DN247=1,INDIRECT(_xlfn.CONCAT($CP$1,MATCH(F249,$CO$7:$CO$100,0)+6)):INDIRECT(_xlfn.CONCAT($CP$1,MATCH(F249,$CO$7:$CO$100,0)+6+SUM(IF((F249=$CO$7:$CO$59)=TRUE,1,0))-1)),INDIRECT(_xlfn.CONCAT($CH$1,MATCH(F249,$CG$7:$CG$100,0)+6)):INDIRECT(_xlfn.CONCAT($CH$1,MATCH(F249,$CG$7:$CG$100,0)+6+SUM(IF((F249=$CG$7:$CG$59)=TRUE,1,0))-1))),IF(OR(DN247=2,DN247=3),INDIRECT(_xlfn.CONCAT($CL$1,MATCH(E249,$CK$7:$CK$100,0)+6)):INDIRECT(_xlfn.CONCAT($CL$1,MATCH(E249,$CK$7:$CK$100,0)+6+SUM(IF((E249=$CK$7:$CK$59)=TRUE,1,0))-1)),INDIRECT(_xlfn.CONCAT($CD$1,MATCH(E249,$CC$7:$CC$100,0)+6)):INDIRECT(_xlfn.CONCAT($CD$1,MATCH(E249,$CC$7:$CC$100,0)+6+SUM(IF((E249=$CC$7:$CC$59)=TRUE,1,0))-1))))*$S$3*IF(AND(DM247=4,F249=0),1.1,1),1/TRANSPOSE(W249-INDIRECT(_xlfn.CONCAT($BZ$1,MATCH(D249,$BY$7:$BY$100,0)+6)):INDIRECT(_xlfn.CONCAT($BZ$1,MATCH(D249,$BY$7:$BY$100,0)+6+SUM(IF((D249=$BY$7:$BY$59)=TRUE,1,0))-1))*$R$3)),6)=1,1,0)),W249-INDIRECT(_xlfn.CONCAT($BZ$1,MATCH(D249,$BY$7:$BY$100,0)+6)):INDIRECT(_xlfn.CONCAT($BZ$1,MATCH(D249,$BY$7:$BY$100,0)+6+SUM(IF((D249=$BY$7:$BY$59)=TRUE,1,0))-1))*$R$3))/$S$3,1,-1,TRUE)),"")</f>
        <v/>
      </c>
      <c r="AG249" s="31"/>
      <c r="AH249" s="31"/>
      <c r="AI249" s="31"/>
      <c r="AJ249" s="32"/>
      <c r="AK249" s="6"/>
      <c r="AL249" s="21"/>
      <c r="AM249" s="21"/>
      <c r="AN249" s="48">
        <f t="shared" si="65"/>
        <v>12</v>
      </c>
      <c r="AO249" s="39" t="e">
        <f t="shared" si="66"/>
        <v>#N/A</v>
      </c>
      <c r="AP249" s="39" t="e" cm="1">
        <f t="array" ref="AP249">_xlfn.XMATCH(1,IF(IF((AL249=$DG$24:$EF$24)=TRUE,1,0)+IF((AM249=$DG$25:$EF$25)=TRUE,1,0)=2,1,0))</f>
        <v>#N/A</v>
      </c>
      <c r="AQ249" s="39" t="str" cm="1">
        <f t="array" aca="1" ref="AQ249:AU249" ca="1">AA249:AE249</f>
        <v/>
      </c>
      <c r="AR249" s="39" t="str">
        <f ca="1"/>
        <v/>
      </c>
      <c r="AS249" s="39" t="str">
        <f ca="1"/>
        <v/>
      </c>
      <c r="AT249" s="39" t="str">
        <f ca="1"/>
        <v/>
      </c>
      <c r="AU249" s="39" t="str">
        <f ca="1"/>
        <v/>
      </c>
      <c r="AV249" s="39">
        <f t="shared" si="67"/>
        <v>0</v>
      </c>
      <c r="AW249" s="39" t="e" cm="1">
        <f t="array" ref="AW249">IF(AND(AV249=1,AO249&lt;&gt;1),VLOOKUP(E249,변환표준점수!$H$8:$O$60,_xlfn.XMATCH('표점 계산기'!$AL249,변환표준점수!$I$6:$O$6)+1,FALSE),IF(AND($E249=0,$DN$4=1),INDEX($CH$7:$CH$73,SUM(IF(AF249=$CP$7:$CP$59,ROW($A$1:$A$50),0))),IF(AND($E249&lt;&gt;0,$DN$4&lt;&gt;1),INDEX($CD$7:$CD$73,SUM(IF(AF249=$CL$7:$CL$59,ROW($A$1:$A$50),0))),AF249:AJ249)))</f>
        <v>#N/A</v>
      </c>
      <c r="AX249" s="39"/>
      <c r="AY249" s="39"/>
      <c r="AZ249" s="39"/>
      <c r="BA249" s="39"/>
      <c r="BB249" s="39" t="e">
        <f>VLOOKUP(G249,변환표준점수!$X$8:$AM$16,_xlfn.XMATCH(AL249,변환표준점수!$Y$5:$AM$5)+IF(OR(AN249=6,AN249=7,AN249=10,AN249=11),IF(AO249=1,0,1),0)+1,FALSE)</f>
        <v>#N/A</v>
      </c>
      <c r="BC249" s="39" t="e">
        <f>VLOOKUP(H249,변환표준점수!$AO$8:$BE$16,_xlfn.XMATCH(AL249,변환표준점수!$AP$5:$BE$5)+IF(OR(AN249=3,AN249=6,AN249=8,AN249=9,AN249=10),IF(AO249=1,0,1),0)+1,FALSE)</f>
        <v>#N/A</v>
      </c>
      <c r="BD249" s="39" t="e">
        <f>IF(I249=0,VLOOKUP(K249,변환표준점수!$BU$8:$CF$62,'표점 계산기'!$AN249+1,FALSE),VLOOKUP(I249,변환표준점수!$BH$8:$BS$62,'표점 계산기'!$AN249+1,FALSE))</f>
        <v>#N/A</v>
      </c>
      <c r="BE249" s="39" t="e">
        <f>IF(J249=0,VLOOKUP(L249,변환표준점수!$BU$8:$CF$62,'표점 계산기'!$AN249+1,FALSE),VLOOKUP(J249,변환표준점수!$BH$8:$BS$62,'표점 계산기'!$AN249+1,FALSE))</f>
        <v>#N/A</v>
      </c>
      <c r="BF249" s="39" cm="1">
        <f t="array" ref="BF249">IF(M249=0,0,IF(OR(AN249=3,AN249=4),0,IF(AN249=1,INDEX($CZ$7:$CZ$15,SUM(IF(M249&lt;$CY$7:$CY$15=TRUE,1,0))+1),VLOOKUP(M249,변환표준점수!$BH$8:$BS$62,'표점 계산기'!AN249+1,FALSE))))</f>
        <v>0</v>
      </c>
      <c r="BG249" s="39" t="e" cm="1">
        <f t="array" ref="BG249">INDEX($DG$24:$EF$31,COLUMN(C244),$AP249)</f>
        <v>#N/A</v>
      </c>
      <c r="BH249" s="39" t="e" cm="1">
        <f t="array" ref="BH249">INDEX($DG$24:$EF$31,COLUMN(D244),$AP249)</f>
        <v>#N/A</v>
      </c>
      <c r="BI249" s="39" t="e" cm="1">
        <f t="array" ref="BI249">INDEX($DG$24:$EF$31,COLUMN(E244),$AP249)</f>
        <v>#N/A</v>
      </c>
      <c r="BJ249" s="39" t="e" cm="1">
        <f t="array" ref="BJ249">INDEX($DG$24:$EF$31,COLUMN(F244),$AP249)</f>
        <v>#N/A</v>
      </c>
      <c r="BK249" s="39" t="e" cm="1">
        <f t="array" ref="BK249">INDEX($DG$24:$EF$31,COLUMN(G244),$AP249)</f>
        <v>#N/A</v>
      </c>
      <c r="BL249" s="39" t="e" cm="1">
        <f t="array" ref="BL249">INDEX($DG$24:$EF$31,COLUMN(H244),$AP249)</f>
        <v>#N/A</v>
      </c>
      <c r="BM249" s="63" t="str" cm="1">
        <f t="array" aca="1" ref="BM249:BQ249" ca="1">IFERROR(ROUND(IF(IFERROR(AW249:BA249/AW249:BA249,0)=1,(IFERROR(AQ249:AU249*BG249,0)+IFERROR(AW249:BA249*BH249,0)+(SUM(BD249:BF249)-MIN(BD249:BF249))*BI249+BB249*BJ249+BC249*BK249)*BL249+BB249*(1-BJ249)+BC249*(1-BK249)+IF(AN249=1,BF249,0),""),2),"")</f>
        <v/>
      </c>
      <c r="BN249" s="52" t="str">
        <f ca="1"/>
        <v/>
      </c>
      <c r="BO249" s="52" t="str">
        <f ca="1"/>
        <v/>
      </c>
      <c r="BP249" s="52" t="str">
        <f ca="1"/>
        <v/>
      </c>
      <c r="BQ249" s="64" t="str">
        <f ca="1"/>
        <v/>
      </c>
      <c r="BR249" s="6"/>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6"/>
      <c r="DM249" s="6"/>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row>
    <row r="250" spans="1:153" x14ac:dyDescent="0.3">
      <c r="A250" s="5"/>
      <c r="B250" s="18" t="str">
        <f t="shared" si="55"/>
        <v/>
      </c>
      <c r="C250" s="24"/>
      <c r="D250" s="24"/>
      <c r="E250" s="24"/>
      <c r="F250" s="24"/>
      <c r="G250" s="24"/>
      <c r="H250" s="25"/>
      <c r="I250" s="25"/>
      <c r="J250" s="25"/>
      <c r="K250" s="25"/>
      <c r="L250" s="25"/>
      <c r="M250" s="25"/>
      <c r="N250" s="24"/>
      <c r="O250" s="25"/>
      <c r="P250" s="6"/>
      <c r="Q250" s="6"/>
      <c r="R250" s="6" t="e">
        <f t="shared" si="56"/>
        <v>#N/A</v>
      </c>
      <c r="S250" s="6" t="e">
        <f t="shared" si="57"/>
        <v>#N/A</v>
      </c>
      <c r="T250" s="6" t="e">
        <f t="shared" si="58"/>
        <v>#N/A</v>
      </c>
      <c r="U250" s="6" t="e">
        <f t="shared" si="59"/>
        <v>#N/A</v>
      </c>
      <c r="V250" s="8" cm="1">
        <f t="array" ref="V250">IF(M250=0,0,IF(OR($DM$4=3,$DM$4=4),0,IF($DM$4=1,INDEX($CZ$7:$CZ$15,SUM(IF(M250&lt;$CY$7:$CY$15=TRUE,1,0))+1),VLOOKUP(M250,$DB$7:$DC$107,2,FALSE))))</f>
        <v>0</v>
      </c>
      <c r="W250" s="6" t="e">
        <f t="shared" si="54"/>
        <v>#N/A</v>
      </c>
      <c r="X250" s="6" cm="1">
        <f t="array" aca="1" ref="X250" ca="1">SUM(IF((IF(E250=0,INDIRECT(_xlfn.CONCAT($CH$1,MATCH(F250,$CG$7:$CG$100,0)+6)):INDIRECT(_xlfn.CONCAT($CH$1,MATCH(F250,$CG$7:$CG$100,0)+6+SUM(IF((F250=$CG$7:$CG$59)=TRUE,1,0))-1)),INDIRECT(_xlfn.CONCAT($CD$1,MATCH(E250,$CC$7:$CC$100,0)+6)):INDIRECT(_xlfn.CONCAT($CD$1,MATCH(E250,$CC$7:$CC$100,0)+6+SUM(IF((E250=$CC$7:$CC$59)=TRUE,1,0))-1)))*$S$3)=0,0,1))</f>
        <v>2</v>
      </c>
      <c r="Y250" s="6" t="e" cm="1">
        <f t="array" aca="1" ref="Y250" ca="1">SUM(IF((TRANSPOSE(MMULT(MMULT(_xlfn.MUNIT(X250),IF(MMULT(IF(E250=0,INDIRECT(_xlfn.CONCAT($CH$1,MATCH(F250,$CG$7:$CG$100,0)+6)):INDIRECT(_xlfn.CONCAT($CH$1,MATCH(F250,$CG$7:$CG$100,0)+6+SUM(IF((F250=$CG$7:$CG$59)=TRUE,1,0))-1)),INDIRECT(_xlfn.CONCAT($CD$1,MATCH(E250,$CC$7:$CC$100,0)+6)):INDIRECT(_xlfn.CONCAT($CD$1,MATCH(E250,$CC$7:$CC$100,0)+6+SUM(IF((E250=$CC$7:$CC$59)=TRUE,1,0))-1)))*$S$3,1/TRANSPOSE(W250-INDIRECT(_xlfn.CONCAT($BZ$1,MATCH(D250,$BY$7:$BY$100,0)+6)):INDIRECT(_xlfn.CONCAT($BZ$1,MATCH(D250,$BY$7:$BY$100,0)+6+SUM(IF((D250=$BY$7:$BY$59)=TRUE,1,0))-1))*$R$3))=1,1,0)),W250-INDIRECT(_xlfn.CONCAT($BZ$1,MATCH(D250,$BY$7:$BY$100,0)+6)):INDIRECT(_xlfn.CONCAT($BZ$1,MATCH(D250,$BY$7:$BY$100,0)+6+SUM(IF((D250=$BY$7:$BY$59)=TRUE,1,0))-1))*$R$3)))=0,0,1))</f>
        <v>#N/A</v>
      </c>
      <c r="Z250" s="6"/>
      <c r="AA250" s="30" t="str">
        <f t="shared" ca="1" si="60"/>
        <v/>
      </c>
      <c r="AB250" s="31" t="str">
        <f t="shared" si="61"/>
        <v/>
      </c>
      <c r="AC250" s="31" t="str">
        <f t="shared" si="62"/>
        <v/>
      </c>
      <c r="AD250" s="31" t="str">
        <f t="shared" si="63"/>
        <v/>
      </c>
      <c r="AE250" s="32" t="str">
        <f t="shared" si="64"/>
        <v/>
      </c>
      <c r="AF250" s="33" t="str" cm="1">
        <f t="array" aca="1" ref="AF250" ca="1">IFERROR(IF(_xlfn._xlws.SORT(TRANSPOSE(MMULT(MMULT(_xlfn.MUNIT(X250),IF(ROUND(MMULT(IF(E250=0,IF(DN248=1,INDIRECT(_xlfn.CONCAT($CP$1,MATCH(F250,$CO$7:$CO$100,0)+6)):INDIRECT(_xlfn.CONCAT($CP$1,MATCH(F250,$CO$7:$CO$100,0)+6+SUM(IF((F250=$CO$7:$CO$59)=TRUE,1,0))-1)),INDIRECT(_xlfn.CONCAT($CH$1,MATCH(F250,$CG$7:$CG$100,0)+6)):INDIRECT(_xlfn.CONCAT($CH$1,MATCH(F250,$CG$7:$CG$100,0)+6+SUM(IF((F250=$CG$7:$CG$59)=TRUE,1,0))-1))),IF(OR(DN248=2,DN248=3),INDIRECT(_xlfn.CONCAT($CL$1,MATCH(E250,$CK$7:$CK$100,0)+6)):INDIRECT(_xlfn.CONCAT($CL$1,MATCH(E250,$CK$7:$CK$100,0)+6+SUM(IF((E250=$CK$7:$CK$59)=TRUE,1,0))-1)),INDIRECT(_xlfn.CONCAT($CD$1,MATCH(E250,$CC$7:$CC$100,0)+6)):INDIRECT(_xlfn.CONCAT($CD$1,MATCH(E250,$CC$7:$CC$100,0)+6+SUM(IF((E250=$CC$7:$CC$59)=TRUE,1,0))-1))))*$S$3*IF(AND(DM248=4,F250=0),1.1,1),1/TRANSPOSE(W250-INDIRECT(_xlfn.CONCAT($BZ$1,MATCH(D250,$BY$7:$BY$100,0)+6)):INDIRECT(_xlfn.CONCAT($BZ$1,MATCH(D250,$BY$7:$BY$100,0)+6+SUM(IF((D250=$BY$7:$BY$59)=TRUE,1,0))-1))*$R$3)),6)=1,1,0)),W250-INDIRECT(_xlfn.CONCAT($BZ$1,MATCH(D250,$BY$7:$BY$100,0)+6)):INDIRECT(_xlfn.CONCAT($BZ$1,MATCH(D250,$BY$7:$BY$100,0)+6+SUM(IF((D250=$BY$7:$BY$59)=TRUE,1,0))-1))*$R$3))/$S$3,1,-1,TRUE)=0,"",_xlfn._xlws.SORT(TRANSPOSE(MMULT(MMULT(_xlfn.MUNIT(X250),IF(ROUND(MMULT(IF(E250=0,IF(DN248=1,INDIRECT(_xlfn.CONCAT($CP$1,MATCH(F250,$CO$7:$CO$100,0)+6)):INDIRECT(_xlfn.CONCAT($CP$1,MATCH(F250,$CO$7:$CO$100,0)+6+SUM(IF((F250=$CO$7:$CO$59)=TRUE,1,0))-1)),INDIRECT(_xlfn.CONCAT($CH$1,MATCH(F250,$CG$7:$CG$100,0)+6)):INDIRECT(_xlfn.CONCAT($CH$1,MATCH(F250,$CG$7:$CG$100,0)+6+SUM(IF((F250=$CG$7:$CG$59)=TRUE,1,0))-1))),IF(OR(DN248=2,DN248=3),INDIRECT(_xlfn.CONCAT($CL$1,MATCH(E250,$CK$7:$CK$100,0)+6)):INDIRECT(_xlfn.CONCAT($CL$1,MATCH(E250,$CK$7:$CK$100,0)+6+SUM(IF((E250=$CK$7:$CK$59)=TRUE,1,0))-1)),INDIRECT(_xlfn.CONCAT($CD$1,MATCH(E250,$CC$7:$CC$100,0)+6)):INDIRECT(_xlfn.CONCAT($CD$1,MATCH(E250,$CC$7:$CC$100,0)+6+SUM(IF((E250=$CC$7:$CC$59)=TRUE,1,0))-1))))*$S$3*IF(AND(DM248=4,F250=0),1.1,1),1/TRANSPOSE(W250-INDIRECT(_xlfn.CONCAT($BZ$1,MATCH(D250,$BY$7:$BY$100,0)+6)):INDIRECT(_xlfn.CONCAT($BZ$1,MATCH(D250,$BY$7:$BY$100,0)+6+SUM(IF((D250=$BY$7:$BY$59)=TRUE,1,0))-1))*$R$3)),6)=1,1,0)),W250-INDIRECT(_xlfn.CONCAT($BZ$1,MATCH(D250,$BY$7:$BY$100,0)+6)):INDIRECT(_xlfn.CONCAT($BZ$1,MATCH(D250,$BY$7:$BY$100,0)+6+SUM(IF((D250=$BY$7:$BY$59)=TRUE,1,0))-1))*$R$3))/$S$3,1,-1,TRUE)),"")</f>
        <v/>
      </c>
      <c r="AG250" s="31"/>
      <c r="AH250" s="31"/>
      <c r="AI250" s="31"/>
      <c r="AJ250" s="32"/>
      <c r="AK250" s="6"/>
      <c r="AL250" s="21"/>
      <c r="AM250" s="21"/>
      <c r="AN250" s="48">
        <f t="shared" si="65"/>
        <v>12</v>
      </c>
      <c r="AO250" s="39" t="e">
        <f t="shared" si="66"/>
        <v>#N/A</v>
      </c>
      <c r="AP250" s="39" t="e" cm="1">
        <f t="array" ref="AP250">_xlfn.XMATCH(1,IF(IF((AL250=$DG$24:$EF$24)=TRUE,1,0)+IF((AM250=$DG$25:$EF$25)=TRUE,1,0)=2,1,0))</f>
        <v>#N/A</v>
      </c>
      <c r="AQ250" s="39" t="str" cm="1">
        <f t="array" aca="1" ref="AQ250:AU250" ca="1">AA250:AE250</f>
        <v/>
      </c>
      <c r="AR250" s="39" t="str">
        <f ca="1"/>
        <v/>
      </c>
      <c r="AS250" s="39" t="str">
        <f ca="1"/>
        <v/>
      </c>
      <c r="AT250" s="39" t="str">
        <f ca="1"/>
        <v/>
      </c>
      <c r="AU250" s="39" t="str">
        <f ca="1"/>
        <v/>
      </c>
      <c r="AV250" s="39">
        <f t="shared" si="67"/>
        <v>0</v>
      </c>
      <c r="AW250" s="39" t="e" cm="1">
        <f t="array" ref="AW250">IF(AND(AV250=1,AO250&lt;&gt;1),VLOOKUP(E250,변환표준점수!$H$8:$O$60,_xlfn.XMATCH('표점 계산기'!$AL250,변환표준점수!$I$6:$O$6)+1,FALSE),IF(AND($E250=0,$DN$4=1),INDEX($CH$7:$CH$73,SUM(IF(AF250=$CP$7:$CP$59,ROW($A$1:$A$50),0))),IF(AND($E250&lt;&gt;0,$DN$4&lt;&gt;1),INDEX($CD$7:$CD$73,SUM(IF(AF250=$CL$7:$CL$59,ROW($A$1:$A$50),0))),AF250:AJ250)))</f>
        <v>#N/A</v>
      </c>
      <c r="AX250" s="39"/>
      <c r="AY250" s="39"/>
      <c r="AZ250" s="39"/>
      <c r="BA250" s="39"/>
      <c r="BB250" s="39" t="e">
        <f>VLOOKUP(G250,변환표준점수!$X$8:$AM$16,_xlfn.XMATCH(AL250,변환표준점수!$Y$5:$AM$5)+IF(OR(AN250=6,AN250=7,AN250=10,AN250=11),IF(AO250=1,0,1),0)+1,FALSE)</f>
        <v>#N/A</v>
      </c>
      <c r="BC250" s="39" t="e">
        <f>VLOOKUP(H250,변환표준점수!$AO$8:$BE$16,_xlfn.XMATCH(AL250,변환표준점수!$AP$5:$BE$5)+IF(OR(AN250=3,AN250=6,AN250=8,AN250=9,AN250=10),IF(AO250=1,0,1),0)+1,FALSE)</f>
        <v>#N/A</v>
      </c>
      <c r="BD250" s="39" t="e">
        <f>IF(I250=0,VLOOKUP(K250,변환표준점수!$BU$8:$CF$62,'표점 계산기'!$AN250+1,FALSE),VLOOKUP(I250,변환표준점수!$BH$8:$BS$62,'표점 계산기'!$AN250+1,FALSE))</f>
        <v>#N/A</v>
      </c>
      <c r="BE250" s="39" t="e">
        <f>IF(J250=0,VLOOKUP(L250,변환표준점수!$BU$8:$CF$62,'표점 계산기'!$AN250+1,FALSE),VLOOKUP(J250,변환표준점수!$BH$8:$BS$62,'표점 계산기'!$AN250+1,FALSE))</f>
        <v>#N/A</v>
      </c>
      <c r="BF250" s="39" cm="1">
        <f t="array" ref="BF250">IF(M250=0,0,IF(OR(AN250=3,AN250=4),0,IF(AN250=1,INDEX($CZ$7:$CZ$15,SUM(IF(M250&lt;$CY$7:$CY$15=TRUE,1,0))+1),VLOOKUP(M250,변환표준점수!$BH$8:$BS$62,'표점 계산기'!AN250+1,FALSE))))</f>
        <v>0</v>
      </c>
      <c r="BG250" s="39" t="e" cm="1">
        <f t="array" ref="BG250">INDEX($DG$24:$EF$31,COLUMN(C245),$AP250)</f>
        <v>#N/A</v>
      </c>
      <c r="BH250" s="39" t="e" cm="1">
        <f t="array" ref="BH250">INDEX($DG$24:$EF$31,COLUMN(D245),$AP250)</f>
        <v>#N/A</v>
      </c>
      <c r="BI250" s="39" t="e" cm="1">
        <f t="array" ref="BI250">INDEX($DG$24:$EF$31,COLUMN(E245),$AP250)</f>
        <v>#N/A</v>
      </c>
      <c r="BJ250" s="39" t="e" cm="1">
        <f t="array" ref="BJ250">INDEX($DG$24:$EF$31,COLUMN(F245),$AP250)</f>
        <v>#N/A</v>
      </c>
      <c r="BK250" s="39" t="e" cm="1">
        <f t="array" ref="BK250">INDEX($DG$24:$EF$31,COLUMN(G245),$AP250)</f>
        <v>#N/A</v>
      </c>
      <c r="BL250" s="39" t="e" cm="1">
        <f t="array" ref="BL250">INDEX($DG$24:$EF$31,COLUMN(H245),$AP250)</f>
        <v>#N/A</v>
      </c>
      <c r="BM250" s="63" t="str" cm="1">
        <f t="array" aca="1" ref="BM250:BQ250" ca="1">IFERROR(ROUND(IF(IFERROR(AW250:BA250/AW250:BA250,0)=1,(IFERROR(AQ250:AU250*BG250,0)+IFERROR(AW250:BA250*BH250,0)+(SUM(BD250:BF250)-MIN(BD250:BF250))*BI250+BB250*BJ250+BC250*BK250)*BL250+BB250*(1-BJ250)+BC250*(1-BK250)+IF(AN250=1,BF250,0),""),2),"")</f>
        <v/>
      </c>
      <c r="BN250" s="52" t="str">
        <f ca="1"/>
        <v/>
      </c>
      <c r="BO250" s="52" t="str">
        <f ca="1"/>
        <v/>
      </c>
      <c r="BP250" s="52" t="str">
        <f ca="1"/>
        <v/>
      </c>
      <c r="BQ250" s="64" t="str">
        <f ca="1"/>
        <v/>
      </c>
      <c r="BR250" s="6"/>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6"/>
      <c r="DM250" s="6"/>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row>
    <row r="251" spans="1:153" x14ac:dyDescent="0.3">
      <c r="A251" s="5"/>
      <c r="B251" s="18" t="str">
        <f t="shared" si="55"/>
        <v/>
      </c>
      <c r="C251" s="24"/>
      <c r="D251" s="24"/>
      <c r="E251" s="24"/>
      <c r="F251" s="24"/>
      <c r="G251" s="24"/>
      <c r="H251" s="25"/>
      <c r="I251" s="25"/>
      <c r="J251" s="25"/>
      <c r="K251" s="25"/>
      <c r="L251" s="25"/>
      <c r="M251" s="25"/>
      <c r="N251" s="24"/>
      <c r="O251" s="25"/>
      <c r="P251" s="6"/>
      <c r="Q251" s="6"/>
      <c r="R251" s="6" t="e">
        <f t="shared" si="56"/>
        <v>#N/A</v>
      </c>
      <c r="S251" s="6" t="e">
        <f t="shared" si="57"/>
        <v>#N/A</v>
      </c>
      <c r="T251" s="6" t="e">
        <f t="shared" si="58"/>
        <v>#N/A</v>
      </c>
      <c r="U251" s="6" t="e">
        <f t="shared" si="59"/>
        <v>#N/A</v>
      </c>
      <c r="V251" s="8" cm="1">
        <f t="array" ref="V251">IF(M251=0,0,IF(OR($DM$4=3,$DM$4=4),0,IF($DM$4=1,INDEX($CZ$7:$CZ$15,SUM(IF(M251&lt;$CY$7:$CY$15=TRUE,1,0))+1),VLOOKUP(M251,$DB$7:$DC$107,2,FALSE))))</f>
        <v>0</v>
      </c>
      <c r="W251" s="6" t="e">
        <f t="shared" si="54"/>
        <v>#N/A</v>
      </c>
      <c r="X251" s="6" cm="1">
        <f t="array" aca="1" ref="X251" ca="1">SUM(IF((IF(E251=0,INDIRECT(_xlfn.CONCAT($CH$1,MATCH(F251,$CG$7:$CG$100,0)+6)):INDIRECT(_xlfn.CONCAT($CH$1,MATCH(F251,$CG$7:$CG$100,0)+6+SUM(IF((F251=$CG$7:$CG$59)=TRUE,1,0))-1)),INDIRECT(_xlfn.CONCAT($CD$1,MATCH(E251,$CC$7:$CC$100,0)+6)):INDIRECT(_xlfn.CONCAT($CD$1,MATCH(E251,$CC$7:$CC$100,0)+6+SUM(IF((E251=$CC$7:$CC$59)=TRUE,1,0))-1)))*$S$3)=0,0,1))</f>
        <v>2</v>
      </c>
      <c r="Y251" s="6" t="e" cm="1">
        <f t="array" aca="1" ref="Y251" ca="1">SUM(IF((TRANSPOSE(MMULT(MMULT(_xlfn.MUNIT(X251),IF(MMULT(IF(E251=0,INDIRECT(_xlfn.CONCAT($CH$1,MATCH(F251,$CG$7:$CG$100,0)+6)):INDIRECT(_xlfn.CONCAT($CH$1,MATCH(F251,$CG$7:$CG$100,0)+6+SUM(IF((F251=$CG$7:$CG$59)=TRUE,1,0))-1)),INDIRECT(_xlfn.CONCAT($CD$1,MATCH(E251,$CC$7:$CC$100,0)+6)):INDIRECT(_xlfn.CONCAT($CD$1,MATCH(E251,$CC$7:$CC$100,0)+6+SUM(IF((E251=$CC$7:$CC$59)=TRUE,1,0))-1)))*$S$3,1/TRANSPOSE(W251-INDIRECT(_xlfn.CONCAT($BZ$1,MATCH(D251,$BY$7:$BY$100,0)+6)):INDIRECT(_xlfn.CONCAT($BZ$1,MATCH(D251,$BY$7:$BY$100,0)+6+SUM(IF((D251=$BY$7:$BY$59)=TRUE,1,0))-1))*$R$3))=1,1,0)),W251-INDIRECT(_xlfn.CONCAT($BZ$1,MATCH(D251,$BY$7:$BY$100,0)+6)):INDIRECT(_xlfn.CONCAT($BZ$1,MATCH(D251,$BY$7:$BY$100,0)+6+SUM(IF((D251=$BY$7:$BY$59)=TRUE,1,0))-1))*$R$3)))=0,0,1))</f>
        <v>#N/A</v>
      </c>
      <c r="Z251" s="6"/>
      <c r="AA251" s="30" t="str">
        <f t="shared" ca="1" si="60"/>
        <v/>
      </c>
      <c r="AB251" s="31" t="str">
        <f t="shared" si="61"/>
        <v/>
      </c>
      <c r="AC251" s="31" t="str">
        <f t="shared" si="62"/>
        <v/>
      </c>
      <c r="AD251" s="31" t="str">
        <f t="shared" si="63"/>
        <v/>
      </c>
      <c r="AE251" s="32" t="str">
        <f t="shared" si="64"/>
        <v/>
      </c>
      <c r="AF251" s="33" t="str" cm="1">
        <f t="array" aca="1" ref="AF251" ca="1">IFERROR(IF(_xlfn._xlws.SORT(TRANSPOSE(MMULT(MMULT(_xlfn.MUNIT(X251),IF(ROUND(MMULT(IF(E251=0,IF(DN249=1,INDIRECT(_xlfn.CONCAT($CP$1,MATCH(F251,$CO$7:$CO$100,0)+6)):INDIRECT(_xlfn.CONCAT($CP$1,MATCH(F251,$CO$7:$CO$100,0)+6+SUM(IF((F251=$CO$7:$CO$59)=TRUE,1,0))-1)),INDIRECT(_xlfn.CONCAT($CH$1,MATCH(F251,$CG$7:$CG$100,0)+6)):INDIRECT(_xlfn.CONCAT($CH$1,MATCH(F251,$CG$7:$CG$100,0)+6+SUM(IF((F251=$CG$7:$CG$59)=TRUE,1,0))-1))),IF(OR(DN249=2,DN249=3),INDIRECT(_xlfn.CONCAT($CL$1,MATCH(E251,$CK$7:$CK$100,0)+6)):INDIRECT(_xlfn.CONCAT($CL$1,MATCH(E251,$CK$7:$CK$100,0)+6+SUM(IF((E251=$CK$7:$CK$59)=TRUE,1,0))-1)),INDIRECT(_xlfn.CONCAT($CD$1,MATCH(E251,$CC$7:$CC$100,0)+6)):INDIRECT(_xlfn.CONCAT($CD$1,MATCH(E251,$CC$7:$CC$100,0)+6+SUM(IF((E251=$CC$7:$CC$59)=TRUE,1,0))-1))))*$S$3*IF(AND(DM249=4,F251=0),1.1,1),1/TRANSPOSE(W251-INDIRECT(_xlfn.CONCAT($BZ$1,MATCH(D251,$BY$7:$BY$100,0)+6)):INDIRECT(_xlfn.CONCAT($BZ$1,MATCH(D251,$BY$7:$BY$100,0)+6+SUM(IF((D251=$BY$7:$BY$59)=TRUE,1,0))-1))*$R$3)),6)=1,1,0)),W251-INDIRECT(_xlfn.CONCAT($BZ$1,MATCH(D251,$BY$7:$BY$100,0)+6)):INDIRECT(_xlfn.CONCAT($BZ$1,MATCH(D251,$BY$7:$BY$100,0)+6+SUM(IF((D251=$BY$7:$BY$59)=TRUE,1,0))-1))*$R$3))/$S$3,1,-1,TRUE)=0,"",_xlfn._xlws.SORT(TRANSPOSE(MMULT(MMULT(_xlfn.MUNIT(X251),IF(ROUND(MMULT(IF(E251=0,IF(DN249=1,INDIRECT(_xlfn.CONCAT($CP$1,MATCH(F251,$CO$7:$CO$100,0)+6)):INDIRECT(_xlfn.CONCAT($CP$1,MATCH(F251,$CO$7:$CO$100,0)+6+SUM(IF((F251=$CO$7:$CO$59)=TRUE,1,0))-1)),INDIRECT(_xlfn.CONCAT($CH$1,MATCH(F251,$CG$7:$CG$100,0)+6)):INDIRECT(_xlfn.CONCAT($CH$1,MATCH(F251,$CG$7:$CG$100,0)+6+SUM(IF((F251=$CG$7:$CG$59)=TRUE,1,0))-1))),IF(OR(DN249=2,DN249=3),INDIRECT(_xlfn.CONCAT($CL$1,MATCH(E251,$CK$7:$CK$100,0)+6)):INDIRECT(_xlfn.CONCAT($CL$1,MATCH(E251,$CK$7:$CK$100,0)+6+SUM(IF((E251=$CK$7:$CK$59)=TRUE,1,0))-1)),INDIRECT(_xlfn.CONCAT($CD$1,MATCH(E251,$CC$7:$CC$100,0)+6)):INDIRECT(_xlfn.CONCAT($CD$1,MATCH(E251,$CC$7:$CC$100,0)+6+SUM(IF((E251=$CC$7:$CC$59)=TRUE,1,0))-1))))*$S$3*IF(AND(DM249=4,F251=0),1.1,1),1/TRANSPOSE(W251-INDIRECT(_xlfn.CONCAT($BZ$1,MATCH(D251,$BY$7:$BY$100,0)+6)):INDIRECT(_xlfn.CONCAT($BZ$1,MATCH(D251,$BY$7:$BY$100,0)+6+SUM(IF((D251=$BY$7:$BY$59)=TRUE,1,0))-1))*$R$3)),6)=1,1,0)),W251-INDIRECT(_xlfn.CONCAT($BZ$1,MATCH(D251,$BY$7:$BY$100,0)+6)):INDIRECT(_xlfn.CONCAT($BZ$1,MATCH(D251,$BY$7:$BY$100,0)+6+SUM(IF((D251=$BY$7:$BY$59)=TRUE,1,0))-1))*$R$3))/$S$3,1,-1,TRUE)),"")</f>
        <v/>
      </c>
      <c r="AG251" s="31"/>
      <c r="AH251" s="31"/>
      <c r="AI251" s="31"/>
      <c r="AJ251" s="32"/>
      <c r="AK251" s="6"/>
      <c r="AL251" s="21"/>
      <c r="AM251" s="21"/>
      <c r="AN251" s="48">
        <f t="shared" si="65"/>
        <v>12</v>
      </c>
      <c r="AO251" s="39" t="e">
        <f t="shared" si="66"/>
        <v>#N/A</v>
      </c>
      <c r="AP251" s="39" t="e" cm="1">
        <f t="array" ref="AP251">_xlfn.XMATCH(1,IF(IF((AL251=$DG$24:$EF$24)=TRUE,1,0)+IF((AM251=$DG$25:$EF$25)=TRUE,1,0)=2,1,0))</f>
        <v>#N/A</v>
      </c>
      <c r="AQ251" s="39" t="str" cm="1">
        <f t="array" aca="1" ref="AQ251:AU251" ca="1">AA251:AE251</f>
        <v/>
      </c>
      <c r="AR251" s="39" t="str">
        <f ca="1"/>
        <v/>
      </c>
      <c r="AS251" s="39" t="str">
        <f ca="1"/>
        <v/>
      </c>
      <c r="AT251" s="39" t="str">
        <f ca="1"/>
        <v/>
      </c>
      <c r="AU251" s="39" t="str">
        <f ca="1"/>
        <v/>
      </c>
      <c r="AV251" s="39">
        <f t="shared" si="67"/>
        <v>0</v>
      </c>
      <c r="AW251" s="39" t="e" cm="1">
        <f t="array" ref="AW251">IF(AND(AV251=1,AO251&lt;&gt;1),VLOOKUP(E251,변환표준점수!$H$8:$O$60,_xlfn.XMATCH('표점 계산기'!$AL251,변환표준점수!$I$6:$O$6)+1,FALSE),IF(AND($E251=0,$DN$4=1),INDEX($CH$7:$CH$73,SUM(IF(AF251=$CP$7:$CP$59,ROW($A$1:$A$50),0))),IF(AND($E251&lt;&gt;0,$DN$4&lt;&gt;1),INDEX($CD$7:$CD$73,SUM(IF(AF251=$CL$7:$CL$59,ROW($A$1:$A$50),0))),AF251:AJ251)))</f>
        <v>#N/A</v>
      </c>
      <c r="AX251" s="39"/>
      <c r="AY251" s="39"/>
      <c r="AZ251" s="39"/>
      <c r="BA251" s="39"/>
      <c r="BB251" s="39" t="e">
        <f>VLOOKUP(G251,변환표준점수!$X$8:$AM$16,_xlfn.XMATCH(AL251,변환표준점수!$Y$5:$AM$5)+IF(OR(AN251=6,AN251=7,AN251=10,AN251=11),IF(AO251=1,0,1),0)+1,FALSE)</f>
        <v>#N/A</v>
      </c>
      <c r="BC251" s="39" t="e">
        <f>VLOOKUP(H251,변환표준점수!$AO$8:$BE$16,_xlfn.XMATCH(AL251,변환표준점수!$AP$5:$BE$5)+IF(OR(AN251=3,AN251=6,AN251=8,AN251=9,AN251=10),IF(AO251=1,0,1),0)+1,FALSE)</f>
        <v>#N/A</v>
      </c>
      <c r="BD251" s="39" t="e">
        <f>IF(I251=0,VLOOKUP(K251,변환표준점수!$BU$8:$CF$62,'표점 계산기'!$AN251+1,FALSE),VLOOKUP(I251,변환표준점수!$BH$8:$BS$62,'표점 계산기'!$AN251+1,FALSE))</f>
        <v>#N/A</v>
      </c>
      <c r="BE251" s="39" t="e">
        <f>IF(J251=0,VLOOKUP(L251,변환표준점수!$BU$8:$CF$62,'표점 계산기'!$AN251+1,FALSE),VLOOKUP(J251,변환표준점수!$BH$8:$BS$62,'표점 계산기'!$AN251+1,FALSE))</f>
        <v>#N/A</v>
      </c>
      <c r="BF251" s="39" cm="1">
        <f t="array" ref="BF251">IF(M251=0,0,IF(OR(AN251=3,AN251=4),0,IF(AN251=1,INDEX($CZ$7:$CZ$15,SUM(IF(M251&lt;$CY$7:$CY$15=TRUE,1,0))+1),VLOOKUP(M251,변환표준점수!$BH$8:$BS$62,'표점 계산기'!AN251+1,FALSE))))</f>
        <v>0</v>
      </c>
      <c r="BG251" s="39" t="e" cm="1">
        <f t="array" ref="BG251">INDEX($DG$24:$EF$31,COLUMN(C246),$AP251)</f>
        <v>#N/A</v>
      </c>
      <c r="BH251" s="39" t="e" cm="1">
        <f t="array" ref="BH251">INDEX($DG$24:$EF$31,COLUMN(D246),$AP251)</f>
        <v>#N/A</v>
      </c>
      <c r="BI251" s="39" t="e" cm="1">
        <f t="array" ref="BI251">INDEX($DG$24:$EF$31,COLUMN(E246),$AP251)</f>
        <v>#N/A</v>
      </c>
      <c r="BJ251" s="39" t="e" cm="1">
        <f t="array" ref="BJ251">INDEX($DG$24:$EF$31,COLUMN(F246),$AP251)</f>
        <v>#N/A</v>
      </c>
      <c r="BK251" s="39" t="e" cm="1">
        <f t="array" ref="BK251">INDEX($DG$24:$EF$31,COLUMN(G246),$AP251)</f>
        <v>#N/A</v>
      </c>
      <c r="BL251" s="39" t="e" cm="1">
        <f t="array" ref="BL251">INDEX($DG$24:$EF$31,COLUMN(H246),$AP251)</f>
        <v>#N/A</v>
      </c>
      <c r="BM251" s="63" t="str" cm="1">
        <f t="array" aca="1" ref="BM251:BQ251" ca="1">IFERROR(ROUND(IF(IFERROR(AW251:BA251/AW251:BA251,0)=1,(IFERROR(AQ251:AU251*BG251,0)+IFERROR(AW251:BA251*BH251,0)+(SUM(BD251:BF251)-MIN(BD251:BF251))*BI251+BB251*BJ251+BC251*BK251)*BL251+BB251*(1-BJ251)+BC251*(1-BK251)+IF(AN251=1,BF251,0),""),2),"")</f>
        <v/>
      </c>
      <c r="BN251" s="52" t="str">
        <f ca="1"/>
        <v/>
      </c>
      <c r="BO251" s="52" t="str">
        <f ca="1"/>
        <v/>
      </c>
      <c r="BP251" s="52" t="str">
        <f ca="1"/>
        <v/>
      </c>
      <c r="BQ251" s="64" t="str">
        <f ca="1"/>
        <v/>
      </c>
      <c r="BR251" s="6"/>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6"/>
      <c r="DM251" s="6"/>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row>
    <row r="252" spans="1:153" x14ac:dyDescent="0.3">
      <c r="A252" s="5"/>
      <c r="B252" s="18" t="str">
        <f t="shared" si="55"/>
        <v/>
      </c>
      <c r="C252" s="24"/>
      <c r="D252" s="24"/>
      <c r="E252" s="24"/>
      <c r="F252" s="24"/>
      <c r="G252" s="24"/>
      <c r="H252" s="25"/>
      <c r="I252" s="25"/>
      <c r="J252" s="25"/>
      <c r="K252" s="25"/>
      <c r="L252" s="25"/>
      <c r="M252" s="25"/>
      <c r="N252" s="24"/>
      <c r="O252" s="25"/>
      <c r="P252" s="6"/>
      <c r="Q252" s="6"/>
      <c r="R252" s="6" t="e">
        <f t="shared" si="56"/>
        <v>#N/A</v>
      </c>
      <c r="S252" s="6" t="e">
        <f t="shared" si="57"/>
        <v>#N/A</v>
      </c>
      <c r="T252" s="6" t="e">
        <f t="shared" si="58"/>
        <v>#N/A</v>
      </c>
      <c r="U252" s="6" t="e">
        <f t="shared" si="59"/>
        <v>#N/A</v>
      </c>
      <c r="V252" s="8" cm="1">
        <f t="array" ref="V252">IF(M252=0,0,IF(OR($DM$4=3,$DM$4=4),0,IF($DM$4=1,INDEX($CZ$7:$CZ$15,SUM(IF(M252&lt;$CY$7:$CY$15=TRUE,1,0))+1),VLOOKUP(M252,$DB$7:$DC$107,2,FALSE))))</f>
        <v>0</v>
      </c>
      <c r="W252" s="6" t="e">
        <f t="shared" si="54"/>
        <v>#N/A</v>
      </c>
      <c r="X252" s="6" cm="1">
        <f t="array" aca="1" ref="X252" ca="1">SUM(IF((IF(E252=0,INDIRECT(_xlfn.CONCAT($CH$1,MATCH(F252,$CG$7:$CG$100,0)+6)):INDIRECT(_xlfn.CONCAT($CH$1,MATCH(F252,$CG$7:$CG$100,0)+6+SUM(IF((F252=$CG$7:$CG$59)=TRUE,1,0))-1)),INDIRECT(_xlfn.CONCAT($CD$1,MATCH(E252,$CC$7:$CC$100,0)+6)):INDIRECT(_xlfn.CONCAT($CD$1,MATCH(E252,$CC$7:$CC$100,0)+6+SUM(IF((E252=$CC$7:$CC$59)=TRUE,1,0))-1)))*$S$3)=0,0,1))</f>
        <v>2</v>
      </c>
      <c r="Y252" s="6" t="e" cm="1">
        <f t="array" aca="1" ref="Y252" ca="1">SUM(IF((TRANSPOSE(MMULT(MMULT(_xlfn.MUNIT(X252),IF(MMULT(IF(E252=0,INDIRECT(_xlfn.CONCAT($CH$1,MATCH(F252,$CG$7:$CG$100,0)+6)):INDIRECT(_xlfn.CONCAT($CH$1,MATCH(F252,$CG$7:$CG$100,0)+6+SUM(IF((F252=$CG$7:$CG$59)=TRUE,1,0))-1)),INDIRECT(_xlfn.CONCAT($CD$1,MATCH(E252,$CC$7:$CC$100,0)+6)):INDIRECT(_xlfn.CONCAT($CD$1,MATCH(E252,$CC$7:$CC$100,0)+6+SUM(IF((E252=$CC$7:$CC$59)=TRUE,1,0))-1)))*$S$3,1/TRANSPOSE(W252-INDIRECT(_xlfn.CONCAT($BZ$1,MATCH(D252,$BY$7:$BY$100,0)+6)):INDIRECT(_xlfn.CONCAT($BZ$1,MATCH(D252,$BY$7:$BY$100,0)+6+SUM(IF((D252=$BY$7:$BY$59)=TRUE,1,0))-1))*$R$3))=1,1,0)),W252-INDIRECT(_xlfn.CONCAT($BZ$1,MATCH(D252,$BY$7:$BY$100,0)+6)):INDIRECT(_xlfn.CONCAT($BZ$1,MATCH(D252,$BY$7:$BY$100,0)+6+SUM(IF((D252=$BY$7:$BY$59)=TRUE,1,0))-1))*$R$3)))=0,0,1))</f>
        <v>#N/A</v>
      </c>
      <c r="Z252" s="6"/>
      <c r="AA252" s="30" t="str">
        <f t="shared" ca="1" si="60"/>
        <v/>
      </c>
      <c r="AB252" s="31" t="str">
        <f t="shared" si="61"/>
        <v/>
      </c>
      <c r="AC252" s="31" t="str">
        <f t="shared" si="62"/>
        <v/>
      </c>
      <c r="AD252" s="31" t="str">
        <f t="shared" si="63"/>
        <v/>
      </c>
      <c r="AE252" s="32" t="str">
        <f t="shared" si="64"/>
        <v/>
      </c>
      <c r="AF252" s="33" t="str" cm="1">
        <f t="array" aca="1" ref="AF252" ca="1">IFERROR(IF(_xlfn._xlws.SORT(TRANSPOSE(MMULT(MMULT(_xlfn.MUNIT(X252),IF(ROUND(MMULT(IF(E252=0,IF(DN250=1,INDIRECT(_xlfn.CONCAT($CP$1,MATCH(F252,$CO$7:$CO$100,0)+6)):INDIRECT(_xlfn.CONCAT($CP$1,MATCH(F252,$CO$7:$CO$100,0)+6+SUM(IF((F252=$CO$7:$CO$59)=TRUE,1,0))-1)),INDIRECT(_xlfn.CONCAT($CH$1,MATCH(F252,$CG$7:$CG$100,0)+6)):INDIRECT(_xlfn.CONCAT($CH$1,MATCH(F252,$CG$7:$CG$100,0)+6+SUM(IF((F252=$CG$7:$CG$59)=TRUE,1,0))-1))),IF(OR(DN250=2,DN250=3),INDIRECT(_xlfn.CONCAT($CL$1,MATCH(E252,$CK$7:$CK$100,0)+6)):INDIRECT(_xlfn.CONCAT($CL$1,MATCH(E252,$CK$7:$CK$100,0)+6+SUM(IF((E252=$CK$7:$CK$59)=TRUE,1,0))-1)),INDIRECT(_xlfn.CONCAT($CD$1,MATCH(E252,$CC$7:$CC$100,0)+6)):INDIRECT(_xlfn.CONCAT($CD$1,MATCH(E252,$CC$7:$CC$100,0)+6+SUM(IF((E252=$CC$7:$CC$59)=TRUE,1,0))-1))))*$S$3*IF(AND(DM250=4,F252=0),1.1,1),1/TRANSPOSE(W252-INDIRECT(_xlfn.CONCAT($BZ$1,MATCH(D252,$BY$7:$BY$100,0)+6)):INDIRECT(_xlfn.CONCAT($BZ$1,MATCH(D252,$BY$7:$BY$100,0)+6+SUM(IF((D252=$BY$7:$BY$59)=TRUE,1,0))-1))*$R$3)),6)=1,1,0)),W252-INDIRECT(_xlfn.CONCAT($BZ$1,MATCH(D252,$BY$7:$BY$100,0)+6)):INDIRECT(_xlfn.CONCAT($BZ$1,MATCH(D252,$BY$7:$BY$100,0)+6+SUM(IF((D252=$BY$7:$BY$59)=TRUE,1,0))-1))*$R$3))/$S$3,1,-1,TRUE)=0,"",_xlfn._xlws.SORT(TRANSPOSE(MMULT(MMULT(_xlfn.MUNIT(X252),IF(ROUND(MMULT(IF(E252=0,IF(DN250=1,INDIRECT(_xlfn.CONCAT($CP$1,MATCH(F252,$CO$7:$CO$100,0)+6)):INDIRECT(_xlfn.CONCAT($CP$1,MATCH(F252,$CO$7:$CO$100,0)+6+SUM(IF((F252=$CO$7:$CO$59)=TRUE,1,0))-1)),INDIRECT(_xlfn.CONCAT($CH$1,MATCH(F252,$CG$7:$CG$100,0)+6)):INDIRECT(_xlfn.CONCAT($CH$1,MATCH(F252,$CG$7:$CG$100,0)+6+SUM(IF((F252=$CG$7:$CG$59)=TRUE,1,0))-1))),IF(OR(DN250=2,DN250=3),INDIRECT(_xlfn.CONCAT($CL$1,MATCH(E252,$CK$7:$CK$100,0)+6)):INDIRECT(_xlfn.CONCAT($CL$1,MATCH(E252,$CK$7:$CK$100,0)+6+SUM(IF((E252=$CK$7:$CK$59)=TRUE,1,0))-1)),INDIRECT(_xlfn.CONCAT($CD$1,MATCH(E252,$CC$7:$CC$100,0)+6)):INDIRECT(_xlfn.CONCAT($CD$1,MATCH(E252,$CC$7:$CC$100,0)+6+SUM(IF((E252=$CC$7:$CC$59)=TRUE,1,0))-1))))*$S$3*IF(AND(DM250=4,F252=0),1.1,1),1/TRANSPOSE(W252-INDIRECT(_xlfn.CONCAT($BZ$1,MATCH(D252,$BY$7:$BY$100,0)+6)):INDIRECT(_xlfn.CONCAT($BZ$1,MATCH(D252,$BY$7:$BY$100,0)+6+SUM(IF((D252=$BY$7:$BY$59)=TRUE,1,0))-1))*$R$3)),6)=1,1,0)),W252-INDIRECT(_xlfn.CONCAT($BZ$1,MATCH(D252,$BY$7:$BY$100,0)+6)):INDIRECT(_xlfn.CONCAT($BZ$1,MATCH(D252,$BY$7:$BY$100,0)+6+SUM(IF((D252=$BY$7:$BY$59)=TRUE,1,0))-1))*$R$3))/$S$3,1,-1,TRUE)),"")</f>
        <v/>
      </c>
      <c r="AG252" s="31"/>
      <c r="AH252" s="31"/>
      <c r="AI252" s="31"/>
      <c r="AJ252" s="32"/>
      <c r="AK252" s="6"/>
      <c r="AL252" s="21"/>
      <c r="AM252" s="21"/>
      <c r="AN252" s="48">
        <f t="shared" si="65"/>
        <v>12</v>
      </c>
      <c r="AO252" s="39" t="e">
        <f t="shared" si="66"/>
        <v>#N/A</v>
      </c>
      <c r="AP252" s="39" t="e" cm="1">
        <f t="array" ref="AP252">_xlfn.XMATCH(1,IF(IF((AL252=$DG$24:$EF$24)=TRUE,1,0)+IF((AM252=$DG$25:$EF$25)=TRUE,1,0)=2,1,0))</f>
        <v>#N/A</v>
      </c>
      <c r="AQ252" s="39" t="str" cm="1">
        <f t="array" aca="1" ref="AQ252:AU252" ca="1">AA252:AE252</f>
        <v/>
      </c>
      <c r="AR252" s="39" t="str">
        <f ca="1"/>
        <v/>
      </c>
      <c r="AS252" s="39" t="str">
        <f ca="1"/>
        <v/>
      </c>
      <c r="AT252" s="39" t="str">
        <f ca="1"/>
        <v/>
      </c>
      <c r="AU252" s="39" t="str">
        <f ca="1"/>
        <v/>
      </c>
      <c r="AV252" s="39">
        <f t="shared" si="67"/>
        <v>0</v>
      </c>
      <c r="AW252" s="39" t="e" cm="1">
        <f t="array" ref="AW252">IF(AND(AV252=1,AO252&lt;&gt;1),VLOOKUP(E252,변환표준점수!$H$8:$O$60,_xlfn.XMATCH('표점 계산기'!$AL252,변환표준점수!$I$6:$O$6)+1,FALSE),IF(AND($E252=0,$DN$4=1),INDEX($CH$7:$CH$73,SUM(IF(AF252=$CP$7:$CP$59,ROW($A$1:$A$50),0))),IF(AND($E252&lt;&gt;0,$DN$4&lt;&gt;1),INDEX($CD$7:$CD$73,SUM(IF(AF252=$CL$7:$CL$59,ROW($A$1:$A$50),0))),AF252:AJ252)))</f>
        <v>#N/A</v>
      </c>
      <c r="AX252" s="39"/>
      <c r="AY252" s="39"/>
      <c r="AZ252" s="39"/>
      <c r="BA252" s="39"/>
      <c r="BB252" s="39" t="e">
        <f>VLOOKUP(G252,변환표준점수!$X$8:$AM$16,_xlfn.XMATCH(AL252,변환표준점수!$Y$5:$AM$5)+IF(OR(AN252=6,AN252=7,AN252=10,AN252=11),IF(AO252=1,0,1),0)+1,FALSE)</f>
        <v>#N/A</v>
      </c>
      <c r="BC252" s="39" t="e">
        <f>VLOOKUP(H252,변환표준점수!$AO$8:$BE$16,_xlfn.XMATCH(AL252,변환표준점수!$AP$5:$BE$5)+IF(OR(AN252=3,AN252=6,AN252=8,AN252=9,AN252=10),IF(AO252=1,0,1),0)+1,FALSE)</f>
        <v>#N/A</v>
      </c>
      <c r="BD252" s="39" t="e">
        <f>IF(I252=0,VLOOKUP(K252,변환표준점수!$BU$8:$CF$62,'표점 계산기'!$AN252+1,FALSE),VLOOKUP(I252,변환표준점수!$BH$8:$BS$62,'표점 계산기'!$AN252+1,FALSE))</f>
        <v>#N/A</v>
      </c>
      <c r="BE252" s="39" t="e">
        <f>IF(J252=0,VLOOKUP(L252,변환표준점수!$BU$8:$CF$62,'표점 계산기'!$AN252+1,FALSE),VLOOKUP(J252,변환표준점수!$BH$8:$BS$62,'표점 계산기'!$AN252+1,FALSE))</f>
        <v>#N/A</v>
      </c>
      <c r="BF252" s="39" cm="1">
        <f t="array" ref="BF252">IF(M252=0,0,IF(OR(AN252=3,AN252=4),0,IF(AN252=1,INDEX($CZ$7:$CZ$15,SUM(IF(M252&lt;$CY$7:$CY$15=TRUE,1,0))+1),VLOOKUP(M252,변환표준점수!$BH$8:$BS$62,'표점 계산기'!AN252+1,FALSE))))</f>
        <v>0</v>
      </c>
      <c r="BG252" s="39" t="e" cm="1">
        <f t="array" ref="BG252">INDEX($DG$24:$EF$31,COLUMN(C247),$AP252)</f>
        <v>#N/A</v>
      </c>
      <c r="BH252" s="39" t="e" cm="1">
        <f t="array" ref="BH252">INDEX($DG$24:$EF$31,COLUMN(D247),$AP252)</f>
        <v>#N/A</v>
      </c>
      <c r="BI252" s="39" t="e" cm="1">
        <f t="array" ref="BI252">INDEX($DG$24:$EF$31,COLUMN(E247),$AP252)</f>
        <v>#N/A</v>
      </c>
      <c r="BJ252" s="39" t="e" cm="1">
        <f t="array" ref="BJ252">INDEX($DG$24:$EF$31,COLUMN(F247),$AP252)</f>
        <v>#N/A</v>
      </c>
      <c r="BK252" s="39" t="e" cm="1">
        <f t="array" ref="BK252">INDEX($DG$24:$EF$31,COLUMN(G247),$AP252)</f>
        <v>#N/A</v>
      </c>
      <c r="BL252" s="39" t="e" cm="1">
        <f t="array" ref="BL252">INDEX($DG$24:$EF$31,COLUMN(H247),$AP252)</f>
        <v>#N/A</v>
      </c>
      <c r="BM252" s="63" t="str" cm="1">
        <f t="array" aca="1" ref="BM252:BQ252" ca="1">IFERROR(ROUND(IF(IFERROR(AW252:BA252/AW252:BA252,0)=1,(IFERROR(AQ252:AU252*BG252,0)+IFERROR(AW252:BA252*BH252,0)+(SUM(BD252:BF252)-MIN(BD252:BF252))*BI252+BB252*BJ252+BC252*BK252)*BL252+BB252*(1-BJ252)+BC252*(1-BK252)+IF(AN252=1,BF252,0),""),2),"")</f>
        <v/>
      </c>
      <c r="BN252" s="52" t="str">
        <f ca="1"/>
        <v/>
      </c>
      <c r="BO252" s="52" t="str">
        <f ca="1"/>
        <v/>
      </c>
      <c r="BP252" s="52" t="str">
        <f ca="1"/>
        <v/>
      </c>
      <c r="BQ252" s="64" t="str">
        <f ca="1"/>
        <v/>
      </c>
      <c r="BR252" s="6"/>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6"/>
      <c r="DM252" s="6"/>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row>
    <row r="253" spans="1:153" x14ac:dyDescent="0.3">
      <c r="A253" s="5"/>
      <c r="B253" s="18" t="str">
        <f t="shared" si="55"/>
        <v/>
      </c>
      <c r="C253" s="24"/>
      <c r="D253" s="24"/>
      <c r="E253" s="24"/>
      <c r="F253" s="24"/>
      <c r="G253" s="24"/>
      <c r="H253" s="25"/>
      <c r="I253" s="25"/>
      <c r="J253" s="25"/>
      <c r="K253" s="25"/>
      <c r="L253" s="25"/>
      <c r="M253" s="25"/>
      <c r="N253" s="24"/>
      <c r="O253" s="25"/>
      <c r="P253" s="6"/>
      <c r="Q253" s="6"/>
      <c r="R253" s="6" t="e">
        <f t="shared" si="56"/>
        <v>#N/A</v>
      </c>
      <c r="S253" s="6" t="e">
        <f t="shared" si="57"/>
        <v>#N/A</v>
      </c>
      <c r="T253" s="6" t="e">
        <f t="shared" si="58"/>
        <v>#N/A</v>
      </c>
      <c r="U253" s="6" t="e">
        <f t="shared" si="59"/>
        <v>#N/A</v>
      </c>
      <c r="V253" s="8" cm="1">
        <f t="array" ref="V253">IF(M253=0,0,IF(OR($DM$4=3,$DM$4=4),0,IF($DM$4=1,INDEX($CZ$7:$CZ$15,SUM(IF(M253&lt;$CY$7:$CY$15=TRUE,1,0))+1),VLOOKUP(M253,$DB$7:$DC$107,2,FALSE))))</f>
        <v>0</v>
      </c>
      <c r="W253" s="6" t="e">
        <f t="shared" si="54"/>
        <v>#N/A</v>
      </c>
      <c r="X253" s="6" cm="1">
        <f t="array" aca="1" ref="X253" ca="1">SUM(IF((IF(E253=0,INDIRECT(_xlfn.CONCAT($CH$1,MATCH(F253,$CG$7:$CG$100,0)+6)):INDIRECT(_xlfn.CONCAT($CH$1,MATCH(F253,$CG$7:$CG$100,0)+6+SUM(IF((F253=$CG$7:$CG$59)=TRUE,1,0))-1)),INDIRECT(_xlfn.CONCAT($CD$1,MATCH(E253,$CC$7:$CC$100,0)+6)):INDIRECT(_xlfn.CONCAT($CD$1,MATCH(E253,$CC$7:$CC$100,0)+6+SUM(IF((E253=$CC$7:$CC$59)=TRUE,1,0))-1)))*$S$3)=0,0,1))</f>
        <v>2</v>
      </c>
      <c r="Y253" s="6" t="e" cm="1">
        <f t="array" aca="1" ref="Y253" ca="1">SUM(IF((TRANSPOSE(MMULT(MMULT(_xlfn.MUNIT(X253),IF(MMULT(IF(E253=0,INDIRECT(_xlfn.CONCAT($CH$1,MATCH(F253,$CG$7:$CG$100,0)+6)):INDIRECT(_xlfn.CONCAT($CH$1,MATCH(F253,$CG$7:$CG$100,0)+6+SUM(IF((F253=$CG$7:$CG$59)=TRUE,1,0))-1)),INDIRECT(_xlfn.CONCAT($CD$1,MATCH(E253,$CC$7:$CC$100,0)+6)):INDIRECT(_xlfn.CONCAT($CD$1,MATCH(E253,$CC$7:$CC$100,0)+6+SUM(IF((E253=$CC$7:$CC$59)=TRUE,1,0))-1)))*$S$3,1/TRANSPOSE(W253-INDIRECT(_xlfn.CONCAT($BZ$1,MATCH(D253,$BY$7:$BY$100,0)+6)):INDIRECT(_xlfn.CONCAT($BZ$1,MATCH(D253,$BY$7:$BY$100,0)+6+SUM(IF((D253=$BY$7:$BY$59)=TRUE,1,0))-1))*$R$3))=1,1,0)),W253-INDIRECT(_xlfn.CONCAT($BZ$1,MATCH(D253,$BY$7:$BY$100,0)+6)):INDIRECT(_xlfn.CONCAT($BZ$1,MATCH(D253,$BY$7:$BY$100,0)+6+SUM(IF((D253=$BY$7:$BY$59)=TRUE,1,0))-1))*$R$3)))=0,0,1))</f>
        <v>#N/A</v>
      </c>
      <c r="Z253" s="6"/>
      <c r="AA253" s="30" t="str">
        <f t="shared" ca="1" si="60"/>
        <v/>
      </c>
      <c r="AB253" s="31" t="str">
        <f t="shared" si="61"/>
        <v/>
      </c>
      <c r="AC253" s="31" t="str">
        <f t="shared" si="62"/>
        <v/>
      </c>
      <c r="AD253" s="31" t="str">
        <f t="shared" si="63"/>
        <v/>
      </c>
      <c r="AE253" s="32" t="str">
        <f t="shared" si="64"/>
        <v/>
      </c>
      <c r="AF253" s="33" t="str" cm="1">
        <f t="array" aca="1" ref="AF253" ca="1">IFERROR(IF(_xlfn._xlws.SORT(TRANSPOSE(MMULT(MMULT(_xlfn.MUNIT(X253),IF(ROUND(MMULT(IF(E253=0,IF(DN251=1,INDIRECT(_xlfn.CONCAT($CP$1,MATCH(F253,$CO$7:$CO$100,0)+6)):INDIRECT(_xlfn.CONCAT($CP$1,MATCH(F253,$CO$7:$CO$100,0)+6+SUM(IF((F253=$CO$7:$CO$59)=TRUE,1,0))-1)),INDIRECT(_xlfn.CONCAT($CH$1,MATCH(F253,$CG$7:$CG$100,0)+6)):INDIRECT(_xlfn.CONCAT($CH$1,MATCH(F253,$CG$7:$CG$100,0)+6+SUM(IF((F253=$CG$7:$CG$59)=TRUE,1,0))-1))),IF(OR(DN251=2,DN251=3),INDIRECT(_xlfn.CONCAT($CL$1,MATCH(E253,$CK$7:$CK$100,0)+6)):INDIRECT(_xlfn.CONCAT($CL$1,MATCH(E253,$CK$7:$CK$100,0)+6+SUM(IF((E253=$CK$7:$CK$59)=TRUE,1,0))-1)),INDIRECT(_xlfn.CONCAT($CD$1,MATCH(E253,$CC$7:$CC$100,0)+6)):INDIRECT(_xlfn.CONCAT($CD$1,MATCH(E253,$CC$7:$CC$100,0)+6+SUM(IF((E253=$CC$7:$CC$59)=TRUE,1,0))-1))))*$S$3*IF(AND(DM251=4,F253=0),1.1,1),1/TRANSPOSE(W253-INDIRECT(_xlfn.CONCAT($BZ$1,MATCH(D253,$BY$7:$BY$100,0)+6)):INDIRECT(_xlfn.CONCAT($BZ$1,MATCH(D253,$BY$7:$BY$100,0)+6+SUM(IF((D253=$BY$7:$BY$59)=TRUE,1,0))-1))*$R$3)),6)=1,1,0)),W253-INDIRECT(_xlfn.CONCAT($BZ$1,MATCH(D253,$BY$7:$BY$100,0)+6)):INDIRECT(_xlfn.CONCAT($BZ$1,MATCH(D253,$BY$7:$BY$100,0)+6+SUM(IF((D253=$BY$7:$BY$59)=TRUE,1,0))-1))*$R$3))/$S$3,1,-1,TRUE)=0,"",_xlfn._xlws.SORT(TRANSPOSE(MMULT(MMULT(_xlfn.MUNIT(X253),IF(ROUND(MMULT(IF(E253=0,IF(DN251=1,INDIRECT(_xlfn.CONCAT($CP$1,MATCH(F253,$CO$7:$CO$100,0)+6)):INDIRECT(_xlfn.CONCAT($CP$1,MATCH(F253,$CO$7:$CO$100,0)+6+SUM(IF((F253=$CO$7:$CO$59)=TRUE,1,0))-1)),INDIRECT(_xlfn.CONCAT($CH$1,MATCH(F253,$CG$7:$CG$100,0)+6)):INDIRECT(_xlfn.CONCAT($CH$1,MATCH(F253,$CG$7:$CG$100,0)+6+SUM(IF((F253=$CG$7:$CG$59)=TRUE,1,0))-1))),IF(OR(DN251=2,DN251=3),INDIRECT(_xlfn.CONCAT($CL$1,MATCH(E253,$CK$7:$CK$100,0)+6)):INDIRECT(_xlfn.CONCAT($CL$1,MATCH(E253,$CK$7:$CK$100,0)+6+SUM(IF((E253=$CK$7:$CK$59)=TRUE,1,0))-1)),INDIRECT(_xlfn.CONCAT($CD$1,MATCH(E253,$CC$7:$CC$100,0)+6)):INDIRECT(_xlfn.CONCAT($CD$1,MATCH(E253,$CC$7:$CC$100,0)+6+SUM(IF((E253=$CC$7:$CC$59)=TRUE,1,0))-1))))*$S$3*IF(AND(DM251=4,F253=0),1.1,1),1/TRANSPOSE(W253-INDIRECT(_xlfn.CONCAT($BZ$1,MATCH(D253,$BY$7:$BY$100,0)+6)):INDIRECT(_xlfn.CONCAT($BZ$1,MATCH(D253,$BY$7:$BY$100,0)+6+SUM(IF((D253=$BY$7:$BY$59)=TRUE,1,0))-1))*$R$3)),6)=1,1,0)),W253-INDIRECT(_xlfn.CONCAT($BZ$1,MATCH(D253,$BY$7:$BY$100,0)+6)):INDIRECT(_xlfn.CONCAT($BZ$1,MATCH(D253,$BY$7:$BY$100,0)+6+SUM(IF((D253=$BY$7:$BY$59)=TRUE,1,0))-1))*$R$3))/$S$3,1,-1,TRUE)),"")</f>
        <v/>
      </c>
      <c r="AG253" s="31"/>
      <c r="AH253" s="31"/>
      <c r="AI253" s="31"/>
      <c r="AJ253" s="32"/>
      <c r="AK253" s="6"/>
      <c r="AL253" s="21"/>
      <c r="AM253" s="21"/>
      <c r="AN253" s="48">
        <f t="shared" si="65"/>
        <v>12</v>
      </c>
      <c r="AO253" s="39" t="e">
        <f t="shared" si="66"/>
        <v>#N/A</v>
      </c>
      <c r="AP253" s="39" t="e" cm="1">
        <f t="array" ref="AP253">_xlfn.XMATCH(1,IF(IF((AL253=$DG$24:$EF$24)=TRUE,1,0)+IF((AM253=$DG$25:$EF$25)=TRUE,1,0)=2,1,0))</f>
        <v>#N/A</v>
      </c>
      <c r="AQ253" s="39" t="str" cm="1">
        <f t="array" aca="1" ref="AQ253:AU253" ca="1">AA253:AE253</f>
        <v/>
      </c>
      <c r="AR253" s="39" t="str">
        <f ca="1"/>
        <v/>
      </c>
      <c r="AS253" s="39" t="str">
        <f ca="1"/>
        <v/>
      </c>
      <c r="AT253" s="39" t="str">
        <f ca="1"/>
        <v/>
      </c>
      <c r="AU253" s="39" t="str">
        <f ca="1"/>
        <v/>
      </c>
      <c r="AV253" s="39">
        <f t="shared" si="67"/>
        <v>0</v>
      </c>
      <c r="AW253" s="39" t="e" cm="1">
        <f t="array" ref="AW253">IF(AND(AV253=1,AO253&lt;&gt;1),VLOOKUP(E253,변환표준점수!$H$8:$O$60,_xlfn.XMATCH('표점 계산기'!$AL253,변환표준점수!$I$6:$O$6)+1,FALSE),IF(AND($E253=0,$DN$4=1),INDEX($CH$7:$CH$73,SUM(IF(AF253=$CP$7:$CP$59,ROW($A$1:$A$50),0))),IF(AND($E253&lt;&gt;0,$DN$4&lt;&gt;1),INDEX($CD$7:$CD$73,SUM(IF(AF253=$CL$7:$CL$59,ROW($A$1:$A$50),0))),AF253:AJ253)))</f>
        <v>#N/A</v>
      </c>
      <c r="AX253" s="39"/>
      <c r="AY253" s="39"/>
      <c r="AZ253" s="39"/>
      <c r="BA253" s="39"/>
      <c r="BB253" s="39" t="e">
        <f>VLOOKUP(G253,변환표준점수!$X$8:$AM$16,_xlfn.XMATCH(AL253,변환표준점수!$Y$5:$AM$5)+IF(OR(AN253=6,AN253=7,AN253=10,AN253=11),IF(AO253=1,0,1),0)+1,FALSE)</f>
        <v>#N/A</v>
      </c>
      <c r="BC253" s="39" t="e">
        <f>VLOOKUP(H253,변환표준점수!$AO$8:$BE$16,_xlfn.XMATCH(AL253,변환표준점수!$AP$5:$BE$5)+IF(OR(AN253=3,AN253=6,AN253=8,AN253=9,AN253=10),IF(AO253=1,0,1),0)+1,FALSE)</f>
        <v>#N/A</v>
      </c>
      <c r="BD253" s="39" t="e">
        <f>IF(I253=0,VLOOKUP(K253,변환표준점수!$BU$8:$CF$62,'표점 계산기'!$AN253+1,FALSE),VLOOKUP(I253,변환표준점수!$BH$8:$BS$62,'표점 계산기'!$AN253+1,FALSE))</f>
        <v>#N/A</v>
      </c>
      <c r="BE253" s="39" t="e">
        <f>IF(J253=0,VLOOKUP(L253,변환표준점수!$BU$8:$CF$62,'표점 계산기'!$AN253+1,FALSE),VLOOKUP(J253,변환표준점수!$BH$8:$BS$62,'표점 계산기'!$AN253+1,FALSE))</f>
        <v>#N/A</v>
      </c>
      <c r="BF253" s="39" cm="1">
        <f t="array" ref="BF253">IF(M253=0,0,IF(OR(AN253=3,AN253=4),0,IF(AN253=1,INDEX($CZ$7:$CZ$15,SUM(IF(M253&lt;$CY$7:$CY$15=TRUE,1,0))+1),VLOOKUP(M253,변환표준점수!$BH$8:$BS$62,'표점 계산기'!AN253+1,FALSE))))</f>
        <v>0</v>
      </c>
      <c r="BG253" s="39" t="e" cm="1">
        <f t="array" ref="BG253">INDEX($DG$24:$EF$31,COLUMN(C248),$AP253)</f>
        <v>#N/A</v>
      </c>
      <c r="BH253" s="39" t="e" cm="1">
        <f t="array" ref="BH253">INDEX($DG$24:$EF$31,COLUMN(D248),$AP253)</f>
        <v>#N/A</v>
      </c>
      <c r="BI253" s="39" t="e" cm="1">
        <f t="array" ref="BI253">INDEX($DG$24:$EF$31,COLUMN(E248),$AP253)</f>
        <v>#N/A</v>
      </c>
      <c r="BJ253" s="39" t="e" cm="1">
        <f t="array" ref="BJ253">INDEX($DG$24:$EF$31,COLUMN(F248),$AP253)</f>
        <v>#N/A</v>
      </c>
      <c r="BK253" s="39" t="e" cm="1">
        <f t="array" ref="BK253">INDEX($DG$24:$EF$31,COLUMN(G248),$AP253)</f>
        <v>#N/A</v>
      </c>
      <c r="BL253" s="39" t="e" cm="1">
        <f t="array" ref="BL253">INDEX($DG$24:$EF$31,COLUMN(H248),$AP253)</f>
        <v>#N/A</v>
      </c>
      <c r="BM253" s="63" t="str" cm="1">
        <f t="array" aca="1" ref="BM253:BQ253" ca="1">IFERROR(ROUND(IF(IFERROR(AW253:BA253/AW253:BA253,0)=1,(IFERROR(AQ253:AU253*BG253,0)+IFERROR(AW253:BA253*BH253,0)+(SUM(BD253:BF253)-MIN(BD253:BF253))*BI253+BB253*BJ253+BC253*BK253)*BL253+BB253*(1-BJ253)+BC253*(1-BK253)+IF(AN253=1,BF253,0),""),2),"")</f>
        <v/>
      </c>
      <c r="BN253" s="52" t="str">
        <f ca="1"/>
        <v/>
      </c>
      <c r="BO253" s="52" t="str">
        <f ca="1"/>
        <v/>
      </c>
      <c r="BP253" s="52" t="str">
        <f ca="1"/>
        <v/>
      </c>
      <c r="BQ253" s="64" t="str">
        <f ca="1"/>
        <v/>
      </c>
      <c r="BR253" s="6"/>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6"/>
      <c r="DM253" s="6"/>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row>
    <row r="254" spans="1:153" x14ac:dyDescent="0.3">
      <c r="A254" s="5"/>
      <c r="B254" s="18" t="str">
        <f t="shared" si="55"/>
        <v/>
      </c>
      <c r="C254" s="24"/>
      <c r="D254" s="24"/>
      <c r="E254" s="24"/>
      <c r="F254" s="24"/>
      <c r="G254" s="24"/>
      <c r="H254" s="25"/>
      <c r="I254" s="25"/>
      <c r="J254" s="25"/>
      <c r="K254" s="25"/>
      <c r="L254" s="25"/>
      <c r="M254" s="25"/>
      <c r="N254" s="24"/>
      <c r="O254" s="25"/>
      <c r="P254" s="6"/>
      <c r="Q254" s="6"/>
      <c r="R254" s="6" t="e">
        <f t="shared" si="56"/>
        <v>#N/A</v>
      </c>
      <c r="S254" s="6" t="e">
        <f t="shared" si="57"/>
        <v>#N/A</v>
      </c>
      <c r="T254" s="6" t="e">
        <f t="shared" si="58"/>
        <v>#N/A</v>
      </c>
      <c r="U254" s="6" t="e">
        <f t="shared" si="59"/>
        <v>#N/A</v>
      </c>
      <c r="V254" s="8" cm="1">
        <f t="array" ref="V254">IF(M254=0,0,IF(OR($DM$4=3,$DM$4=4),0,IF($DM$4=1,INDEX($CZ$7:$CZ$15,SUM(IF(M254&lt;$CY$7:$CY$15=TRUE,1,0))+1),VLOOKUP(M254,$DB$7:$DC$107,2,FALSE))))</f>
        <v>0</v>
      </c>
      <c r="W254" s="6" t="e">
        <f t="shared" si="54"/>
        <v>#N/A</v>
      </c>
      <c r="X254" s="6" cm="1">
        <f t="array" aca="1" ref="X254" ca="1">SUM(IF((IF(E254=0,INDIRECT(_xlfn.CONCAT($CH$1,MATCH(F254,$CG$7:$CG$100,0)+6)):INDIRECT(_xlfn.CONCAT($CH$1,MATCH(F254,$CG$7:$CG$100,0)+6+SUM(IF((F254=$CG$7:$CG$59)=TRUE,1,0))-1)),INDIRECT(_xlfn.CONCAT($CD$1,MATCH(E254,$CC$7:$CC$100,0)+6)):INDIRECT(_xlfn.CONCAT($CD$1,MATCH(E254,$CC$7:$CC$100,0)+6+SUM(IF((E254=$CC$7:$CC$59)=TRUE,1,0))-1)))*$S$3)=0,0,1))</f>
        <v>2</v>
      </c>
      <c r="Y254" s="6" t="e" cm="1">
        <f t="array" aca="1" ref="Y254" ca="1">SUM(IF((TRANSPOSE(MMULT(MMULT(_xlfn.MUNIT(X254),IF(MMULT(IF(E254=0,INDIRECT(_xlfn.CONCAT($CH$1,MATCH(F254,$CG$7:$CG$100,0)+6)):INDIRECT(_xlfn.CONCAT($CH$1,MATCH(F254,$CG$7:$CG$100,0)+6+SUM(IF((F254=$CG$7:$CG$59)=TRUE,1,0))-1)),INDIRECT(_xlfn.CONCAT($CD$1,MATCH(E254,$CC$7:$CC$100,0)+6)):INDIRECT(_xlfn.CONCAT($CD$1,MATCH(E254,$CC$7:$CC$100,0)+6+SUM(IF((E254=$CC$7:$CC$59)=TRUE,1,0))-1)))*$S$3,1/TRANSPOSE(W254-INDIRECT(_xlfn.CONCAT($BZ$1,MATCH(D254,$BY$7:$BY$100,0)+6)):INDIRECT(_xlfn.CONCAT($BZ$1,MATCH(D254,$BY$7:$BY$100,0)+6+SUM(IF((D254=$BY$7:$BY$59)=TRUE,1,0))-1))*$R$3))=1,1,0)),W254-INDIRECT(_xlfn.CONCAT($BZ$1,MATCH(D254,$BY$7:$BY$100,0)+6)):INDIRECT(_xlfn.CONCAT($BZ$1,MATCH(D254,$BY$7:$BY$100,0)+6+SUM(IF((D254=$BY$7:$BY$59)=TRUE,1,0))-1))*$R$3)))=0,0,1))</f>
        <v>#N/A</v>
      </c>
      <c r="Z254" s="6"/>
      <c r="AA254" s="30" t="str">
        <f t="shared" ca="1" si="60"/>
        <v/>
      </c>
      <c r="AB254" s="31" t="str">
        <f t="shared" si="61"/>
        <v/>
      </c>
      <c r="AC254" s="31" t="str">
        <f t="shared" si="62"/>
        <v/>
      </c>
      <c r="AD254" s="31" t="str">
        <f t="shared" si="63"/>
        <v/>
      </c>
      <c r="AE254" s="32" t="str">
        <f t="shared" si="64"/>
        <v/>
      </c>
      <c r="AF254" s="33" t="str" cm="1">
        <f t="array" aca="1" ref="AF254" ca="1">IFERROR(IF(_xlfn._xlws.SORT(TRANSPOSE(MMULT(MMULT(_xlfn.MUNIT(X254),IF(ROUND(MMULT(IF(E254=0,IF(DN252=1,INDIRECT(_xlfn.CONCAT($CP$1,MATCH(F254,$CO$7:$CO$100,0)+6)):INDIRECT(_xlfn.CONCAT($CP$1,MATCH(F254,$CO$7:$CO$100,0)+6+SUM(IF((F254=$CO$7:$CO$59)=TRUE,1,0))-1)),INDIRECT(_xlfn.CONCAT($CH$1,MATCH(F254,$CG$7:$CG$100,0)+6)):INDIRECT(_xlfn.CONCAT($CH$1,MATCH(F254,$CG$7:$CG$100,0)+6+SUM(IF((F254=$CG$7:$CG$59)=TRUE,1,0))-1))),IF(OR(DN252=2,DN252=3),INDIRECT(_xlfn.CONCAT($CL$1,MATCH(E254,$CK$7:$CK$100,0)+6)):INDIRECT(_xlfn.CONCAT($CL$1,MATCH(E254,$CK$7:$CK$100,0)+6+SUM(IF((E254=$CK$7:$CK$59)=TRUE,1,0))-1)),INDIRECT(_xlfn.CONCAT($CD$1,MATCH(E254,$CC$7:$CC$100,0)+6)):INDIRECT(_xlfn.CONCAT($CD$1,MATCH(E254,$CC$7:$CC$100,0)+6+SUM(IF((E254=$CC$7:$CC$59)=TRUE,1,0))-1))))*$S$3*IF(AND(DM252=4,F254=0),1.1,1),1/TRANSPOSE(W254-INDIRECT(_xlfn.CONCAT($BZ$1,MATCH(D254,$BY$7:$BY$100,0)+6)):INDIRECT(_xlfn.CONCAT($BZ$1,MATCH(D254,$BY$7:$BY$100,0)+6+SUM(IF((D254=$BY$7:$BY$59)=TRUE,1,0))-1))*$R$3)),6)=1,1,0)),W254-INDIRECT(_xlfn.CONCAT($BZ$1,MATCH(D254,$BY$7:$BY$100,0)+6)):INDIRECT(_xlfn.CONCAT($BZ$1,MATCH(D254,$BY$7:$BY$100,0)+6+SUM(IF((D254=$BY$7:$BY$59)=TRUE,1,0))-1))*$R$3))/$S$3,1,-1,TRUE)=0,"",_xlfn._xlws.SORT(TRANSPOSE(MMULT(MMULT(_xlfn.MUNIT(X254),IF(ROUND(MMULT(IF(E254=0,IF(DN252=1,INDIRECT(_xlfn.CONCAT($CP$1,MATCH(F254,$CO$7:$CO$100,0)+6)):INDIRECT(_xlfn.CONCAT($CP$1,MATCH(F254,$CO$7:$CO$100,0)+6+SUM(IF((F254=$CO$7:$CO$59)=TRUE,1,0))-1)),INDIRECT(_xlfn.CONCAT($CH$1,MATCH(F254,$CG$7:$CG$100,0)+6)):INDIRECT(_xlfn.CONCAT($CH$1,MATCH(F254,$CG$7:$CG$100,0)+6+SUM(IF((F254=$CG$7:$CG$59)=TRUE,1,0))-1))),IF(OR(DN252=2,DN252=3),INDIRECT(_xlfn.CONCAT($CL$1,MATCH(E254,$CK$7:$CK$100,0)+6)):INDIRECT(_xlfn.CONCAT($CL$1,MATCH(E254,$CK$7:$CK$100,0)+6+SUM(IF((E254=$CK$7:$CK$59)=TRUE,1,0))-1)),INDIRECT(_xlfn.CONCAT($CD$1,MATCH(E254,$CC$7:$CC$100,0)+6)):INDIRECT(_xlfn.CONCAT($CD$1,MATCH(E254,$CC$7:$CC$100,0)+6+SUM(IF((E254=$CC$7:$CC$59)=TRUE,1,0))-1))))*$S$3*IF(AND(DM252=4,F254=0),1.1,1),1/TRANSPOSE(W254-INDIRECT(_xlfn.CONCAT($BZ$1,MATCH(D254,$BY$7:$BY$100,0)+6)):INDIRECT(_xlfn.CONCAT($BZ$1,MATCH(D254,$BY$7:$BY$100,0)+6+SUM(IF((D254=$BY$7:$BY$59)=TRUE,1,0))-1))*$R$3)),6)=1,1,0)),W254-INDIRECT(_xlfn.CONCAT($BZ$1,MATCH(D254,$BY$7:$BY$100,0)+6)):INDIRECT(_xlfn.CONCAT($BZ$1,MATCH(D254,$BY$7:$BY$100,0)+6+SUM(IF((D254=$BY$7:$BY$59)=TRUE,1,0))-1))*$R$3))/$S$3,1,-1,TRUE)),"")</f>
        <v/>
      </c>
      <c r="AG254" s="31"/>
      <c r="AH254" s="31"/>
      <c r="AI254" s="31"/>
      <c r="AJ254" s="32"/>
      <c r="AK254" s="6"/>
      <c r="AL254" s="21"/>
      <c r="AM254" s="21"/>
      <c r="AN254" s="48">
        <f t="shared" si="65"/>
        <v>12</v>
      </c>
      <c r="AO254" s="39" t="e">
        <f t="shared" si="66"/>
        <v>#N/A</v>
      </c>
      <c r="AP254" s="39" t="e" cm="1">
        <f t="array" ref="AP254">_xlfn.XMATCH(1,IF(IF((AL254=$DG$24:$EF$24)=TRUE,1,0)+IF((AM254=$DG$25:$EF$25)=TRUE,1,0)=2,1,0))</f>
        <v>#N/A</v>
      </c>
      <c r="AQ254" s="39" t="str" cm="1">
        <f t="array" aca="1" ref="AQ254:AU254" ca="1">AA254:AE254</f>
        <v/>
      </c>
      <c r="AR254" s="39" t="str">
        <f ca="1"/>
        <v/>
      </c>
      <c r="AS254" s="39" t="str">
        <f ca="1"/>
        <v/>
      </c>
      <c r="AT254" s="39" t="str">
        <f ca="1"/>
        <v/>
      </c>
      <c r="AU254" s="39" t="str">
        <f ca="1"/>
        <v/>
      </c>
      <c r="AV254" s="39">
        <f t="shared" si="67"/>
        <v>0</v>
      </c>
      <c r="AW254" s="39" t="e" cm="1">
        <f t="array" ref="AW254">IF(AND(AV254=1,AO254&lt;&gt;1),VLOOKUP(E254,변환표준점수!$H$8:$O$60,_xlfn.XMATCH('표점 계산기'!$AL254,변환표준점수!$I$6:$O$6)+1,FALSE),IF(AND($E254=0,$DN$4=1),INDEX($CH$7:$CH$73,SUM(IF(AF254=$CP$7:$CP$59,ROW($A$1:$A$50),0))),IF(AND($E254&lt;&gt;0,$DN$4&lt;&gt;1),INDEX($CD$7:$CD$73,SUM(IF(AF254=$CL$7:$CL$59,ROW($A$1:$A$50),0))),AF254:AJ254)))</f>
        <v>#N/A</v>
      </c>
      <c r="AX254" s="39"/>
      <c r="AY254" s="39"/>
      <c r="AZ254" s="39"/>
      <c r="BA254" s="39"/>
      <c r="BB254" s="39" t="e">
        <f>VLOOKUP(G254,변환표준점수!$X$8:$AM$16,_xlfn.XMATCH(AL254,변환표준점수!$Y$5:$AM$5)+IF(OR(AN254=6,AN254=7,AN254=10,AN254=11),IF(AO254=1,0,1),0)+1,FALSE)</f>
        <v>#N/A</v>
      </c>
      <c r="BC254" s="39" t="e">
        <f>VLOOKUP(H254,변환표준점수!$AO$8:$BE$16,_xlfn.XMATCH(AL254,변환표준점수!$AP$5:$BE$5)+IF(OR(AN254=3,AN254=6,AN254=8,AN254=9,AN254=10),IF(AO254=1,0,1),0)+1,FALSE)</f>
        <v>#N/A</v>
      </c>
      <c r="BD254" s="39" t="e">
        <f>IF(I254=0,VLOOKUP(K254,변환표준점수!$BU$8:$CF$62,'표점 계산기'!$AN254+1,FALSE),VLOOKUP(I254,변환표준점수!$BH$8:$BS$62,'표점 계산기'!$AN254+1,FALSE))</f>
        <v>#N/A</v>
      </c>
      <c r="BE254" s="39" t="e">
        <f>IF(J254=0,VLOOKUP(L254,변환표준점수!$BU$8:$CF$62,'표점 계산기'!$AN254+1,FALSE),VLOOKUP(J254,변환표준점수!$BH$8:$BS$62,'표점 계산기'!$AN254+1,FALSE))</f>
        <v>#N/A</v>
      </c>
      <c r="BF254" s="39" cm="1">
        <f t="array" ref="BF254">IF(M254=0,0,IF(OR(AN254=3,AN254=4),0,IF(AN254=1,INDEX($CZ$7:$CZ$15,SUM(IF(M254&lt;$CY$7:$CY$15=TRUE,1,0))+1),VLOOKUP(M254,변환표준점수!$BH$8:$BS$62,'표점 계산기'!AN254+1,FALSE))))</f>
        <v>0</v>
      </c>
      <c r="BG254" s="39" t="e" cm="1">
        <f t="array" ref="BG254">INDEX($DG$24:$EF$31,COLUMN(C249),$AP254)</f>
        <v>#N/A</v>
      </c>
      <c r="BH254" s="39" t="e" cm="1">
        <f t="array" ref="BH254">INDEX($DG$24:$EF$31,COLUMN(D249),$AP254)</f>
        <v>#N/A</v>
      </c>
      <c r="BI254" s="39" t="e" cm="1">
        <f t="array" ref="BI254">INDEX($DG$24:$EF$31,COLUMN(E249),$AP254)</f>
        <v>#N/A</v>
      </c>
      <c r="BJ254" s="39" t="e" cm="1">
        <f t="array" ref="BJ254">INDEX($DG$24:$EF$31,COLUMN(F249),$AP254)</f>
        <v>#N/A</v>
      </c>
      <c r="BK254" s="39" t="e" cm="1">
        <f t="array" ref="BK254">INDEX($DG$24:$EF$31,COLUMN(G249),$AP254)</f>
        <v>#N/A</v>
      </c>
      <c r="BL254" s="39" t="e" cm="1">
        <f t="array" ref="BL254">INDEX($DG$24:$EF$31,COLUMN(H249),$AP254)</f>
        <v>#N/A</v>
      </c>
      <c r="BM254" s="63" t="str" cm="1">
        <f t="array" aca="1" ref="BM254:BQ254" ca="1">IFERROR(ROUND(IF(IFERROR(AW254:BA254/AW254:BA254,0)=1,(IFERROR(AQ254:AU254*BG254,0)+IFERROR(AW254:BA254*BH254,0)+(SUM(BD254:BF254)-MIN(BD254:BF254))*BI254+BB254*BJ254+BC254*BK254)*BL254+BB254*(1-BJ254)+BC254*(1-BK254)+IF(AN254=1,BF254,0),""),2),"")</f>
        <v/>
      </c>
      <c r="BN254" s="52" t="str">
        <f ca="1"/>
        <v/>
      </c>
      <c r="BO254" s="52" t="str">
        <f ca="1"/>
        <v/>
      </c>
      <c r="BP254" s="52" t="str">
        <f ca="1"/>
        <v/>
      </c>
      <c r="BQ254" s="64" t="str">
        <f ca="1"/>
        <v/>
      </c>
      <c r="BR254" s="6"/>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6"/>
      <c r="DM254" s="6"/>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row>
    <row r="255" spans="1:153" x14ac:dyDescent="0.3">
      <c r="A255" s="5"/>
      <c r="B255" s="18" t="str">
        <f t="shared" si="55"/>
        <v/>
      </c>
      <c r="C255" s="24"/>
      <c r="D255" s="24"/>
      <c r="E255" s="24"/>
      <c r="F255" s="24"/>
      <c r="G255" s="24"/>
      <c r="H255" s="25"/>
      <c r="I255" s="25"/>
      <c r="J255" s="25"/>
      <c r="K255" s="25"/>
      <c r="L255" s="25"/>
      <c r="M255" s="25"/>
      <c r="N255" s="24"/>
      <c r="O255" s="25"/>
      <c r="P255" s="6"/>
      <c r="Q255" s="6"/>
      <c r="R255" s="6" t="e">
        <f t="shared" si="56"/>
        <v>#N/A</v>
      </c>
      <c r="S255" s="6" t="e">
        <f t="shared" si="57"/>
        <v>#N/A</v>
      </c>
      <c r="T255" s="6" t="e">
        <f t="shared" si="58"/>
        <v>#N/A</v>
      </c>
      <c r="U255" s="6" t="e">
        <f t="shared" si="59"/>
        <v>#N/A</v>
      </c>
      <c r="V255" s="8" cm="1">
        <f t="array" ref="V255">IF(M255=0,0,IF(OR($DM$4=3,$DM$4=4),0,IF($DM$4=1,INDEX($CZ$7:$CZ$15,SUM(IF(M255&lt;$CY$7:$CY$15=TRUE,1,0))+1),VLOOKUP(M255,$DB$7:$DC$107,2,FALSE))))</f>
        <v>0</v>
      </c>
      <c r="W255" s="6" t="e">
        <f t="shared" si="54"/>
        <v>#N/A</v>
      </c>
      <c r="X255" s="6" cm="1">
        <f t="array" aca="1" ref="X255" ca="1">SUM(IF((IF(E255=0,INDIRECT(_xlfn.CONCAT($CH$1,MATCH(F255,$CG$7:$CG$100,0)+6)):INDIRECT(_xlfn.CONCAT($CH$1,MATCH(F255,$CG$7:$CG$100,0)+6+SUM(IF((F255=$CG$7:$CG$59)=TRUE,1,0))-1)),INDIRECT(_xlfn.CONCAT($CD$1,MATCH(E255,$CC$7:$CC$100,0)+6)):INDIRECT(_xlfn.CONCAT($CD$1,MATCH(E255,$CC$7:$CC$100,0)+6+SUM(IF((E255=$CC$7:$CC$59)=TRUE,1,0))-1)))*$S$3)=0,0,1))</f>
        <v>2</v>
      </c>
      <c r="Y255" s="6" t="e" cm="1">
        <f t="array" aca="1" ref="Y255" ca="1">SUM(IF((TRANSPOSE(MMULT(MMULT(_xlfn.MUNIT(X255),IF(MMULT(IF(E255=0,INDIRECT(_xlfn.CONCAT($CH$1,MATCH(F255,$CG$7:$CG$100,0)+6)):INDIRECT(_xlfn.CONCAT($CH$1,MATCH(F255,$CG$7:$CG$100,0)+6+SUM(IF((F255=$CG$7:$CG$59)=TRUE,1,0))-1)),INDIRECT(_xlfn.CONCAT($CD$1,MATCH(E255,$CC$7:$CC$100,0)+6)):INDIRECT(_xlfn.CONCAT($CD$1,MATCH(E255,$CC$7:$CC$100,0)+6+SUM(IF((E255=$CC$7:$CC$59)=TRUE,1,0))-1)))*$S$3,1/TRANSPOSE(W255-INDIRECT(_xlfn.CONCAT($BZ$1,MATCH(D255,$BY$7:$BY$100,0)+6)):INDIRECT(_xlfn.CONCAT($BZ$1,MATCH(D255,$BY$7:$BY$100,0)+6+SUM(IF((D255=$BY$7:$BY$59)=TRUE,1,0))-1))*$R$3))=1,1,0)),W255-INDIRECT(_xlfn.CONCAT($BZ$1,MATCH(D255,$BY$7:$BY$100,0)+6)):INDIRECT(_xlfn.CONCAT($BZ$1,MATCH(D255,$BY$7:$BY$100,0)+6+SUM(IF((D255=$BY$7:$BY$59)=TRUE,1,0))-1))*$R$3)))=0,0,1))</f>
        <v>#N/A</v>
      </c>
      <c r="Z255" s="6"/>
      <c r="AA255" s="30" t="str">
        <f t="shared" ca="1" si="60"/>
        <v/>
      </c>
      <c r="AB255" s="31" t="str">
        <f t="shared" si="61"/>
        <v/>
      </c>
      <c r="AC255" s="31" t="str">
        <f t="shared" si="62"/>
        <v/>
      </c>
      <c r="AD255" s="31" t="str">
        <f t="shared" si="63"/>
        <v/>
      </c>
      <c r="AE255" s="32" t="str">
        <f t="shared" si="64"/>
        <v/>
      </c>
      <c r="AF255" s="33" t="str" cm="1">
        <f t="array" aca="1" ref="AF255" ca="1">IFERROR(IF(_xlfn._xlws.SORT(TRANSPOSE(MMULT(MMULT(_xlfn.MUNIT(X255),IF(ROUND(MMULT(IF(E255=0,IF(DN253=1,INDIRECT(_xlfn.CONCAT($CP$1,MATCH(F255,$CO$7:$CO$100,0)+6)):INDIRECT(_xlfn.CONCAT($CP$1,MATCH(F255,$CO$7:$CO$100,0)+6+SUM(IF((F255=$CO$7:$CO$59)=TRUE,1,0))-1)),INDIRECT(_xlfn.CONCAT($CH$1,MATCH(F255,$CG$7:$CG$100,0)+6)):INDIRECT(_xlfn.CONCAT($CH$1,MATCH(F255,$CG$7:$CG$100,0)+6+SUM(IF((F255=$CG$7:$CG$59)=TRUE,1,0))-1))),IF(OR(DN253=2,DN253=3),INDIRECT(_xlfn.CONCAT($CL$1,MATCH(E255,$CK$7:$CK$100,0)+6)):INDIRECT(_xlfn.CONCAT($CL$1,MATCH(E255,$CK$7:$CK$100,0)+6+SUM(IF((E255=$CK$7:$CK$59)=TRUE,1,0))-1)),INDIRECT(_xlfn.CONCAT($CD$1,MATCH(E255,$CC$7:$CC$100,0)+6)):INDIRECT(_xlfn.CONCAT($CD$1,MATCH(E255,$CC$7:$CC$100,0)+6+SUM(IF((E255=$CC$7:$CC$59)=TRUE,1,0))-1))))*$S$3*IF(AND(DM253=4,F255=0),1.1,1),1/TRANSPOSE(W255-INDIRECT(_xlfn.CONCAT($BZ$1,MATCH(D255,$BY$7:$BY$100,0)+6)):INDIRECT(_xlfn.CONCAT($BZ$1,MATCH(D255,$BY$7:$BY$100,0)+6+SUM(IF((D255=$BY$7:$BY$59)=TRUE,1,0))-1))*$R$3)),6)=1,1,0)),W255-INDIRECT(_xlfn.CONCAT($BZ$1,MATCH(D255,$BY$7:$BY$100,0)+6)):INDIRECT(_xlfn.CONCAT($BZ$1,MATCH(D255,$BY$7:$BY$100,0)+6+SUM(IF((D255=$BY$7:$BY$59)=TRUE,1,0))-1))*$R$3))/$S$3,1,-1,TRUE)=0,"",_xlfn._xlws.SORT(TRANSPOSE(MMULT(MMULT(_xlfn.MUNIT(X255),IF(ROUND(MMULT(IF(E255=0,IF(DN253=1,INDIRECT(_xlfn.CONCAT($CP$1,MATCH(F255,$CO$7:$CO$100,0)+6)):INDIRECT(_xlfn.CONCAT($CP$1,MATCH(F255,$CO$7:$CO$100,0)+6+SUM(IF((F255=$CO$7:$CO$59)=TRUE,1,0))-1)),INDIRECT(_xlfn.CONCAT($CH$1,MATCH(F255,$CG$7:$CG$100,0)+6)):INDIRECT(_xlfn.CONCAT($CH$1,MATCH(F255,$CG$7:$CG$100,0)+6+SUM(IF((F255=$CG$7:$CG$59)=TRUE,1,0))-1))),IF(OR(DN253=2,DN253=3),INDIRECT(_xlfn.CONCAT($CL$1,MATCH(E255,$CK$7:$CK$100,0)+6)):INDIRECT(_xlfn.CONCAT($CL$1,MATCH(E255,$CK$7:$CK$100,0)+6+SUM(IF((E255=$CK$7:$CK$59)=TRUE,1,0))-1)),INDIRECT(_xlfn.CONCAT($CD$1,MATCH(E255,$CC$7:$CC$100,0)+6)):INDIRECT(_xlfn.CONCAT($CD$1,MATCH(E255,$CC$7:$CC$100,0)+6+SUM(IF((E255=$CC$7:$CC$59)=TRUE,1,0))-1))))*$S$3*IF(AND(DM253=4,F255=0),1.1,1),1/TRANSPOSE(W255-INDIRECT(_xlfn.CONCAT($BZ$1,MATCH(D255,$BY$7:$BY$100,0)+6)):INDIRECT(_xlfn.CONCAT($BZ$1,MATCH(D255,$BY$7:$BY$100,0)+6+SUM(IF((D255=$BY$7:$BY$59)=TRUE,1,0))-1))*$R$3)),6)=1,1,0)),W255-INDIRECT(_xlfn.CONCAT($BZ$1,MATCH(D255,$BY$7:$BY$100,0)+6)):INDIRECT(_xlfn.CONCAT($BZ$1,MATCH(D255,$BY$7:$BY$100,0)+6+SUM(IF((D255=$BY$7:$BY$59)=TRUE,1,0))-1))*$R$3))/$S$3,1,-1,TRUE)),"")</f>
        <v/>
      </c>
      <c r="AG255" s="31"/>
      <c r="AH255" s="31"/>
      <c r="AI255" s="31"/>
      <c r="AJ255" s="32"/>
      <c r="AK255" s="6"/>
      <c r="AL255" s="21"/>
      <c r="AM255" s="21"/>
      <c r="AN255" s="48">
        <f t="shared" si="65"/>
        <v>12</v>
      </c>
      <c r="AO255" s="39" t="e">
        <f t="shared" si="66"/>
        <v>#N/A</v>
      </c>
      <c r="AP255" s="39" t="e" cm="1">
        <f t="array" ref="AP255">_xlfn.XMATCH(1,IF(IF((AL255=$DG$24:$EF$24)=TRUE,1,0)+IF((AM255=$DG$25:$EF$25)=TRUE,1,0)=2,1,0))</f>
        <v>#N/A</v>
      </c>
      <c r="AQ255" s="39" t="str" cm="1">
        <f t="array" aca="1" ref="AQ255:AU255" ca="1">AA255:AE255</f>
        <v/>
      </c>
      <c r="AR255" s="39" t="str">
        <f ca="1"/>
        <v/>
      </c>
      <c r="AS255" s="39" t="str">
        <f ca="1"/>
        <v/>
      </c>
      <c r="AT255" s="39" t="str">
        <f ca="1"/>
        <v/>
      </c>
      <c r="AU255" s="39" t="str">
        <f ca="1"/>
        <v/>
      </c>
      <c r="AV255" s="39">
        <f t="shared" si="67"/>
        <v>0</v>
      </c>
      <c r="AW255" s="39" t="e" cm="1">
        <f t="array" ref="AW255">IF(AND(AV255=1,AO255&lt;&gt;1),VLOOKUP(E255,변환표준점수!$H$8:$O$60,_xlfn.XMATCH('표점 계산기'!$AL255,변환표준점수!$I$6:$O$6)+1,FALSE),IF(AND($E255=0,$DN$4=1),INDEX($CH$7:$CH$73,SUM(IF(AF255=$CP$7:$CP$59,ROW($A$1:$A$50),0))),IF(AND($E255&lt;&gt;0,$DN$4&lt;&gt;1),INDEX($CD$7:$CD$73,SUM(IF(AF255=$CL$7:$CL$59,ROW($A$1:$A$50),0))),AF255:AJ255)))</f>
        <v>#N/A</v>
      </c>
      <c r="AX255" s="39"/>
      <c r="AY255" s="39"/>
      <c r="AZ255" s="39"/>
      <c r="BA255" s="39"/>
      <c r="BB255" s="39" t="e">
        <f>VLOOKUP(G255,변환표준점수!$X$8:$AM$16,_xlfn.XMATCH(AL255,변환표준점수!$Y$5:$AM$5)+IF(OR(AN255=6,AN255=7,AN255=10,AN255=11),IF(AO255=1,0,1),0)+1,FALSE)</f>
        <v>#N/A</v>
      </c>
      <c r="BC255" s="39" t="e">
        <f>VLOOKUP(H255,변환표준점수!$AO$8:$BE$16,_xlfn.XMATCH(AL255,변환표준점수!$AP$5:$BE$5)+IF(OR(AN255=3,AN255=6,AN255=8,AN255=9,AN255=10),IF(AO255=1,0,1),0)+1,FALSE)</f>
        <v>#N/A</v>
      </c>
      <c r="BD255" s="39" t="e">
        <f>IF(I255=0,VLOOKUP(K255,변환표준점수!$BU$8:$CF$62,'표점 계산기'!$AN255+1,FALSE),VLOOKUP(I255,변환표준점수!$BH$8:$BS$62,'표점 계산기'!$AN255+1,FALSE))</f>
        <v>#N/A</v>
      </c>
      <c r="BE255" s="39" t="e">
        <f>IF(J255=0,VLOOKUP(L255,변환표준점수!$BU$8:$CF$62,'표점 계산기'!$AN255+1,FALSE),VLOOKUP(J255,변환표준점수!$BH$8:$BS$62,'표점 계산기'!$AN255+1,FALSE))</f>
        <v>#N/A</v>
      </c>
      <c r="BF255" s="39" cm="1">
        <f t="array" ref="BF255">IF(M255=0,0,IF(OR(AN255=3,AN255=4),0,IF(AN255=1,INDEX($CZ$7:$CZ$15,SUM(IF(M255&lt;$CY$7:$CY$15=TRUE,1,0))+1),VLOOKUP(M255,변환표준점수!$BH$8:$BS$62,'표점 계산기'!AN255+1,FALSE))))</f>
        <v>0</v>
      </c>
      <c r="BG255" s="39" t="e" cm="1">
        <f t="array" ref="BG255">INDEX($DG$24:$EF$31,COLUMN(C250),$AP255)</f>
        <v>#N/A</v>
      </c>
      <c r="BH255" s="39" t="e" cm="1">
        <f t="array" ref="BH255">INDEX($DG$24:$EF$31,COLUMN(D250),$AP255)</f>
        <v>#N/A</v>
      </c>
      <c r="BI255" s="39" t="e" cm="1">
        <f t="array" ref="BI255">INDEX($DG$24:$EF$31,COLUMN(E250),$AP255)</f>
        <v>#N/A</v>
      </c>
      <c r="BJ255" s="39" t="e" cm="1">
        <f t="array" ref="BJ255">INDEX($DG$24:$EF$31,COLUMN(F250),$AP255)</f>
        <v>#N/A</v>
      </c>
      <c r="BK255" s="39" t="e" cm="1">
        <f t="array" ref="BK255">INDEX($DG$24:$EF$31,COLUMN(G250),$AP255)</f>
        <v>#N/A</v>
      </c>
      <c r="BL255" s="39" t="e" cm="1">
        <f t="array" ref="BL255">INDEX($DG$24:$EF$31,COLUMN(H250),$AP255)</f>
        <v>#N/A</v>
      </c>
      <c r="BM255" s="63" t="str" cm="1">
        <f t="array" aca="1" ref="BM255:BQ255" ca="1">IFERROR(ROUND(IF(IFERROR(AW255:BA255/AW255:BA255,0)=1,(IFERROR(AQ255:AU255*BG255,0)+IFERROR(AW255:BA255*BH255,0)+(SUM(BD255:BF255)-MIN(BD255:BF255))*BI255+BB255*BJ255+BC255*BK255)*BL255+BB255*(1-BJ255)+BC255*(1-BK255)+IF(AN255=1,BF255,0),""),2),"")</f>
        <v/>
      </c>
      <c r="BN255" s="52" t="str">
        <f ca="1"/>
        <v/>
      </c>
      <c r="BO255" s="52" t="str">
        <f ca="1"/>
        <v/>
      </c>
      <c r="BP255" s="52" t="str">
        <f ca="1"/>
        <v/>
      </c>
      <c r="BQ255" s="64" t="str">
        <f ca="1"/>
        <v/>
      </c>
      <c r="BR255" s="6"/>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6"/>
      <c r="DM255" s="6"/>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row>
    <row r="256" spans="1:153" x14ac:dyDescent="0.3">
      <c r="A256" s="5"/>
      <c r="B256" s="18" t="str">
        <f t="shared" si="55"/>
        <v/>
      </c>
      <c r="C256" s="24"/>
      <c r="D256" s="24"/>
      <c r="E256" s="24"/>
      <c r="F256" s="24"/>
      <c r="G256" s="24"/>
      <c r="H256" s="25"/>
      <c r="I256" s="25"/>
      <c r="J256" s="25"/>
      <c r="K256" s="25"/>
      <c r="L256" s="25"/>
      <c r="M256" s="25"/>
      <c r="N256" s="24"/>
      <c r="O256" s="25"/>
      <c r="P256" s="6"/>
      <c r="Q256" s="6"/>
      <c r="R256" s="6" t="e">
        <f t="shared" si="56"/>
        <v>#N/A</v>
      </c>
      <c r="S256" s="6" t="e">
        <f t="shared" si="57"/>
        <v>#N/A</v>
      </c>
      <c r="T256" s="6" t="e">
        <f t="shared" si="58"/>
        <v>#N/A</v>
      </c>
      <c r="U256" s="6" t="e">
        <f t="shared" si="59"/>
        <v>#N/A</v>
      </c>
      <c r="V256" s="8" cm="1">
        <f t="array" ref="V256">IF(M256=0,0,IF(OR($DM$4=3,$DM$4=4),0,IF($DM$4=1,INDEX($CZ$7:$CZ$15,SUM(IF(M256&lt;$CY$7:$CY$15=TRUE,1,0))+1),VLOOKUP(M256,$DB$7:$DC$107,2,FALSE))))</f>
        <v>0</v>
      </c>
      <c r="W256" s="6" t="e">
        <f t="shared" si="54"/>
        <v>#N/A</v>
      </c>
      <c r="X256" s="6" cm="1">
        <f t="array" aca="1" ref="X256" ca="1">SUM(IF((IF(E256=0,INDIRECT(_xlfn.CONCAT($CH$1,MATCH(F256,$CG$7:$CG$100,0)+6)):INDIRECT(_xlfn.CONCAT($CH$1,MATCH(F256,$CG$7:$CG$100,0)+6+SUM(IF((F256=$CG$7:$CG$59)=TRUE,1,0))-1)),INDIRECT(_xlfn.CONCAT($CD$1,MATCH(E256,$CC$7:$CC$100,0)+6)):INDIRECT(_xlfn.CONCAT($CD$1,MATCH(E256,$CC$7:$CC$100,0)+6+SUM(IF((E256=$CC$7:$CC$59)=TRUE,1,0))-1)))*$S$3)=0,0,1))</f>
        <v>2</v>
      </c>
      <c r="Y256" s="6" t="e" cm="1">
        <f t="array" aca="1" ref="Y256" ca="1">SUM(IF((TRANSPOSE(MMULT(MMULT(_xlfn.MUNIT(X256),IF(MMULT(IF(E256=0,INDIRECT(_xlfn.CONCAT($CH$1,MATCH(F256,$CG$7:$CG$100,0)+6)):INDIRECT(_xlfn.CONCAT($CH$1,MATCH(F256,$CG$7:$CG$100,0)+6+SUM(IF((F256=$CG$7:$CG$59)=TRUE,1,0))-1)),INDIRECT(_xlfn.CONCAT($CD$1,MATCH(E256,$CC$7:$CC$100,0)+6)):INDIRECT(_xlfn.CONCAT($CD$1,MATCH(E256,$CC$7:$CC$100,0)+6+SUM(IF((E256=$CC$7:$CC$59)=TRUE,1,0))-1)))*$S$3,1/TRANSPOSE(W256-INDIRECT(_xlfn.CONCAT($BZ$1,MATCH(D256,$BY$7:$BY$100,0)+6)):INDIRECT(_xlfn.CONCAT($BZ$1,MATCH(D256,$BY$7:$BY$100,0)+6+SUM(IF((D256=$BY$7:$BY$59)=TRUE,1,0))-1))*$R$3))=1,1,0)),W256-INDIRECT(_xlfn.CONCAT($BZ$1,MATCH(D256,$BY$7:$BY$100,0)+6)):INDIRECT(_xlfn.CONCAT($BZ$1,MATCH(D256,$BY$7:$BY$100,0)+6+SUM(IF((D256=$BY$7:$BY$59)=TRUE,1,0))-1))*$R$3)))=0,0,1))</f>
        <v>#N/A</v>
      </c>
      <c r="Z256" s="6"/>
      <c r="AA256" s="30" t="str">
        <f t="shared" ca="1" si="60"/>
        <v/>
      </c>
      <c r="AB256" s="31" t="str">
        <f t="shared" si="61"/>
        <v/>
      </c>
      <c r="AC256" s="31" t="str">
        <f t="shared" si="62"/>
        <v/>
      </c>
      <c r="AD256" s="31" t="str">
        <f t="shared" si="63"/>
        <v/>
      </c>
      <c r="AE256" s="32" t="str">
        <f t="shared" si="64"/>
        <v/>
      </c>
      <c r="AF256" s="33" t="str" cm="1">
        <f t="array" aca="1" ref="AF256" ca="1">IFERROR(IF(_xlfn._xlws.SORT(TRANSPOSE(MMULT(MMULT(_xlfn.MUNIT(X256),IF(ROUND(MMULT(IF(E256=0,IF(DN254=1,INDIRECT(_xlfn.CONCAT($CP$1,MATCH(F256,$CO$7:$CO$100,0)+6)):INDIRECT(_xlfn.CONCAT($CP$1,MATCH(F256,$CO$7:$CO$100,0)+6+SUM(IF((F256=$CO$7:$CO$59)=TRUE,1,0))-1)),INDIRECT(_xlfn.CONCAT($CH$1,MATCH(F256,$CG$7:$CG$100,0)+6)):INDIRECT(_xlfn.CONCAT($CH$1,MATCH(F256,$CG$7:$CG$100,0)+6+SUM(IF((F256=$CG$7:$CG$59)=TRUE,1,0))-1))),IF(OR(DN254=2,DN254=3),INDIRECT(_xlfn.CONCAT($CL$1,MATCH(E256,$CK$7:$CK$100,0)+6)):INDIRECT(_xlfn.CONCAT($CL$1,MATCH(E256,$CK$7:$CK$100,0)+6+SUM(IF((E256=$CK$7:$CK$59)=TRUE,1,0))-1)),INDIRECT(_xlfn.CONCAT($CD$1,MATCH(E256,$CC$7:$CC$100,0)+6)):INDIRECT(_xlfn.CONCAT($CD$1,MATCH(E256,$CC$7:$CC$100,0)+6+SUM(IF((E256=$CC$7:$CC$59)=TRUE,1,0))-1))))*$S$3*IF(AND(DM254=4,F256=0),1.1,1),1/TRANSPOSE(W256-INDIRECT(_xlfn.CONCAT($BZ$1,MATCH(D256,$BY$7:$BY$100,0)+6)):INDIRECT(_xlfn.CONCAT($BZ$1,MATCH(D256,$BY$7:$BY$100,0)+6+SUM(IF((D256=$BY$7:$BY$59)=TRUE,1,0))-1))*$R$3)),6)=1,1,0)),W256-INDIRECT(_xlfn.CONCAT($BZ$1,MATCH(D256,$BY$7:$BY$100,0)+6)):INDIRECT(_xlfn.CONCAT($BZ$1,MATCH(D256,$BY$7:$BY$100,0)+6+SUM(IF((D256=$BY$7:$BY$59)=TRUE,1,0))-1))*$R$3))/$S$3,1,-1,TRUE)=0,"",_xlfn._xlws.SORT(TRANSPOSE(MMULT(MMULT(_xlfn.MUNIT(X256),IF(ROUND(MMULT(IF(E256=0,IF(DN254=1,INDIRECT(_xlfn.CONCAT($CP$1,MATCH(F256,$CO$7:$CO$100,0)+6)):INDIRECT(_xlfn.CONCAT($CP$1,MATCH(F256,$CO$7:$CO$100,0)+6+SUM(IF((F256=$CO$7:$CO$59)=TRUE,1,0))-1)),INDIRECT(_xlfn.CONCAT($CH$1,MATCH(F256,$CG$7:$CG$100,0)+6)):INDIRECT(_xlfn.CONCAT($CH$1,MATCH(F256,$CG$7:$CG$100,0)+6+SUM(IF((F256=$CG$7:$CG$59)=TRUE,1,0))-1))),IF(OR(DN254=2,DN254=3),INDIRECT(_xlfn.CONCAT($CL$1,MATCH(E256,$CK$7:$CK$100,0)+6)):INDIRECT(_xlfn.CONCAT($CL$1,MATCH(E256,$CK$7:$CK$100,0)+6+SUM(IF((E256=$CK$7:$CK$59)=TRUE,1,0))-1)),INDIRECT(_xlfn.CONCAT($CD$1,MATCH(E256,$CC$7:$CC$100,0)+6)):INDIRECT(_xlfn.CONCAT($CD$1,MATCH(E256,$CC$7:$CC$100,0)+6+SUM(IF((E256=$CC$7:$CC$59)=TRUE,1,0))-1))))*$S$3*IF(AND(DM254=4,F256=0),1.1,1),1/TRANSPOSE(W256-INDIRECT(_xlfn.CONCAT($BZ$1,MATCH(D256,$BY$7:$BY$100,0)+6)):INDIRECT(_xlfn.CONCAT($BZ$1,MATCH(D256,$BY$7:$BY$100,0)+6+SUM(IF((D256=$BY$7:$BY$59)=TRUE,1,0))-1))*$R$3)),6)=1,1,0)),W256-INDIRECT(_xlfn.CONCAT($BZ$1,MATCH(D256,$BY$7:$BY$100,0)+6)):INDIRECT(_xlfn.CONCAT($BZ$1,MATCH(D256,$BY$7:$BY$100,0)+6+SUM(IF((D256=$BY$7:$BY$59)=TRUE,1,0))-1))*$R$3))/$S$3,1,-1,TRUE)),"")</f>
        <v/>
      </c>
      <c r="AG256" s="31"/>
      <c r="AH256" s="31"/>
      <c r="AI256" s="31"/>
      <c r="AJ256" s="32"/>
      <c r="AK256" s="6"/>
      <c r="AL256" s="21"/>
      <c r="AM256" s="21"/>
      <c r="AN256" s="48">
        <f t="shared" si="65"/>
        <v>12</v>
      </c>
      <c r="AO256" s="39" t="e">
        <f t="shared" si="66"/>
        <v>#N/A</v>
      </c>
      <c r="AP256" s="39" t="e" cm="1">
        <f t="array" ref="AP256">_xlfn.XMATCH(1,IF(IF((AL256=$DG$24:$EF$24)=TRUE,1,0)+IF((AM256=$DG$25:$EF$25)=TRUE,1,0)=2,1,0))</f>
        <v>#N/A</v>
      </c>
      <c r="AQ256" s="39" t="str" cm="1">
        <f t="array" aca="1" ref="AQ256:AU256" ca="1">AA256:AE256</f>
        <v/>
      </c>
      <c r="AR256" s="39" t="str">
        <f ca="1"/>
        <v/>
      </c>
      <c r="AS256" s="39" t="str">
        <f ca="1"/>
        <v/>
      </c>
      <c r="AT256" s="39" t="str">
        <f ca="1"/>
        <v/>
      </c>
      <c r="AU256" s="39" t="str">
        <f ca="1"/>
        <v/>
      </c>
      <c r="AV256" s="39">
        <f t="shared" si="67"/>
        <v>0</v>
      </c>
      <c r="AW256" s="39" t="e" cm="1">
        <f t="array" ref="AW256">IF(AND(AV256=1,AO256&lt;&gt;1),VLOOKUP(E256,변환표준점수!$H$8:$O$60,_xlfn.XMATCH('표점 계산기'!$AL256,변환표준점수!$I$6:$O$6)+1,FALSE),IF(AND($E256=0,$DN$4=1),INDEX($CH$7:$CH$73,SUM(IF(AF256=$CP$7:$CP$59,ROW($A$1:$A$50),0))),IF(AND($E256&lt;&gt;0,$DN$4&lt;&gt;1),INDEX($CD$7:$CD$73,SUM(IF(AF256=$CL$7:$CL$59,ROW($A$1:$A$50),0))),AF256:AJ256)))</f>
        <v>#N/A</v>
      </c>
      <c r="AX256" s="39"/>
      <c r="AY256" s="39"/>
      <c r="AZ256" s="39"/>
      <c r="BA256" s="39"/>
      <c r="BB256" s="39" t="e">
        <f>VLOOKUP(G256,변환표준점수!$X$8:$AM$16,_xlfn.XMATCH(AL256,변환표준점수!$Y$5:$AM$5)+IF(OR(AN256=6,AN256=7,AN256=10,AN256=11),IF(AO256=1,0,1),0)+1,FALSE)</f>
        <v>#N/A</v>
      </c>
      <c r="BC256" s="39" t="e">
        <f>VLOOKUP(H256,변환표준점수!$AO$8:$BE$16,_xlfn.XMATCH(AL256,변환표준점수!$AP$5:$BE$5)+IF(OR(AN256=3,AN256=6,AN256=8,AN256=9,AN256=10),IF(AO256=1,0,1),0)+1,FALSE)</f>
        <v>#N/A</v>
      </c>
      <c r="BD256" s="39" t="e">
        <f>IF(I256=0,VLOOKUP(K256,변환표준점수!$BU$8:$CF$62,'표점 계산기'!$AN256+1,FALSE),VLOOKUP(I256,변환표준점수!$BH$8:$BS$62,'표점 계산기'!$AN256+1,FALSE))</f>
        <v>#N/A</v>
      </c>
      <c r="BE256" s="39" t="e">
        <f>IF(J256=0,VLOOKUP(L256,변환표준점수!$BU$8:$CF$62,'표점 계산기'!$AN256+1,FALSE),VLOOKUP(J256,변환표준점수!$BH$8:$BS$62,'표점 계산기'!$AN256+1,FALSE))</f>
        <v>#N/A</v>
      </c>
      <c r="BF256" s="39" cm="1">
        <f t="array" ref="BF256">IF(M256=0,0,IF(OR(AN256=3,AN256=4),0,IF(AN256=1,INDEX($CZ$7:$CZ$15,SUM(IF(M256&lt;$CY$7:$CY$15=TRUE,1,0))+1),VLOOKUP(M256,변환표준점수!$BH$8:$BS$62,'표점 계산기'!AN256+1,FALSE))))</f>
        <v>0</v>
      </c>
      <c r="BG256" s="39" t="e" cm="1">
        <f t="array" ref="BG256">INDEX($DG$24:$EF$31,COLUMN(C251),$AP256)</f>
        <v>#N/A</v>
      </c>
      <c r="BH256" s="39" t="e" cm="1">
        <f t="array" ref="BH256">INDEX($DG$24:$EF$31,COLUMN(D251),$AP256)</f>
        <v>#N/A</v>
      </c>
      <c r="BI256" s="39" t="e" cm="1">
        <f t="array" ref="BI256">INDEX($DG$24:$EF$31,COLUMN(E251),$AP256)</f>
        <v>#N/A</v>
      </c>
      <c r="BJ256" s="39" t="e" cm="1">
        <f t="array" ref="BJ256">INDEX($DG$24:$EF$31,COLUMN(F251),$AP256)</f>
        <v>#N/A</v>
      </c>
      <c r="BK256" s="39" t="e" cm="1">
        <f t="array" ref="BK256">INDEX($DG$24:$EF$31,COLUMN(G251),$AP256)</f>
        <v>#N/A</v>
      </c>
      <c r="BL256" s="39" t="e" cm="1">
        <f t="array" ref="BL256">INDEX($DG$24:$EF$31,COLUMN(H251),$AP256)</f>
        <v>#N/A</v>
      </c>
      <c r="BM256" s="63" t="str" cm="1">
        <f t="array" aca="1" ref="BM256:BQ256" ca="1">IFERROR(ROUND(IF(IFERROR(AW256:BA256/AW256:BA256,0)=1,(IFERROR(AQ256:AU256*BG256,0)+IFERROR(AW256:BA256*BH256,0)+(SUM(BD256:BF256)-MIN(BD256:BF256))*BI256+BB256*BJ256+BC256*BK256)*BL256+BB256*(1-BJ256)+BC256*(1-BK256)+IF(AN256=1,BF256,0),""),2),"")</f>
        <v/>
      </c>
      <c r="BN256" s="52" t="str">
        <f ca="1"/>
        <v/>
      </c>
      <c r="BO256" s="52" t="str">
        <f ca="1"/>
        <v/>
      </c>
      <c r="BP256" s="52" t="str">
        <f ca="1"/>
        <v/>
      </c>
      <c r="BQ256" s="64" t="str">
        <f ca="1"/>
        <v/>
      </c>
      <c r="BR256" s="6"/>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6"/>
      <c r="DM256" s="6"/>
      <c r="DN256" s="5"/>
      <c r="DO256" s="5"/>
      <c r="DP256" s="5"/>
      <c r="DQ256" s="5"/>
      <c r="DR256" s="5"/>
      <c r="DS256" s="5"/>
      <c r="DT256" s="5"/>
      <c r="DU256" s="5"/>
      <c r="DV256" s="5"/>
      <c r="DW256" s="5"/>
      <c r="DX256" s="5"/>
      <c r="DY256" s="5"/>
      <c r="DZ256" s="5"/>
      <c r="EA256" s="5"/>
      <c r="EB256" s="5"/>
      <c r="EC256" s="5"/>
      <c r="ED256" s="5"/>
      <c r="EE256" s="5"/>
      <c r="EF256" s="5"/>
      <c r="EG256" s="5"/>
      <c r="EH256" s="5"/>
      <c r="EI256" s="5"/>
      <c r="EJ256" s="5"/>
      <c r="EK256" s="5"/>
      <c r="EL256" s="5"/>
      <c r="EM256" s="5"/>
      <c r="EN256" s="5"/>
      <c r="EO256" s="5"/>
      <c r="EP256" s="5"/>
      <c r="EQ256" s="5"/>
      <c r="ER256" s="5"/>
      <c r="ES256" s="5"/>
      <c r="ET256" s="5"/>
      <c r="EU256" s="5"/>
      <c r="EV256" s="5"/>
      <c r="EW256" s="5"/>
    </row>
    <row r="257" spans="1:153" x14ac:dyDescent="0.3">
      <c r="A257" s="5"/>
      <c r="B257" s="18" t="str">
        <f t="shared" si="55"/>
        <v/>
      </c>
      <c r="C257" s="24"/>
      <c r="D257" s="24"/>
      <c r="E257" s="24"/>
      <c r="F257" s="24"/>
      <c r="G257" s="24"/>
      <c r="H257" s="25"/>
      <c r="I257" s="25"/>
      <c r="J257" s="25"/>
      <c r="K257" s="25"/>
      <c r="L257" s="25"/>
      <c r="M257" s="25"/>
      <c r="N257" s="24"/>
      <c r="O257" s="25"/>
      <c r="P257" s="6"/>
      <c r="Q257" s="6"/>
      <c r="R257" s="6" t="e">
        <f t="shared" si="56"/>
        <v>#N/A</v>
      </c>
      <c r="S257" s="6" t="e">
        <f t="shared" si="57"/>
        <v>#N/A</v>
      </c>
      <c r="T257" s="6" t="e">
        <f t="shared" si="58"/>
        <v>#N/A</v>
      </c>
      <c r="U257" s="6" t="e">
        <f t="shared" si="59"/>
        <v>#N/A</v>
      </c>
      <c r="V257" s="8" cm="1">
        <f t="array" ref="V257">IF(M257=0,0,IF(OR($DM$4=3,$DM$4=4),0,IF($DM$4=1,INDEX($CZ$7:$CZ$15,SUM(IF(M257&lt;$CY$7:$CY$15=TRUE,1,0))+1),VLOOKUP(M257,$DB$7:$DC$107,2,FALSE))))</f>
        <v>0</v>
      </c>
      <c r="W257" s="6" t="e">
        <f t="shared" si="54"/>
        <v>#N/A</v>
      </c>
      <c r="X257" s="6" cm="1">
        <f t="array" aca="1" ref="X257" ca="1">SUM(IF((IF(E257=0,INDIRECT(_xlfn.CONCAT($CH$1,MATCH(F257,$CG$7:$CG$100,0)+6)):INDIRECT(_xlfn.CONCAT($CH$1,MATCH(F257,$CG$7:$CG$100,0)+6+SUM(IF((F257=$CG$7:$CG$59)=TRUE,1,0))-1)),INDIRECT(_xlfn.CONCAT($CD$1,MATCH(E257,$CC$7:$CC$100,0)+6)):INDIRECT(_xlfn.CONCAT($CD$1,MATCH(E257,$CC$7:$CC$100,0)+6+SUM(IF((E257=$CC$7:$CC$59)=TRUE,1,0))-1)))*$S$3)=0,0,1))</f>
        <v>2</v>
      </c>
      <c r="Y257" s="6" t="e" cm="1">
        <f t="array" aca="1" ref="Y257" ca="1">SUM(IF((TRANSPOSE(MMULT(MMULT(_xlfn.MUNIT(X257),IF(MMULT(IF(E257=0,INDIRECT(_xlfn.CONCAT($CH$1,MATCH(F257,$CG$7:$CG$100,0)+6)):INDIRECT(_xlfn.CONCAT($CH$1,MATCH(F257,$CG$7:$CG$100,0)+6+SUM(IF((F257=$CG$7:$CG$59)=TRUE,1,0))-1)),INDIRECT(_xlfn.CONCAT($CD$1,MATCH(E257,$CC$7:$CC$100,0)+6)):INDIRECT(_xlfn.CONCAT($CD$1,MATCH(E257,$CC$7:$CC$100,0)+6+SUM(IF((E257=$CC$7:$CC$59)=TRUE,1,0))-1)))*$S$3,1/TRANSPOSE(W257-INDIRECT(_xlfn.CONCAT($BZ$1,MATCH(D257,$BY$7:$BY$100,0)+6)):INDIRECT(_xlfn.CONCAT($BZ$1,MATCH(D257,$BY$7:$BY$100,0)+6+SUM(IF((D257=$BY$7:$BY$59)=TRUE,1,0))-1))*$R$3))=1,1,0)),W257-INDIRECT(_xlfn.CONCAT($BZ$1,MATCH(D257,$BY$7:$BY$100,0)+6)):INDIRECT(_xlfn.CONCAT($BZ$1,MATCH(D257,$BY$7:$BY$100,0)+6+SUM(IF((D257=$BY$7:$BY$59)=TRUE,1,0))-1))*$R$3)))=0,0,1))</f>
        <v>#N/A</v>
      </c>
      <c r="Z257" s="6"/>
      <c r="AA257" s="30" t="str">
        <f t="shared" ca="1" si="60"/>
        <v/>
      </c>
      <c r="AB257" s="31" t="str">
        <f t="shared" si="61"/>
        <v/>
      </c>
      <c r="AC257" s="31" t="str">
        <f t="shared" si="62"/>
        <v/>
      </c>
      <c r="AD257" s="31" t="str">
        <f t="shared" si="63"/>
        <v/>
      </c>
      <c r="AE257" s="32" t="str">
        <f t="shared" si="64"/>
        <v/>
      </c>
      <c r="AF257" s="33" t="str" cm="1">
        <f t="array" aca="1" ref="AF257" ca="1">IFERROR(IF(_xlfn._xlws.SORT(TRANSPOSE(MMULT(MMULT(_xlfn.MUNIT(X257),IF(ROUND(MMULT(IF(E257=0,IF(DN255=1,INDIRECT(_xlfn.CONCAT($CP$1,MATCH(F257,$CO$7:$CO$100,0)+6)):INDIRECT(_xlfn.CONCAT($CP$1,MATCH(F257,$CO$7:$CO$100,0)+6+SUM(IF((F257=$CO$7:$CO$59)=TRUE,1,0))-1)),INDIRECT(_xlfn.CONCAT($CH$1,MATCH(F257,$CG$7:$CG$100,0)+6)):INDIRECT(_xlfn.CONCAT($CH$1,MATCH(F257,$CG$7:$CG$100,0)+6+SUM(IF((F257=$CG$7:$CG$59)=TRUE,1,0))-1))),IF(OR(DN255=2,DN255=3),INDIRECT(_xlfn.CONCAT($CL$1,MATCH(E257,$CK$7:$CK$100,0)+6)):INDIRECT(_xlfn.CONCAT($CL$1,MATCH(E257,$CK$7:$CK$100,0)+6+SUM(IF((E257=$CK$7:$CK$59)=TRUE,1,0))-1)),INDIRECT(_xlfn.CONCAT($CD$1,MATCH(E257,$CC$7:$CC$100,0)+6)):INDIRECT(_xlfn.CONCAT($CD$1,MATCH(E257,$CC$7:$CC$100,0)+6+SUM(IF((E257=$CC$7:$CC$59)=TRUE,1,0))-1))))*$S$3*IF(AND(DM255=4,F257=0),1.1,1),1/TRANSPOSE(W257-INDIRECT(_xlfn.CONCAT($BZ$1,MATCH(D257,$BY$7:$BY$100,0)+6)):INDIRECT(_xlfn.CONCAT($BZ$1,MATCH(D257,$BY$7:$BY$100,0)+6+SUM(IF((D257=$BY$7:$BY$59)=TRUE,1,0))-1))*$R$3)),6)=1,1,0)),W257-INDIRECT(_xlfn.CONCAT($BZ$1,MATCH(D257,$BY$7:$BY$100,0)+6)):INDIRECT(_xlfn.CONCAT($BZ$1,MATCH(D257,$BY$7:$BY$100,0)+6+SUM(IF((D257=$BY$7:$BY$59)=TRUE,1,0))-1))*$R$3))/$S$3,1,-1,TRUE)=0,"",_xlfn._xlws.SORT(TRANSPOSE(MMULT(MMULT(_xlfn.MUNIT(X257),IF(ROUND(MMULT(IF(E257=0,IF(DN255=1,INDIRECT(_xlfn.CONCAT($CP$1,MATCH(F257,$CO$7:$CO$100,0)+6)):INDIRECT(_xlfn.CONCAT($CP$1,MATCH(F257,$CO$7:$CO$100,0)+6+SUM(IF((F257=$CO$7:$CO$59)=TRUE,1,0))-1)),INDIRECT(_xlfn.CONCAT($CH$1,MATCH(F257,$CG$7:$CG$100,0)+6)):INDIRECT(_xlfn.CONCAT($CH$1,MATCH(F257,$CG$7:$CG$100,0)+6+SUM(IF((F257=$CG$7:$CG$59)=TRUE,1,0))-1))),IF(OR(DN255=2,DN255=3),INDIRECT(_xlfn.CONCAT($CL$1,MATCH(E257,$CK$7:$CK$100,0)+6)):INDIRECT(_xlfn.CONCAT($CL$1,MATCH(E257,$CK$7:$CK$100,0)+6+SUM(IF((E257=$CK$7:$CK$59)=TRUE,1,0))-1)),INDIRECT(_xlfn.CONCAT($CD$1,MATCH(E257,$CC$7:$CC$100,0)+6)):INDIRECT(_xlfn.CONCAT($CD$1,MATCH(E257,$CC$7:$CC$100,0)+6+SUM(IF((E257=$CC$7:$CC$59)=TRUE,1,0))-1))))*$S$3*IF(AND(DM255=4,F257=0),1.1,1),1/TRANSPOSE(W257-INDIRECT(_xlfn.CONCAT($BZ$1,MATCH(D257,$BY$7:$BY$100,0)+6)):INDIRECT(_xlfn.CONCAT($BZ$1,MATCH(D257,$BY$7:$BY$100,0)+6+SUM(IF((D257=$BY$7:$BY$59)=TRUE,1,0))-1))*$R$3)),6)=1,1,0)),W257-INDIRECT(_xlfn.CONCAT($BZ$1,MATCH(D257,$BY$7:$BY$100,0)+6)):INDIRECT(_xlfn.CONCAT($BZ$1,MATCH(D257,$BY$7:$BY$100,0)+6+SUM(IF((D257=$BY$7:$BY$59)=TRUE,1,0))-1))*$R$3))/$S$3,1,-1,TRUE)),"")</f>
        <v/>
      </c>
      <c r="AG257" s="31"/>
      <c r="AH257" s="31"/>
      <c r="AI257" s="31"/>
      <c r="AJ257" s="32"/>
      <c r="AK257" s="6"/>
      <c r="AL257" s="21"/>
      <c r="AM257" s="21"/>
      <c r="AN257" s="48">
        <f t="shared" si="65"/>
        <v>12</v>
      </c>
      <c r="AO257" s="39" t="e">
        <f t="shared" si="66"/>
        <v>#N/A</v>
      </c>
      <c r="AP257" s="39" t="e" cm="1">
        <f t="array" ref="AP257">_xlfn.XMATCH(1,IF(IF((AL257=$DG$24:$EF$24)=TRUE,1,0)+IF((AM257=$DG$25:$EF$25)=TRUE,1,0)=2,1,0))</f>
        <v>#N/A</v>
      </c>
      <c r="AQ257" s="39" t="str" cm="1">
        <f t="array" aca="1" ref="AQ257:AU257" ca="1">AA257:AE257</f>
        <v/>
      </c>
      <c r="AR257" s="39" t="str">
        <f ca="1"/>
        <v/>
      </c>
      <c r="AS257" s="39" t="str">
        <f ca="1"/>
        <v/>
      </c>
      <c r="AT257" s="39" t="str">
        <f ca="1"/>
        <v/>
      </c>
      <c r="AU257" s="39" t="str">
        <f ca="1"/>
        <v/>
      </c>
      <c r="AV257" s="39">
        <f t="shared" si="67"/>
        <v>0</v>
      </c>
      <c r="AW257" s="39" t="e" cm="1">
        <f t="array" ref="AW257">IF(AND(AV257=1,AO257&lt;&gt;1),VLOOKUP(E257,변환표준점수!$H$8:$O$60,_xlfn.XMATCH('표점 계산기'!$AL257,변환표준점수!$I$6:$O$6)+1,FALSE),IF(AND($E257=0,$DN$4=1),INDEX($CH$7:$CH$73,SUM(IF(AF257=$CP$7:$CP$59,ROW($A$1:$A$50),0))),IF(AND($E257&lt;&gt;0,$DN$4&lt;&gt;1),INDEX($CD$7:$CD$73,SUM(IF(AF257=$CL$7:$CL$59,ROW($A$1:$A$50),0))),AF257:AJ257)))</f>
        <v>#N/A</v>
      </c>
      <c r="AX257" s="39"/>
      <c r="AY257" s="39"/>
      <c r="AZ257" s="39"/>
      <c r="BA257" s="39"/>
      <c r="BB257" s="39" t="e">
        <f>VLOOKUP(G257,변환표준점수!$X$8:$AM$16,_xlfn.XMATCH(AL257,변환표준점수!$Y$5:$AM$5)+IF(OR(AN257=6,AN257=7,AN257=10,AN257=11),IF(AO257=1,0,1),0)+1,FALSE)</f>
        <v>#N/A</v>
      </c>
      <c r="BC257" s="39" t="e">
        <f>VLOOKUP(H257,변환표준점수!$AO$8:$BE$16,_xlfn.XMATCH(AL257,변환표준점수!$AP$5:$BE$5)+IF(OR(AN257=3,AN257=6,AN257=8,AN257=9,AN257=10),IF(AO257=1,0,1),0)+1,FALSE)</f>
        <v>#N/A</v>
      </c>
      <c r="BD257" s="39" t="e">
        <f>IF(I257=0,VLOOKUP(K257,변환표준점수!$BU$8:$CF$62,'표점 계산기'!$AN257+1,FALSE),VLOOKUP(I257,변환표준점수!$BH$8:$BS$62,'표점 계산기'!$AN257+1,FALSE))</f>
        <v>#N/A</v>
      </c>
      <c r="BE257" s="39" t="e">
        <f>IF(J257=0,VLOOKUP(L257,변환표준점수!$BU$8:$CF$62,'표점 계산기'!$AN257+1,FALSE),VLOOKUP(J257,변환표준점수!$BH$8:$BS$62,'표점 계산기'!$AN257+1,FALSE))</f>
        <v>#N/A</v>
      </c>
      <c r="BF257" s="39" cm="1">
        <f t="array" ref="BF257">IF(M257=0,0,IF(OR(AN257=3,AN257=4),0,IF(AN257=1,INDEX($CZ$7:$CZ$15,SUM(IF(M257&lt;$CY$7:$CY$15=TRUE,1,0))+1),VLOOKUP(M257,변환표준점수!$BH$8:$BS$62,'표점 계산기'!AN257+1,FALSE))))</f>
        <v>0</v>
      </c>
      <c r="BG257" s="39" t="e" cm="1">
        <f t="array" ref="BG257">INDEX($DG$24:$EF$31,COLUMN(C252),$AP257)</f>
        <v>#N/A</v>
      </c>
      <c r="BH257" s="39" t="e" cm="1">
        <f t="array" ref="BH257">INDEX($DG$24:$EF$31,COLUMN(D252),$AP257)</f>
        <v>#N/A</v>
      </c>
      <c r="BI257" s="39" t="e" cm="1">
        <f t="array" ref="BI257">INDEX($DG$24:$EF$31,COLUMN(E252),$AP257)</f>
        <v>#N/A</v>
      </c>
      <c r="BJ257" s="39" t="e" cm="1">
        <f t="array" ref="BJ257">INDEX($DG$24:$EF$31,COLUMN(F252),$AP257)</f>
        <v>#N/A</v>
      </c>
      <c r="BK257" s="39" t="e" cm="1">
        <f t="array" ref="BK257">INDEX($DG$24:$EF$31,COLUMN(G252),$AP257)</f>
        <v>#N/A</v>
      </c>
      <c r="BL257" s="39" t="e" cm="1">
        <f t="array" ref="BL257">INDEX($DG$24:$EF$31,COLUMN(H252),$AP257)</f>
        <v>#N/A</v>
      </c>
      <c r="BM257" s="63" t="str" cm="1">
        <f t="array" aca="1" ref="BM257:BQ257" ca="1">IFERROR(ROUND(IF(IFERROR(AW257:BA257/AW257:BA257,0)=1,(IFERROR(AQ257:AU257*BG257,0)+IFERROR(AW257:BA257*BH257,0)+(SUM(BD257:BF257)-MIN(BD257:BF257))*BI257+BB257*BJ257+BC257*BK257)*BL257+BB257*(1-BJ257)+BC257*(1-BK257)+IF(AN257=1,BF257,0),""),2),"")</f>
        <v/>
      </c>
      <c r="BN257" s="52" t="str">
        <f ca="1"/>
        <v/>
      </c>
      <c r="BO257" s="52" t="str">
        <f ca="1"/>
        <v/>
      </c>
      <c r="BP257" s="52" t="str">
        <f ca="1"/>
        <v/>
      </c>
      <c r="BQ257" s="64" t="str">
        <f ca="1"/>
        <v/>
      </c>
      <c r="BR257" s="6"/>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6"/>
      <c r="DM257" s="6"/>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row>
    <row r="258" spans="1:153" x14ac:dyDescent="0.3">
      <c r="A258" s="5"/>
      <c r="B258" s="18" t="str">
        <f t="shared" si="55"/>
        <v/>
      </c>
      <c r="C258" s="24"/>
      <c r="D258" s="24"/>
      <c r="E258" s="24"/>
      <c r="F258" s="24"/>
      <c r="G258" s="24"/>
      <c r="H258" s="25"/>
      <c r="I258" s="25"/>
      <c r="J258" s="25"/>
      <c r="K258" s="25"/>
      <c r="L258" s="25"/>
      <c r="M258" s="25"/>
      <c r="N258" s="24"/>
      <c r="O258" s="25"/>
      <c r="P258" s="6"/>
      <c r="Q258" s="6"/>
      <c r="R258" s="6" t="e">
        <f t="shared" si="56"/>
        <v>#N/A</v>
      </c>
      <c r="S258" s="6" t="e">
        <f t="shared" si="57"/>
        <v>#N/A</v>
      </c>
      <c r="T258" s="6" t="e">
        <f t="shared" si="58"/>
        <v>#N/A</v>
      </c>
      <c r="U258" s="6" t="e">
        <f t="shared" si="59"/>
        <v>#N/A</v>
      </c>
      <c r="V258" s="8" cm="1">
        <f t="array" ref="V258">IF(M258=0,0,IF(OR($DM$4=3,$DM$4=4),0,IF($DM$4=1,INDEX($CZ$7:$CZ$15,SUM(IF(M258&lt;$CY$7:$CY$15=TRUE,1,0))+1),VLOOKUP(M258,$DB$7:$DC$107,2,FALSE))))</f>
        <v>0</v>
      </c>
      <c r="W258" s="6" t="e">
        <f t="shared" si="54"/>
        <v>#N/A</v>
      </c>
      <c r="X258" s="6" cm="1">
        <f t="array" aca="1" ref="X258" ca="1">SUM(IF((IF(E258=0,INDIRECT(_xlfn.CONCAT($CH$1,MATCH(F258,$CG$7:$CG$100,0)+6)):INDIRECT(_xlfn.CONCAT($CH$1,MATCH(F258,$CG$7:$CG$100,0)+6+SUM(IF((F258=$CG$7:$CG$59)=TRUE,1,0))-1)),INDIRECT(_xlfn.CONCAT($CD$1,MATCH(E258,$CC$7:$CC$100,0)+6)):INDIRECT(_xlfn.CONCAT($CD$1,MATCH(E258,$CC$7:$CC$100,0)+6+SUM(IF((E258=$CC$7:$CC$59)=TRUE,1,0))-1)))*$S$3)=0,0,1))</f>
        <v>2</v>
      </c>
      <c r="Y258" s="6" t="e" cm="1">
        <f t="array" aca="1" ref="Y258" ca="1">SUM(IF((TRANSPOSE(MMULT(MMULT(_xlfn.MUNIT(X258),IF(MMULT(IF(E258=0,INDIRECT(_xlfn.CONCAT($CH$1,MATCH(F258,$CG$7:$CG$100,0)+6)):INDIRECT(_xlfn.CONCAT($CH$1,MATCH(F258,$CG$7:$CG$100,0)+6+SUM(IF((F258=$CG$7:$CG$59)=TRUE,1,0))-1)),INDIRECT(_xlfn.CONCAT($CD$1,MATCH(E258,$CC$7:$CC$100,0)+6)):INDIRECT(_xlfn.CONCAT($CD$1,MATCH(E258,$CC$7:$CC$100,0)+6+SUM(IF((E258=$CC$7:$CC$59)=TRUE,1,0))-1)))*$S$3,1/TRANSPOSE(W258-INDIRECT(_xlfn.CONCAT($BZ$1,MATCH(D258,$BY$7:$BY$100,0)+6)):INDIRECT(_xlfn.CONCAT($BZ$1,MATCH(D258,$BY$7:$BY$100,0)+6+SUM(IF((D258=$BY$7:$BY$59)=TRUE,1,0))-1))*$R$3))=1,1,0)),W258-INDIRECT(_xlfn.CONCAT($BZ$1,MATCH(D258,$BY$7:$BY$100,0)+6)):INDIRECT(_xlfn.CONCAT($BZ$1,MATCH(D258,$BY$7:$BY$100,0)+6+SUM(IF((D258=$BY$7:$BY$59)=TRUE,1,0))-1))*$R$3)))=0,0,1))</f>
        <v>#N/A</v>
      </c>
      <c r="Z258" s="6"/>
      <c r="AA258" s="30" t="str">
        <f t="shared" ca="1" si="60"/>
        <v/>
      </c>
      <c r="AB258" s="31" t="str">
        <f t="shared" si="61"/>
        <v/>
      </c>
      <c r="AC258" s="31" t="str">
        <f t="shared" si="62"/>
        <v/>
      </c>
      <c r="AD258" s="31" t="str">
        <f t="shared" si="63"/>
        <v/>
      </c>
      <c r="AE258" s="32" t="str">
        <f t="shared" si="64"/>
        <v/>
      </c>
      <c r="AF258" s="33" t="str" cm="1">
        <f t="array" aca="1" ref="AF258" ca="1">IFERROR(IF(_xlfn._xlws.SORT(TRANSPOSE(MMULT(MMULT(_xlfn.MUNIT(X258),IF(ROUND(MMULT(IF(E258=0,IF(DN256=1,INDIRECT(_xlfn.CONCAT($CP$1,MATCH(F258,$CO$7:$CO$100,0)+6)):INDIRECT(_xlfn.CONCAT($CP$1,MATCH(F258,$CO$7:$CO$100,0)+6+SUM(IF((F258=$CO$7:$CO$59)=TRUE,1,0))-1)),INDIRECT(_xlfn.CONCAT($CH$1,MATCH(F258,$CG$7:$CG$100,0)+6)):INDIRECT(_xlfn.CONCAT($CH$1,MATCH(F258,$CG$7:$CG$100,0)+6+SUM(IF((F258=$CG$7:$CG$59)=TRUE,1,0))-1))),IF(OR(DN256=2,DN256=3),INDIRECT(_xlfn.CONCAT($CL$1,MATCH(E258,$CK$7:$CK$100,0)+6)):INDIRECT(_xlfn.CONCAT($CL$1,MATCH(E258,$CK$7:$CK$100,0)+6+SUM(IF((E258=$CK$7:$CK$59)=TRUE,1,0))-1)),INDIRECT(_xlfn.CONCAT($CD$1,MATCH(E258,$CC$7:$CC$100,0)+6)):INDIRECT(_xlfn.CONCAT($CD$1,MATCH(E258,$CC$7:$CC$100,0)+6+SUM(IF((E258=$CC$7:$CC$59)=TRUE,1,0))-1))))*$S$3*IF(AND(DM256=4,F258=0),1.1,1),1/TRANSPOSE(W258-INDIRECT(_xlfn.CONCAT($BZ$1,MATCH(D258,$BY$7:$BY$100,0)+6)):INDIRECT(_xlfn.CONCAT($BZ$1,MATCH(D258,$BY$7:$BY$100,0)+6+SUM(IF((D258=$BY$7:$BY$59)=TRUE,1,0))-1))*$R$3)),6)=1,1,0)),W258-INDIRECT(_xlfn.CONCAT($BZ$1,MATCH(D258,$BY$7:$BY$100,0)+6)):INDIRECT(_xlfn.CONCAT($BZ$1,MATCH(D258,$BY$7:$BY$100,0)+6+SUM(IF((D258=$BY$7:$BY$59)=TRUE,1,0))-1))*$R$3))/$S$3,1,-1,TRUE)=0,"",_xlfn._xlws.SORT(TRANSPOSE(MMULT(MMULT(_xlfn.MUNIT(X258),IF(ROUND(MMULT(IF(E258=0,IF(DN256=1,INDIRECT(_xlfn.CONCAT($CP$1,MATCH(F258,$CO$7:$CO$100,0)+6)):INDIRECT(_xlfn.CONCAT($CP$1,MATCH(F258,$CO$7:$CO$100,0)+6+SUM(IF((F258=$CO$7:$CO$59)=TRUE,1,0))-1)),INDIRECT(_xlfn.CONCAT($CH$1,MATCH(F258,$CG$7:$CG$100,0)+6)):INDIRECT(_xlfn.CONCAT($CH$1,MATCH(F258,$CG$7:$CG$100,0)+6+SUM(IF((F258=$CG$7:$CG$59)=TRUE,1,0))-1))),IF(OR(DN256=2,DN256=3),INDIRECT(_xlfn.CONCAT($CL$1,MATCH(E258,$CK$7:$CK$100,0)+6)):INDIRECT(_xlfn.CONCAT($CL$1,MATCH(E258,$CK$7:$CK$100,0)+6+SUM(IF((E258=$CK$7:$CK$59)=TRUE,1,0))-1)),INDIRECT(_xlfn.CONCAT($CD$1,MATCH(E258,$CC$7:$CC$100,0)+6)):INDIRECT(_xlfn.CONCAT($CD$1,MATCH(E258,$CC$7:$CC$100,0)+6+SUM(IF((E258=$CC$7:$CC$59)=TRUE,1,0))-1))))*$S$3*IF(AND(DM256=4,F258=0),1.1,1),1/TRANSPOSE(W258-INDIRECT(_xlfn.CONCAT($BZ$1,MATCH(D258,$BY$7:$BY$100,0)+6)):INDIRECT(_xlfn.CONCAT($BZ$1,MATCH(D258,$BY$7:$BY$100,0)+6+SUM(IF((D258=$BY$7:$BY$59)=TRUE,1,0))-1))*$R$3)),6)=1,1,0)),W258-INDIRECT(_xlfn.CONCAT($BZ$1,MATCH(D258,$BY$7:$BY$100,0)+6)):INDIRECT(_xlfn.CONCAT($BZ$1,MATCH(D258,$BY$7:$BY$100,0)+6+SUM(IF((D258=$BY$7:$BY$59)=TRUE,1,0))-1))*$R$3))/$S$3,1,-1,TRUE)),"")</f>
        <v/>
      </c>
      <c r="AG258" s="31"/>
      <c r="AH258" s="31"/>
      <c r="AI258" s="31"/>
      <c r="AJ258" s="32"/>
      <c r="AK258" s="6"/>
      <c r="AL258" s="21"/>
      <c r="AM258" s="21"/>
      <c r="AN258" s="48">
        <f t="shared" si="65"/>
        <v>12</v>
      </c>
      <c r="AO258" s="39" t="e">
        <f t="shared" si="66"/>
        <v>#N/A</v>
      </c>
      <c r="AP258" s="39" t="e" cm="1">
        <f t="array" ref="AP258">_xlfn.XMATCH(1,IF(IF((AL258=$DG$24:$EF$24)=TRUE,1,0)+IF((AM258=$DG$25:$EF$25)=TRUE,1,0)=2,1,0))</f>
        <v>#N/A</v>
      </c>
      <c r="AQ258" s="39" t="str" cm="1">
        <f t="array" aca="1" ref="AQ258:AU258" ca="1">AA258:AE258</f>
        <v/>
      </c>
      <c r="AR258" s="39" t="str">
        <f ca="1"/>
        <v/>
      </c>
      <c r="AS258" s="39" t="str">
        <f ca="1"/>
        <v/>
      </c>
      <c r="AT258" s="39" t="str">
        <f ca="1"/>
        <v/>
      </c>
      <c r="AU258" s="39" t="str">
        <f ca="1"/>
        <v/>
      </c>
      <c r="AV258" s="39">
        <f t="shared" si="67"/>
        <v>0</v>
      </c>
      <c r="AW258" s="39" t="e" cm="1">
        <f t="array" ref="AW258">IF(AND(AV258=1,AO258&lt;&gt;1),VLOOKUP(E258,변환표준점수!$H$8:$O$60,_xlfn.XMATCH('표점 계산기'!$AL258,변환표준점수!$I$6:$O$6)+1,FALSE),IF(AND($E258=0,$DN$4=1),INDEX($CH$7:$CH$73,SUM(IF(AF258=$CP$7:$CP$59,ROW($A$1:$A$50),0))),IF(AND($E258&lt;&gt;0,$DN$4&lt;&gt;1),INDEX($CD$7:$CD$73,SUM(IF(AF258=$CL$7:$CL$59,ROW($A$1:$A$50),0))),AF258:AJ258)))</f>
        <v>#N/A</v>
      </c>
      <c r="AX258" s="39"/>
      <c r="AY258" s="39"/>
      <c r="AZ258" s="39"/>
      <c r="BA258" s="39"/>
      <c r="BB258" s="39" t="e">
        <f>VLOOKUP(G258,변환표준점수!$X$8:$AM$16,_xlfn.XMATCH(AL258,변환표준점수!$Y$5:$AM$5)+IF(OR(AN258=6,AN258=7,AN258=10,AN258=11),IF(AO258=1,0,1),0)+1,FALSE)</f>
        <v>#N/A</v>
      </c>
      <c r="BC258" s="39" t="e">
        <f>VLOOKUP(H258,변환표준점수!$AO$8:$BE$16,_xlfn.XMATCH(AL258,변환표준점수!$AP$5:$BE$5)+IF(OR(AN258=3,AN258=6,AN258=8,AN258=9,AN258=10),IF(AO258=1,0,1),0)+1,FALSE)</f>
        <v>#N/A</v>
      </c>
      <c r="BD258" s="39" t="e">
        <f>IF(I258=0,VLOOKUP(K258,변환표준점수!$BU$8:$CF$62,'표점 계산기'!$AN258+1,FALSE),VLOOKUP(I258,변환표준점수!$BH$8:$BS$62,'표점 계산기'!$AN258+1,FALSE))</f>
        <v>#N/A</v>
      </c>
      <c r="BE258" s="39" t="e">
        <f>IF(J258=0,VLOOKUP(L258,변환표준점수!$BU$8:$CF$62,'표점 계산기'!$AN258+1,FALSE),VLOOKUP(J258,변환표준점수!$BH$8:$BS$62,'표점 계산기'!$AN258+1,FALSE))</f>
        <v>#N/A</v>
      </c>
      <c r="BF258" s="39" cm="1">
        <f t="array" ref="BF258">IF(M258=0,0,IF(OR(AN258=3,AN258=4),0,IF(AN258=1,INDEX($CZ$7:$CZ$15,SUM(IF(M258&lt;$CY$7:$CY$15=TRUE,1,0))+1),VLOOKUP(M258,변환표준점수!$BH$8:$BS$62,'표점 계산기'!AN258+1,FALSE))))</f>
        <v>0</v>
      </c>
      <c r="BG258" s="39" t="e" cm="1">
        <f t="array" ref="BG258">INDEX($DG$24:$EF$31,COLUMN(C253),$AP258)</f>
        <v>#N/A</v>
      </c>
      <c r="BH258" s="39" t="e" cm="1">
        <f t="array" ref="BH258">INDEX($DG$24:$EF$31,COLUMN(D253),$AP258)</f>
        <v>#N/A</v>
      </c>
      <c r="BI258" s="39" t="e" cm="1">
        <f t="array" ref="BI258">INDEX($DG$24:$EF$31,COLUMN(E253),$AP258)</f>
        <v>#N/A</v>
      </c>
      <c r="BJ258" s="39" t="e" cm="1">
        <f t="array" ref="BJ258">INDEX($DG$24:$EF$31,COLUMN(F253),$AP258)</f>
        <v>#N/A</v>
      </c>
      <c r="BK258" s="39" t="e" cm="1">
        <f t="array" ref="BK258">INDEX($DG$24:$EF$31,COLUMN(G253),$AP258)</f>
        <v>#N/A</v>
      </c>
      <c r="BL258" s="39" t="e" cm="1">
        <f t="array" ref="BL258">INDEX($DG$24:$EF$31,COLUMN(H253),$AP258)</f>
        <v>#N/A</v>
      </c>
      <c r="BM258" s="63" t="str" cm="1">
        <f t="array" aca="1" ref="BM258:BQ258" ca="1">IFERROR(ROUND(IF(IFERROR(AW258:BA258/AW258:BA258,0)=1,(IFERROR(AQ258:AU258*BG258,0)+IFERROR(AW258:BA258*BH258,0)+(SUM(BD258:BF258)-MIN(BD258:BF258))*BI258+BB258*BJ258+BC258*BK258)*BL258+BB258*(1-BJ258)+BC258*(1-BK258)+IF(AN258=1,BF258,0),""),2),"")</f>
        <v/>
      </c>
      <c r="BN258" s="52" t="str">
        <f ca="1"/>
        <v/>
      </c>
      <c r="BO258" s="52" t="str">
        <f ca="1"/>
        <v/>
      </c>
      <c r="BP258" s="52" t="str">
        <f ca="1"/>
        <v/>
      </c>
      <c r="BQ258" s="64" t="str">
        <f ca="1"/>
        <v/>
      </c>
      <c r="BR258" s="6"/>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6"/>
      <c r="DM258" s="6"/>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row>
    <row r="259" spans="1:153" x14ac:dyDescent="0.3">
      <c r="A259" s="5"/>
      <c r="B259" s="18" t="str">
        <f t="shared" si="55"/>
        <v/>
      </c>
      <c r="C259" s="24"/>
      <c r="D259" s="24"/>
      <c r="E259" s="24"/>
      <c r="F259" s="24"/>
      <c r="G259" s="24"/>
      <c r="H259" s="25"/>
      <c r="I259" s="25"/>
      <c r="J259" s="25"/>
      <c r="K259" s="25"/>
      <c r="L259" s="25"/>
      <c r="M259" s="25"/>
      <c r="N259" s="24"/>
      <c r="O259" s="25"/>
      <c r="P259" s="6"/>
      <c r="Q259" s="6"/>
      <c r="R259" s="6" t="e">
        <f t="shared" si="56"/>
        <v>#N/A</v>
      </c>
      <c r="S259" s="6" t="e">
        <f t="shared" si="57"/>
        <v>#N/A</v>
      </c>
      <c r="T259" s="6" t="e">
        <f t="shared" si="58"/>
        <v>#N/A</v>
      </c>
      <c r="U259" s="6" t="e">
        <f t="shared" si="59"/>
        <v>#N/A</v>
      </c>
      <c r="V259" s="8" cm="1">
        <f t="array" ref="V259">IF(M259=0,0,IF(OR($DM$4=3,$DM$4=4),0,IF($DM$4=1,INDEX($CZ$7:$CZ$15,SUM(IF(M259&lt;$CY$7:$CY$15=TRUE,1,0))+1),VLOOKUP(M259,$DB$7:$DC$107,2,FALSE))))</f>
        <v>0</v>
      </c>
      <c r="W259" s="6" t="e">
        <f t="shared" si="54"/>
        <v>#N/A</v>
      </c>
      <c r="X259" s="6" cm="1">
        <f t="array" aca="1" ref="X259" ca="1">SUM(IF((IF(E259=0,INDIRECT(_xlfn.CONCAT($CH$1,MATCH(F259,$CG$7:$CG$100,0)+6)):INDIRECT(_xlfn.CONCAT($CH$1,MATCH(F259,$CG$7:$CG$100,0)+6+SUM(IF((F259=$CG$7:$CG$59)=TRUE,1,0))-1)),INDIRECT(_xlfn.CONCAT($CD$1,MATCH(E259,$CC$7:$CC$100,0)+6)):INDIRECT(_xlfn.CONCAT($CD$1,MATCH(E259,$CC$7:$CC$100,0)+6+SUM(IF((E259=$CC$7:$CC$59)=TRUE,1,0))-1)))*$S$3)=0,0,1))</f>
        <v>2</v>
      </c>
      <c r="Y259" s="6" t="e" cm="1">
        <f t="array" aca="1" ref="Y259" ca="1">SUM(IF((TRANSPOSE(MMULT(MMULT(_xlfn.MUNIT(X259),IF(MMULT(IF(E259=0,INDIRECT(_xlfn.CONCAT($CH$1,MATCH(F259,$CG$7:$CG$100,0)+6)):INDIRECT(_xlfn.CONCAT($CH$1,MATCH(F259,$CG$7:$CG$100,0)+6+SUM(IF((F259=$CG$7:$CG$59)=TRUE,1,0))-1)),INDIRECT(_xlfn.CONCAT($CD$1,MATCH(E259,$CC$7:$CC$100,0)+6)):INDIRECT(_xlfn.CONCAT($CD$1,MATCH(E259,$CC$7:$CC$100,0)+6+SUM(IF((E259=$CC$7:$CC$59)=TRUE,1,0))-1)))*$S$3,1/TRANSPOSE(W259-INDIRECT(_xlfn.CONCAT($BZ$1,MATCH(D259,$BY$7:$BY$100,0)+6)):INDIRECT(_xlfn.CONCAT($BZ$1,MATCH(D259,$BY$7:$BY$100,0)+6+SUM(IF((D259=$BY$7:$BY$59)=TRUE,1,0))-1))*$R$3))=1,1,0)),W259-INDIRECT(_xlfn.CONCAT($BZ$1,MATCH(D259,$BY$7:$BY$100,0)+6)):INDIRECT(_xlfn.CONCAT($BZ$1,MATCH(D259,$BY$7:$BY$100,0)+6+SUM(IF((D259=$BY$7:$BY$59)=TRUE,1,0))-1))*$R$3)))=0,0,1))</f>
        <v>#N/A</v>
      </c>
      <c r="Z259" s="6"/>
      <c r="AA259" s="30" t="str">
        <f t="shared" ca="1" si="60"/>
        <v/>
      </c>
      <c r="AB259" s="31" t="str">
        <f t="shared" si="61"/>
        <v/>
      </c>
      <c r="AC259" s="31" t="str">
        <f t="shared" si="62"/>
        <v/>
      </c>
      <c r="AD259" s="31" t="str">
        <f t="shared" si="63"/>
        <v/>
      </c>
      <c r="AE259" s="32" t="str">
        <f t="shared" si="64"/>
        <v/>
      </c>
      <c r="AF259" s="33" t="str" cm="1">
        <f t="array" aca="1" ref="AF259" ca="1">IFERROR(IF(_xlfn._xlws.SORT(TRANSPOSE(MMULT(MMULT(_xlfn.MUNIT(X259),IF(ROUND(MMULT(IF(E259=0,IF(DN257=1,INDIRECT(_xlfn.CONCAT($CP$1,MATCH(F259,$CO$7:$CO$100,0)+6)):INDIRECT(_xlfn.CONCAT($CP$1,MATCH(F259,$CO$7:$CO$100,0)+6+SUM(IF((F259=$CO$7:$CO$59)=TRUE,1,0))-1)),INDIRECT(_xlfn.CONCAT($CH$1,MATCH(F259,$CG$7:$CG$100,0)+6)):INDIRECT(_xlfn.CONCAT($CH$1,MATCH(F259,$CG$7:$CG$100,0)+6+SUM(IF((F259=$CG$7:$CG$59)=TRUE,1,0))-1))),IF(OR(DN257=2,DN257=3),INDIRECT(_xlfn.CONCAT($CL$1,MATCH(E259,$CK$7:$CK$100,0)+6)):INDIRECT(_xlfn.CONCAT($CL$1,MATCH(E259,$CK$7:$CK$100,0)+6+SUM(IF((E259=$CK$7:$CK$59)=TRUE,1,0))-1)),INDIRECT(_xlfn.CONCAT($CD$1,MATCH(E259,$CC$7:$CC$100,0)+6)):INDIRECT(_xlfn.CONCAT($CD$1,MATCH(E259,$CC$7:$CC$100,0)+6+SUM(IF((E259=$CC$7:$CC$59)=TRUE,1,0))-1))))*$S$3*IF(AND(DM257=4,F259=0),1.1,1),1/TRANSPOSE(W259-INDIRECT(_xlfn.CONCAT($BZ$1,MATCH(D259,$BY$7:$BY$100,0)+6)):INDIRECT(_xlfn.CONCAT($BZ$1,MATCH(D259,$BY$7:$BY$100,0)+6+SUM(IF((D259=$BY$7:$BY$59)=TRUE,1,0))-1))*$R$3)),6)=1,1,0)),W259-INDIRECT(_xlfn.CONCAT($BZ$1,MATCH(D259,$BY$7:$BY$100,0)+6)):INDIRECT(_xlfn.CONCAT($BZ$1,MATCH(D259,$BY$7:$BY$100,0)+6+SUM(IF((D259=$BY$7:$BY$59)=TRUE,1,0))-1))*$R$3))/$S$3,1,-1,TRUE)=0,"",_xlfn._xlws.SORT(TRANSPOSE(MMULT(MMULT(_xlfn.MUNIT(X259),IF(ROUND(MMULT(IF(E259=0,IF(DN257=1,INDIRECT(_xlfn.CONCAT($CP$1,MATCH(F259,$CO$7:$CO$100,0)+6)):INDIRECT(_xlfn.CONCAT($CP$1,MATCH(F259,$CO$7:$CO$100,0)+6+SUM(IF((F259=$CO$7:$CO$59)=TRUE,1,0))-1)),INDIRECT(_xlfn.CONCAT($CH$1,MATCH(F259,$CG$7:$CG$100,0)+6)):INDIRECT(_xlfn.CONCAT($CH$1,MATCH(F259,$CG$7:$CG$100,0)+6+SUM(IF((F259=$CG$7:$CG$59)=TRUE,1,0))-1))),IF(OR(DN257=2,DN257=3),INDIRECT(_xlfn.CONCAT($CL$1,MATCH(E259,$CK$7:$CK$100,0)+6)):INDIRECT(_xlfn.CONCAT($CL$1,MATCH(E259,$CK$7:$CK$100,0)+6+SUM(IF((E259=$CK$7:$CK$59)=TRUE,1,0))-1)),INDIRECT(_xlfn.CONCAT($CD$1,MATCH(E259,$CC$7:$CC$100,0)+6)):INDIRECT(_xlfn.CONCAT($CD$1,MATCH(E259,$CC$7:$CC$100,0)+6+SUM(IF((E259=$CC$7:$CC$59)=TRUE,1,0))-1))))*$S$3*IF(AND(DM257=4,F259=0),1.1,1),1/TRANSPOSE(W259-INDIRECT(_xlfn.CONCAT($BZ$1,MATCH(D259,$BY$7:$BY$100,0)+6)):INDIRECT(_xlfn.CONCAT($BZ$1,MATCH(D259,$BY$7:$BY$100,0)+6+SUM(IF((D259=$BY$7:$BY$59)=TRUE,1,0))-1))*$R$3)),6)=1,1,0)),W259-INDIRECT(_xlfn.CONCAT($BZ$1,MATCH(D259,$BY$7:$BY$100,0)+6)):INDIRECT(_xlfn.CONCAT($BZ$1,MATCH(D259,$BY$7:$BY$100,0)+6+SUM(IF((D259=$BY$7:$BY$59)=TRUE,1,0))-1))*$R$3))/$S$3,1,-1,TRUE)),"")</f>
        <v/>
      </c>
      <c r="AG259" s="31"/>
      <c r="AH259" s="31"/>
      <c r="AI259" s="31"/>
      <c r="AJ259" s="32"/>
      <c r="AK259" s="6"/>
      <c r="AL259" s="21"/>
      <c r="AM259" s="21"/>
      <c r="AN259" s="48">
        <f t="shared" si="65"/>
        <v>12</v>
      </c>
      <c r="AO259" s="39" t="e">
        <f t="shared" si="66"/>
        <v>#N/A</v>
      </c>
      <c r="AP259" s="39" t="e" cm="1">
        <f t="array" ref="AP259">_xlfn.XMATCH(1,IF(IF((AL259=$DG$24:$EF$24)=TRUE,1,0)+IF((AM259=$DG$25:$EF$25)=TRUE,1,0)=2,1,0))</f>
        <v>#N/A</v>
      </c>
      <c r="AQ259" s="39" t="str" cm="1">
        <f t="array" aca="1" ref="AQ259:AU259" ca="1">AA259:AE259</f>
        <v/>
      </c>
      <c r="AR259" s="39" t="str">
        <f ca="1"/>
        <v/>
      </c>
      <c r="AS259" s="39" t="str">
        <f ca="1"/>
        <v/>
      </c>
      <c r="AT259" s="39" t="str">
        <f ca="1"/>
        <v/>
      </c>
      <c r="AU259" s="39" t="str">
        <f ca="1"/>
        <v/>
      </c>
      <c r="AV259" s="39">
        <f t="shared" si="67"/>
        <v>0</v>
      </c>
      <c r="AW259" s="39" t="e" cm="1">
        <f t="array" ref="AW259">IF(AND(AV259=1,AO259&lt;&gt;1),VLOOKUP(E259,변환표준점수!$H$8:$O$60,_xlfn.XMATCH('표점 계산기'!$AL259,변환표준점수!$I$6:$O$6)+1,FALSE),IF(AND($E259=0,$DN$4=1),INDEX($CH$7:$CH$73,SUM(IF(AF259=$CP$7:$CP$59,ROW($A$1:$A$50),0))),IF(AND($E259&lt;&gt;0,$DN$4&lt;&gt;1),INDEX($CD$7:$CD$73,SUM(IF(AF259=$CL$7:$CL$59,ROW($A$1:$A$50),0))),AF259:AJ259)))</f>
        <v>#N/A</v>
      </c>
      <c r="AX259" s="39"/>
      <c r="AY259" s="39"/>
      <c r="AZ259" s="39"/>
      <c r="BA259" s="39"/>
      <c r="BB259" s="39" t="e">
        <f>VLOOKUP(G259,변환표준점수!$X$8:$AM$16,_xlfn.XMATCH(AL259,변환표준점수!$Y$5:$AM$5)+IF(OR(AN259=6,AN259=7,AN259=10,AN259=11),IF(AO259=1,0,1),0)+1,FALSE)</f>
        <v>#N/A</v>
      </c>
      <c r="BC259" s="39" t="e">
        <f>VLOOKUP(H259,변환표준점수!$AO$8:$BE$16,_xlfn.XMATCH(AL259,변환표준점수!$AP$5:$BE$5)+IF(OR(AN259=3,AN259=6,AN259=8,AN259=9,AN259=10),IF(AO259=1,0,1),0)+1,FALSE)</f>
        <v>#N/A</v>
      </c>
      <c r="BD259" s="39" t="e">
        <f>IF(I259=0,VLOOKUP(K259,변환표준점수!$BU$8:$CF$62,'표점 계산기'!$AN259+1,FALSE),VLOOKUP(I259,변환표준점수!$BH$8:$BS$62,'표점 계산기'!$AN259+1,FALSE))</f>
        <v>#N/A</v>
      </c>
      <c r="BE259" s="39" t="e">
        <f>IF(J259=0,VLOOKUP(L259,변환표준점수!$BU$8:$CF$62,'표점 계산기'!$AN259+1,FALSE),VLOOKUP(J259,변환표준점수!$BH$8:$BS$62,'표점 계산기'!$AN259+1,FALSE))</f>
        <v>#N/A</v>
      </c>
      <c r="BF259" s="39" cm="1">
        <f t="array" ref="BF259">IF(M259=0,0,IF(OR(AN259=3,AN259=4),0,IF(AN259=1,INDEX($CZ$7:$CZ$15,SUM(IF(M259&lt;$CY$7:$CY$15=TRUE,1,0))+1),VLOOKUP(M259,변환표준점수!$BH$8:$BS$62,'표점 계산기'!AN259+1,FALSE))))</f>
        <v>0</v>
      </c>
      <c r="BG259" s="39" t="e" cm="1">
        <f t="array" ref="BG259">INDEX($DG$24:$EF$31,COLUMN(C254),$AP259)</f>
        <v>#N/A</v>
      </c>
      <c r="BH259" s="39" t="e" cm="1">
        <f t="array" ref="BH259">INDEX($DG$24:$EF$31,COLUMN(D254),$AP259)</f>
        <v>#N/A</v>
      </c>
      <c r="BI259" s="39" t="e" cm="1">
        <f t="array" ref="BI259">INDEX($DG$24:$EF$31,COLUMN(E254),$AP259)</f>
        <v>#N/A</v>
      </c>
      <c r="BJ259" s="39" t="e" cm="1">
        <f t="array" ref="BJ259">INDEX($DG$24:$EF$31,COLUMN(F254),$AP259)</f>
        <v>#N/A</v>
      </c>
      <c r="BK259" s="39" t="e" cm="1">
        <f t="array" ref="BK259">INDEX($DG$24:$EF$31,COLUMN(G254),$AP259)</f>
        <v>#N/A</v>
      </c>
      <c r="BL259" s="39" t="e" cm="1">
        <f t="array" ref="BL259">INDEX($DG$24:$EF$31,COLUMN(H254),$AP259)</f>
        <v>#N/A</v>
      </c>
      <c r="BM259" s="63" t="str" cm="1">
        <f t="array" aca="1" ref="BM259:BQ259" ca="1">IFERROR(ROUND(IF(IFERROR(AW259:BA259/AW259:BA259,0)=1,(IFERROR(AQ259:AU259*BG259,0)+IFERROR(AW259:BA259*BH259,0)+(SUM(BD259:BF259)-MIN(BD259:BF259))*BI259+BB259*BJ259+BC259*BK259)*BL259+BB259*(1-BJ259)+BC259*(1-BK259)+IF(AN259=1,BF259,0),""),2),"")</f>
        <v/>
      </c>
      <c r="BN259" s="52" t="str">
        <f ca="1"/>
        <v/>
      </c>
      <c r="BO259" s="52" t="str">
        <f ca="1"/>
        <v/>
      </c>
      <c r="BP259" s="52" t="str">
        <f ca="1"/>
        <v/>
      </c>
      <c r="BQ259" s="64" t="str">
        <f ca="1"/>
        <v/>
      </c>
      <c r="BR259" s="6"/>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6"/>
      <c r="DM259" s="6"/>
      <c r="DN259" s="5"/>
      <c r="DO259" s="5"/>
      <c r="DP259" s="5"/>
      <c r="DQ259" s="5"/>
      <c r="DR259" s="5"/>
      <c r="DS259" s="5"/>
      <c r="DT259" s="5"/>
      <c r="DU259" s="5"/>
      <c r="DV259" s="5"/>
      <c r="DW259" s="5"/>
      <c r="DX259" s="5"/>
      <c r="DY259" s="5"/>
      <c r="DZ259" s="5"/>
      <c r="EA259" s="5"/>
      <c r="EB259" s="5"/>
      <c r="EC259" s="5"/>
      <c r="ED259" s="5"/>
      <c r="EE259" s="5"/>
      <c r="EF259" s="5"/>
      <c r="EG259" s="5"/>
      <c r="EH259" s="5"/>
      <c r="EI259" s="5"/>
      <c r="EJ259" s="5"/>
      <c r="EK259" s="5"/>
      <c r="EL259" s="5"/>
      <c r="EM259" s="5"/>
      <c r="EN259" s="5"/>
      <c r="EO259" s="5"/>
      <c r="EP259" s="5"/>
      <c r="EQ259" s="5"/>
      <c r="ER259" s="5"/>
      <c r="ES259" s="5"/>
      <c r="ET259" s="5"/>
      <c r="EU259" s="5"/>
      <c r="EV259" s="5"/>
      <c r="EW259" s="5"/>
    </row>
    <row r="260" spans="1:153" x14ac:dyDescent="0.3">
      <c r="A260" s="5"/>
      <c r="B260" s="18" t="str">
        <f t="shared" si="55"/>
        <v/>
      </c>
      <c r="C260" s="24"/>
      <c r="D260" s="24"/>
      <c r="E260" s="24"/>
      <c r="F260" s="24"/>
      <c r="G260" s="24"/>
      <c r="H260" s="25"/>
      <c r="I260" s="25"/>
      <c r="J260" s="25"/>
      <c r="K260" s="25"/>
      <c r="L260" s="25"/>
      <c r="M260" s="25"/>
      <c r="N260" s="24"/>
      <c r="O260" s="25"/>
      <c r="P260" s="6"/>
      <c r="Q260" s="6"/>
      <c r="R260" s="6" t="e">
        <f t="shared" si="56"/>
        <v>#N/A</v>
      </c>
      <c r="S260" s="6" t="e">
        <f t="shared" si="57"/>
        <v>#N/A</v>
      </c>
      <c r="T260" s="6" t="e">
        <f t="shared" si="58"/>
        <v>#N/A</v>
      </c>
      <c r="U260" s="6" t="e">
        <f t="shared" si="59"/>
        <v>#N/A</v>
      </c>
      <c r="V260" s="8" cm="1">
        <f t="array" ref="V260">IF(M260=0,0,IF(OR($DM$4=3,$DM$4=4),0,IF($DM$4=1,INDEX($CZ$7:$CZ$15,SUM(IF(M260&lt;$CY$7:$CY$15=TRUE,1,0))+1),VLOOKUP(M260,$DB$7:$DC$107,2,FALSE))))</f>
        <v>0</v>
      </c>
      <c r="W260" s="6" t="e">
        <f t="shared" si="54"/>
        <v>#N/A</v>
      </c>
      <c r="X260" s="6" cm="1">
        <f t="array" aca="1" ref="X260" ca="1">SUM(IF((IF(E260=0,INDIRECT(_xlfn.CONCAT($CH$1,MATCH(F260,$CG$7:$CG$100,0)+6)):INDIRECT(_xlfn.CONCAT($CH$1,MATCH(F260,$CG$7:$CG$100,0)+6+SUM(IF((F260=$CG$7:$CG$59)=TRUE,1,0))-1)),INDIRECT(_xlfn.CONCAT($CD$1,MATCH(E260,$CC$7:$CC$100,0)+6)):INDIRECT(_xlfn.CONCAT($CD$1,MATCH(E260,$CC$7:$CC$100,0)+6+SUM(IF((E260=$CC$7:$CC$59)=TRUE,1,0))-1)))*$S$3)=0,0,1))</f>
        <v>2</v>
      </c>
      <c r="Y260" s="6" t="e" cm="1">
        <f t="array" aca="1" ref="Y260" ca="1">SUM(IF((TRANSPOSE(MMULT(MMULT(_xlfn.MUNIT(X260),IF(MMULT(IF(E260=0,INDIRECT(_xlfn.CONCAT($CH$1,MATCH(F260,$CG$7:$CG$100,0)+6)):INDIRECT(_xlfn.CONCAT($CH$1,MATCH(F260,$CG$7:$CG$100,0)+6+SUM(IF((F260=$CG$7:$CG$59)=TRUE,1,0))-1)),INDIRECT(_xlfn.CONCAT($CD$1,MATCH(E260,$CC$7:$CC$100,0)+6)):INDIRECT(_xlfn.CONCAT($CD$1,MATCH(E260,$CC$7:$CC$100,0)+6+SUM(IF((E260=$CC$7:$CC$59)=TRUE,1,0))-1)))*$S$3,1/TRANSPOSE(W260-INDIRECT(_xlfn.CONCAT($BZ$1,MATCH(D260,$BY$7:$BY$100,0)+6)):INDIRECT(_xlfn.CONCAT($BZ$1,MATCH(D260,$BY$7:$BY$100,0)+6+SUM(IF((D260=$BY$7:$BY$59)=TRUE,1,0))-1))*$R$3))=1,1,0)),W260-INDIRECT(_xlfn.CONCAT($BZ$1,MATCH(D260,$BY$7:$BY$100,0)+6)):INDIRECT(_xlfn.CONCAT($BZ$1,MATCH(D260,$BY$7:$BY$100,0)+6+SUM(IF((D260=$BY$7:$BY$59)=TRUE,1,0))-1))*$R$3)))=0,0,1))</f>
        <v>#N/A</v>
      </c>
      <c r="Z260" s="6"/>
      <c r="AA260" s="30" t="str">
        <f t="shared" ca="1" si="60"/>
        <v/>
      </c>
      <c r="AB260" s="31" t="str">
        <f t="shared" si="61"/>
        <v/>
      </c>
      <c r="AC260" s="31" t="str">
        <f t="shared" si="62"/>
        <v/>
      </c>
      <c r="AD260" s="31" t="str">
        <f t="shared" si="63"/>
        <v/>
      </c>
      <c r="AE260" s="32" t="str">
        <f t="shared" si="64"/>
        <v/>
      </c>
      <c r="AF260" s="33" t="str" cm="1">
        <f t="array" aca="1" ref="AF260" ca="1">IFERROR(IF(_xlfn._xlws.SORT(TRANSPOSE(MMULT(MMULT(_xlfn.MUNIT(X260),IF(ROUND(MMULT(IF(E260=0,IF(DN258=1,INDIRECT(_xlfn.CONCAT($CP$1,MATCH(F260,$CO$7:$CO$100,0)+6)):INDIRECT(_xlfn.CONCAT($CP$1,MATCH(F260,$CO$7:$CO$100,0)+6+SUM(IF((F260=$CO$7:$CO$59)=TRUE,1,0))-1)),INDIRECT(_xlfn.CONCAT($CH$1,MATCH(F260,$CG$7:$CG$100,0)+6)):INDIRECT(_xlfn.CONCAT($CH$1,MATCH(F260,$CG$7:$CG$100,0)+6+SUM(IF((F260=$CG$7:$CG$59)=TRUE,1,0))-1))),IF(OR(DN258=2,DN258=3),INDIRECT(_xlfn.CONCAT($CL$1,MATCH(E260,$CK$7:$CK$100,0)+6)):INDIRECT(_xlfn.CONCAT($CL$1,MATCH(E260,$CK$7:$CK$100,0)+6+SUM(IF((E260=$CK$7:$CK$59)=TRUE,1,0))-1)),INDIRECT(_xlfn.CONCAT($CD$1,MATCH(E260,$CC$7:$CC$100,0)+6)):INDIRECT(_xlfn.CONCAT($CD$1,MATCH(E260,$CC$7:$CC$100,0)+6+SUM(IF((E260=$CC$7:$CC$59)=TRUE,1,0))-1))))*$S$3*IF(AND(DM258=4,F260=0),1.1,1),1/TRANSPOSE(W260-INDIRECT(_xlfn.CONCAT($BZ$1,MATCH(D260,$BY$7:$BY$100,0)+6)):INDIRECT(_xlfn.CONCAT($BZ$1,MATCH(D260,$BY$7:$BY$100,0)+6+SUM(IF((D260=$BY$7:$BY$59)=TRUE,1,0))-1))*$R$3)),6)=1,1,0)),W260-INDIRECT(_xlfn.CONCAT($BZ$1,MATCH(D260,$BY$7:$BY$100,0)+6)):INDIRECT(_xlfn.CONCAT($BZ$1,MATCH(D260,$BY$7:$BY$100,0)+6+SUM(IF((D260=$BY$7:$BY$59)=TRUE,1,0))-1))*$R$3))/$S$3,1,-1,TRUE)=0,"",_xlfn._xlws.SORT(TRANSPOSE(MMULT(MMULT(_xlfn.MUNIT(X260),IF(ROUND(MMULT(IF(E260=0,IF(DN258=1,INDIRECT(_xlfn.CONCAT($CP$1,MATCH(F260,$CO$7:$CO$100,0)+6)):INDIRECT(_xlfn.CONCAT($CP$1,MATCH(F260,$CO$7:$CO$100,0)+6+SUM(IF((F260=$CO$7:$CO$59)=TRUE,1,0))-1)),INDIRECT(_xlfn.CONCAT($CH$1,MATCH(F260,$CG$7:$CG$100,0)+6)):INDIRECT(_xlfn.CONCAT($CH$1,MATCH(F260,$CG$7:$CG$100,0)+6+SUM(IF((F260=$CG$7:$CG$59)=TRUE,1,0))-1))),IF(OR(DN258=2,DN258=3),INDIRECT(_xlfn.CONCAT($CL$1,MATCH(E260,$CK$7:$CK$100,0)+6)):INDIRECT(_xlfn.CONCAT($CL$1,MATCH(E260,$CK$7:$CK$100,0)+6+SUM(IF((E260=$CK$7:$CK$59)=TRUE,1,0))-1)),INDIRECT(_xlfn.CONCAT($CD$1,MATCH(E260,$CC$7:$CC$100,0)+6)):INDIRECT(_xlfn.CONCAT($CD$1,MATCH(E260,$CC$7:$CC$100,0)+6+SUM(IF((E260=$CC$7:$CC$59)=TRUE,1,0))-1))))*$S$3*IF(AND(DM258=4,F260=0),1.1,1),1/TRANSPOSE(W260-INDIRECT(_xlfn.CONCAT($BZ$1,MATCH(D260,$BY$7:$BY$100,0)+6)):INDIRECT(_xlfn.CONCAT($BZ$1,MATCH(D260,$BY$7:$BY$100,0)+6+SUM(IF((D260=$BY$7:$BY$59)=TRUE,1,0))-1))*$R$3)),6)=1,1,0)),W260-INDIRECT(_xlfn.CONCAT($BZ$1,MATCH(D260,$BY$7:$BY$100,0)+6)):INDIRECT(_xlfn.CONCAT($BZ$1,MATCH(D260,$BY$7:$BY$100,0)+6+SUM(IF((D260=$BY$7:$BY$59)=TRUE,1,0))-1))*$R$3))/$S$3,1,-1,TRUE)),"")</f>
        <v/>
      </c>
      <c r="AG260" s="31"/>
      <c r="AH260" s="31"/>
      <c r="AI260" s="31"/>
      <c r="AJ260" s="32"/>
      <c r="AK260" s="6"/>
      <c r="AL260" s="21"/>
      <c r="AM260" s="21"/>
      <c r="AN260" s="48">
        <f t="shared" si="65"/>
        <v>12</v>
      </c>
      <c r="AO260" s="39" t="e">
        <f t="shared" si="66"/>
        <v>#N/A</v>
      </c>
      <c r="AP260" s="39" t="e" cm="1">
        <f t="array" ref="AP260">_xlfn.XMATCH(1,IF(IF((AL260=$DG$24:$EF$24)=TRUE,1,0)+IF((AM260=$DG$25:$EF$25)=TRUE,1,0)=2,1,0))</f>
        <v>#N/A</v>
      </c>
      <c r="AQ260" s="39" t="str" cm="1">
        <f t="array" aca="1" ref="AQ260:AU260" ca="1">AA260:AE260</f>
        <v/>
      </c>
      <c r="AR260" s="39" t="str">
        <f ca="1"/>
        <v/>
      </c>
      <c r="AS260" s="39" t="str">
        <f ca="1"/>
        <v/>
      </c>
      <c r="AT260" s="39" t="str">
        <f ca="1"/>
        <v/>
      </c>
      <c r="AU260" s="39" t="str">
        <f ca="1"/>
        <v/>
      </c>
      <c r="AV260" s="39">
        <f t="shared" si="67"/>
        <v>0</v>
      </c>
      <c r="AW260" s="39" t="e" cm="1">
        <f t="array" ref="AW260">IF(AND(AV260=1,AO260&lt;&gt;1),VLOOKUP(E260,변환표준점수!$H$8:$O$60,_xlfn.XMATCH('표점 계산기'!$AL260,변환표준점수!$I$6:$O$6)+1,FALSE),IF(AND($E260=0,$DN$4=1),INDEX($CH$7:$CH$73,SUM(IF(AF260=$CP$7:$CP$59,ROW($A$1:$A$50),0))),IF(AND($E260&lt;&gt;0,$DN$4&lt;&gt;1),INDEX($CD$7:$CD$73,SUM(IF(AF260=$CL$7:$CL$59,ROW($A$1:$A$50),0))),AF260:AJ260)))</f>
        <v>#N/A</v>
      </c>
      <c r="AX260" s="39"/>
      <c r="AY260" s="39"/>
      <c r="AZ260" s="39"/>
      <c r="BA260" s="39"/>
      <c r="BB260" s="39" t="e">
        <f>VLOOKUP(G260,변환표준점수!$X$8:$AM$16,_xlfn.XMATCH(AL260,변환표준점수!$Y$5:$AM$5)+IF(OR(AN260=6,AN260=7,AN260=10,AN260=11),IF(AO260=1,0,1),0)+1,FALSE)</f>
        <v>#N/A</v>
      </c>
      <c r="BC260" s="39" t="e">
        <f>VLOOKUP(H260,변환표준점수!$AO$8:$BE$16,_xlfn.XMATCH(AL260,변환표준점수!$AP$5:$BE$5)+IF(OR(AN260=3,AN260=6,AN260=8,AN260=9,AN260=10),IF(AO260=1,0,1),0)+1,FALSE)</f>
        <v>#N/A</v>
      </c>
      <c r="BD260" s="39" t="e">
        <f>IF(I260=0,VLOOKUP(K260,변환표준점수!$BU$8:$CF$62,'표점 계산기'!$AN260+1,FALSE),VLOOKUP(I260,변환표준점수!$BH$8:$BS$62,'표점 계산기'!$AN260+1,FALSE))</f>
        <v>#N/A</v>
      </c>
      <c r="BE260" s="39" t="e">
        <f>IF(J260=0,VLOOKUP(L260,변환표준점수!$BU$8:$CF$62,'표점 계산기'!$AN260+1,FALSE),VLOOKUP(J260,변환표준점수!$BH$8:$BS$62,'표점 계산기'!$AN260+1,FALSE))</f>
        <v>#N/A</v>
      </c>
      <c r="BF260" s="39" cm="1">
        <f t="array" ref="BF260">IF(M260=0,0,IF(OR(AN260=3,AN260=4),0,IF(AN260=1,INDEX($CZ$7:$CZ$15,SUM(IF(M260&lt;$CY$7:$CY$15=TRUE,1,0))+1),VLOOKUP(M260,변환표준점수!$BH$8:$BS$62,'표점 계산기'!AN260+1,FALSE))))</f>
        <v>0</v>
      </c>
      <c r="BG260" s="39" t="e" cm="1">
        <f t="array" ref="BG260">INDEX($DG$24:$EF$31,COLUMN(C255),$AP260)</f>
        <v>#N/A</v>
      </c>
      <c r="BH260" s="39" t="e" cm="1">
        <f t="array" ref="BH260">INDEX($DG$24:$EF$31,COLUMN(D255),$AP260)</f>
        <v>#N/A</v>
      </c>
      <c r="BI260" s="39" t="e" cm="1">
        <f t="array" ref="BI260">INDEX($DG$24:$EF$31,COLUMN(E255),$AP260)</f>
        <v>#N/A</v>
      </c>
      <c r="BJ260" s="39" t="e" cm="1">
        <f t="array" ref="BJ260">INDEX($DG$24:$EF$31,COLUMN(F255),$AP260)</f>
        <v>#N/A</v>
      </c>
      <c r="BK260" s="39" t="e" cm="1">
        <f t="array" ref="BK260">INDEX($DG$24:$EF$31,COLUMN(G255),$AP260)</f>
        <v>#N/A</v>
      </c>
      <c r="BL260" s="39" t="e" cm="1">
        <f t="array" ref="BL260">INDEX($DG$24:$EF$31,COLUMN(H255),$AP260)</f>
        <v>#N/A</v>
      </c>
      <c r="BM260" s="63" t="str" cm="1">
        <f t="array" aca="1" ref="BM260:BQ260" ca="1">IFERROR(ROUND(IF(IFERROR(AW260:BA260/AW260:BA260,0)=1,(IFERROR(AQ260:AU260*BG260,0)+IFERROR(AW260:BA260*BH260,0)+(SUM(BD260:BF260)-MIN(BD260:BF260))*BI260+BB260*BJ260+BC260*BK260)*BL260+BB260*(1-BJ260)+BC260*(1-BK260)+IF(AN260=1,BF260,0),""),2),"")</f>
        <v/>
      </c>
      <c r="BN260" s="52" t="str">
        <f ca="1"/>
        <v/>
      </c>
      <c r="BO260" s="52" t="str">
        <f ca="1"/>
        <v/>
      </c>
      <c r="BP260" s="52" t="str">
        <f ca="1"/>
        <v/>
      </c>
      <c r="BQ260" s="64" t="str">
        <f ca="1"/>
        <v/>
      </c>
      <c r="BR260" s="6"/>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6"/>
      <c r="DM260" s="6"/>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row>
    <row r="261" spans="1:153" x14ac:dyDescent="0.3">
      <c r="A261" s="5"/>
      <c r="B261" s="18" t="str">
        <f t="shared" si="55"/>
        <v/>
      </c>
      <c r="C261" s="24"/>
      <c r="D261" s="24"/>
      <c r="E261" s="24"/>
      <c r="F261" s="24"/>
      <c r="G261" s="24"/>
      <c r="H261" s="25"/>
      <c r="I261" s="25"/>
      <c r="J261" s="25"/>
      <c r="K261" s="25"/>
      <c r="L261" s="25"/>
      <c r="M261" s="25"/>
      <c r="N261" s="24"/>
      <c r="O261" s="25"/>
      <c r="P261" s="6"/>
      <c r="Q261" s="6"/>
      <c r="R261" s="6" t="e">
        <f t="shared" si="56"/>
        <v>#N/A</v>
      </c>
      <c r="S261" s="6" t="e">
        <f t="shared" si="57"/>
        <v>#N/A</v>
      </c>
      <c r="T261" s="6" t="e">
        <f t="shared" si="58"/>
        <v>#N/A</v>
      </c>
      <c r="U261" s="6" t="e">
        <f t="shared" si="59"/>
        <v>#N/A</v>
      </c>
      <c r="V261" s="8" cm="1">
        <f t="array" ref="V261">IF(M261=0,0,IF(OR($DM$4=3,$DM$4=4),0,IF($DM$4=1,INDEX($CZ$7:$CZ$15,SUM(IF(M261&lt;$CY$7:$CY$15=TRUE,1,0))+1),VLOOKUP(M261,$DB$7:$DC$107,2,FALSE))))</f>
        <v>0</v>
      </c>
      <c r="W261" s="6" t="e">
        <f t="shared" si="54"/>
        <v>#N/A</v>
      </c>
      <c r="X261" s="6" cm="1">
        <f t="array" aca="1" ref="X261" ca="1">SUM(IF((IF(E261=0,INDIRECT(_xlfn.CONCAT($CH$1,MATCH(F261,$CG$7:$CG$100,0)+6)):INDIRECT(_xlfn.CONCAT($CH$1,MATCH(F261,$CG$7:$CG$100,0)+6+SUM(IF((F261=$CG$7:$CG$59)=TRUE,1,0))-1)),INDIRECT(_xlfn.CONCAT($CD$1,MATCH(E261,$CC$7:$CC$100,0)+6)):INDIRECT(_xlfn.CONCAT($CD$1,MATCH(E261,$CC$7:$CC$100,0)+6+SUM(IF((E261=$CC$7:$CC$59)=TRUE,1,0))-1)))*$S$3)=0,0,1))</f>
        <v>2</v>
      </c>
      <c r="Y261" s="6" t="e" cm="1">
        <f t="array" aca="1" ref="Y261" ca="1">SUM(IF((TRANSPOSE(MMULT(MMULT(_xlfn.MUNIT(X261),IF(MMULT(IF(E261=0,INDIRECT(_xlfn.CONCAT($CH$1,MATCH(F261,$CG$7:$CG$100,0)+6)):INDIRECT(_xlfn.CONCAT($CH$1,MATCH(F261,$CG$7:$CG$100,0)+6+SUM(IF((F261=$CG$7:$CG$59)=TRUE,1,0))-1)),INDIRECT(_xlfn.CONCAT($CD$1,MATCH(E261,$CC$7:$CC$100,0)+6)):INDIRECT(_xlfn.CONCAT($CD$1,MATCH(E261,$CC$7:$CC$100,0)+6+SUM(IF((E261=$CC$7:$CC$59)=TRUE,1,0))-1)))*$S$3,1/TRANSPOSE(W261-INDIRECT(_xlfn.CONCAT($BZ$1,MATCH(D261,$BY$7:$BY$100,0)+6)):INDIRECT(_xlfn.CONCAT($BZ$1,MATCH(D261,$BY$7:$BY$100,0)+6+SUM(IF((D261=$BY$7:$BY$59)=TRUE,1,0))-1))*$R$3))=1,1,0)),W261-INDIRECT(_xlfn.CONCAT($BZ$1,MATCH(D261,$BY$7:$BY$100,0)+6)):INDIRECT(_xlfn.CONCAT($BZ$1,MATCH(D261,$BY$7:$BY$100,0)+6+SUM(IF((D261=$BY$7:$BY$59)=TRUE,1,0))-1))*$R$3)))=0,0,1))</f>
        <v>#N/A</v>
      </c>
      <c r="Z261" s="6"/>
      <c r="AA261" s="30" t="str">
        <f t="shared" ca="1" si="60"/>
        <v/>
      </c>
      <c r="AB261" s="31" t="str">
        <f t="shared" si="61"/>
        <v/>
      </c>
      <c r="AC261" s="31" t="str">
        <f t="shared" si="62"/>
        <v/>
      </c>
      <c r="AD261" s="31" t="str">
        <f t="shared" si="63"/>
        <v/>
      </c>
      <c r="AE261" s="32" t="str">
        <f t="shared" si="64"/>
        <v/>
      </c>
      <c r="AF261" s="33" t="str" cm="1">
        <f t="array" aca="1" ref="AF261" ca="1">IFERROR(IF(_xlfn._xlws.SORT(TRANSPOSE(MMULT(MMULT(_xlfn.MUNIT(X261),IF(ROUND(MMULT(IF(E261=0,IF(DN259=1,INDIRECT(_xlfn.CONCAT($CP$1,MATCH(F261,$CO$7:$CO$100,0)+6)):INDIRECT(_xlfn.CONCAT($CP$1,MATCH(F261,$CO$7:$CO$100,0)+6+SUM(IF((F261=$CO$7:$CO$59)=TRUE,1,0))-1)),INDIRECT(_xlfn.CONCAT($CH$1,MATCH(F261,$CG$7:$CG$100,0)+6)):INDIRECT(_xlfn.CONCAT($CH$1,MATCH(F261,$CG$7:$CG$100,0)+6+SUM(IF((F261=$CG$7:$CG$59)=TRUE,1,0))-1))),IF(OR(DN259=2,DN259=3),INDIRECT(_xlfn.CONCAT($CL$1,MATCH(E261,$CK$7:$CK$100,0)+6)):INDIRECT(_xlfn.CONCAT($CL$1,MATCH(E261,$CK$7:$CK$100,0)+6+SUM(IF((E261=$CK$7:$CK$59)=TRUE,1,0))-1)),INDIRECT(_xlfn.CONCAT($CD$1,MATCH(E261,$CC$7:$CC$100,0)+6)):INDIRECT(_xlfn.CONCAT($CD$1,MATCH(E261,$CC$7:$CC$100,0)+6+SUM(IF((E261=$CC$7:$CC$59)=TRUE,1,0))-1))))*$S$3*IF(AND(DM259=4,F261=0),1.1,1),1/TRANSPOSE(W261-INDIRECT(_xlfn.CONCAT($BZ$1,MATCH(D261,$BY$7:$BY$100,0)+6)):INDIRECT(_xlfn.CONCAT($BZ$1,MATCH(D261,$BY$7:$BY$100,0)+6+SUM(IF((D261=$BY$7:$BY$59)=TRUE,1,0))-1))*$R$3)),6)=1,1,0)),W261-INDIRECT(_xlfn.CONCAT($BZ$1,MATCH(D261,$BY$7:$BY$100,0)+6)):INDIRECT(_xlfn.CONCAT($BZ$1,MATCH(D261,$BY$7:$BY$100,0)+6+SUM(IF((D261=$BY$7:$BY$59)=TRUE,1,0))-1))*$R$3))/$S$3,1,-1,TRUE)=0,"",_xlfn._xlws.SORT(TRANSPOSE(MMULT(MMULT(_xlfn.MUNIT(X261),IF(ROUND(MMULT(IF(E261=0,IF(DN259=1,INDIRECT(_xlfn.CONCAT($CP$1,MATCH(F261,$CO$7:$CO$100,0)+6)):INDIRECT(_xlfn.CONCAT($CP$1,MATCH(F261,$CO$7:$CO$100,0)+6+SUM(IF((F261=$CO$7:$CO$59)=TRUE,1,0))-1)),INDIRECT(_xlfn.CONCAT($CH$1,MATCH(F261,$CG$7:$CG$100,0)+6)):INDIRECT(_xlfn.CONCAT($CH$1,MATCH(F261,$CG$7:$CG$100,0)+6+SUM(IF((F261=$CG$7:$CG$59)=TRUE,1,0))-1))),IF(OR(DN259=2,DN259=3),INDIRECT(_xlfn.CONCAT($CL$1,MATCH(E261,$CK$7:$CK$100,0)+6)):INDIRECT(_xlfn.CONCAT($CL$1,MATCH(E261,$CK$7:$CK$100,0)+6+SUM(IF((E261=$CK$7:$CK$59)=TRUE,1,0))-1)),INDIRECT(_xlfn.CONCAT($CD$1,MATCH(E261,$CC$7:$CC$100,0)+6)):INDIRECT(_xlfn.CONCAT($CD$1,MATCH(E261,$CC$7:$CC$100,0)+6+SUM(IF((E261=$CC$7:$CC$59)=TRUE,1,0))-1))))*$S$3*IF(AND(DM259=4,F261=0),1.1,1),1/TRANSPOSE(W261-INDIRECT(_xlfn.CONCAT($BZ$1,MATCH(D261,$BY$7:$BY$100,0)+6)):INDIRECT(_xlfn.CONCAT($BZ$1,MATCH(D261,$BY$7:$BY$100,0)+6+SUM(IF((D261=$BY$7:$BY$59)=TRUE,1,0))-1))*$R$3)),6)=1,1,0)),W261-INDIRECT(_xlfn.CONCAT($BZ$1,MATCH(D261,$BY$7:$BY$100,0)+6)):INDIRECT(_xlfn.CONCAT($BZ$1,MATCH(D261,$BY$7:$BY$100,0)+6+SUM(IF((D261=$BY$7:$BY$59)=TRUE,1,0))-1))*$R$3))/$S$3,1,-1,TRUE)),"")</f>
        <v/>
      </c>
      <c r="AG261" s="31"/>
      <c r="AH261" s="31"/>
      <c r="AI261" s="31"/>
      <c r="AJ261" s="32"/>
      <c r="AK261" s="6"/>
      <c r="AL261" s="21"/>
      <c r="AM261" s="21"/>
      <c r="AN261" s="48">
        <f t="shared" si="65"/>
        <v>12</v>
      </c>
      <c r="AO261" s="39" t="e">
        <f t="shared" si="66"/>
        <v>#N/A</v>
      </c>
      <c r="AP261" s="39" t="e" cm="1">
        <f t="array" ref="AP261">_xlfn.XMATCH(1,IF(IF((AL261=$DG$24:$EF$24)=TRUE,1,0)+IF((AM261=$DG$25:$EF$25)=TRUE,1,0)=2,1,0))</f>
        <v>#N/A</v>
      </c>
      <c r="AQ261" s="39" t="str" cm="1">
        <f t="array" aca="1" ref="AQ261:AU261" ca="1">AA261:AE261</f>
        <v/>
      </c>
      <c r="AR261" s="39" t="str">
        <f ca="1"/>
        <v/>
      </c>
      <c r="AS261" s="39" t="str">
        <f ca="1"/>
        <v/>
      </c>
      <c r="AT261" s="39" t="str">
        <f ca="1"/>
        <v/>
      </c>
      <c r="AU261" s="39" t="str">
        <f ca="1"/>
        <v/>
      </c>
      <c r="AV261" s="39">
        <f t="shared" si="67"/>
        <v>0</v>
      </c>
      <c r="AW261" s="39" t="e" cm="1">
        <f t="array" ref="AW261">IF(AND(AV261=1,AO261&lt;&gt;1),VLOOKUP(E261,변환표준점수!$H$8:$O$60,_xlfn.XMATCH('표점 계산기'!$AL261,변환표준점수!$I$6:$O$6)+1,FALSE),IF(AND($E261=0,$DN$4=1),INDEX($CH$7:$CH$73,SUM(IF(AF261=$CP$7:$CP$59,ROW($A$1:$A$50),0))),IF(AND($E261&lt;&gt;0,$DN$4&lt;&gt;1),INDEX($CD$7:$CD$73,SUM(IF(AF261=$CL$7:$CL$59,ROW($A$1:$A$50),0))),AF261:AJ261)))</f>
        <v>#N/A</v>
      </c>
      <c r="AX261" s="39"/>
      <c r="AY261" s="39"/>
      <c r="AZ261" s="39"/>
      <c r="BA261" s="39"/>
      <c r="BB261" s="39" t="e">
        <f>VLOOKUP(G261,변환표준점수!$X$8:$AM$16,_xlfn.XMATCH(AL261,변환표준점수!$Y$5:$AM$5)+IF(OR(AN261=6,AN261=7,AN261=10,AN261=11),IF(AO261=1,0,1),0)+1,FALSE)</f>
        <v>#N/A</v>
      </c>
      <c r="BC261" s="39" t="e">
        <f>VLOOKUP(H261,변환표준점수!$AO$8:$BE$16,_xlfn.XMATCH(AL261,변환표준점수!$AP$5:$BE$5)+IF(OR(AN261=3,AN261=6,AN261=8,AN261=9,AN261=10),IF(AO261=1,0,1),0)+1,FALSE)</f>
        <v>#N/A</v>
      </c>
      <c r="BD261" s="39" t="e">
        <f>IF(I261=0,VLOOKUP(K261,변환표준점수!$BU$8:$CF$62,'표점 계산기'!$AN261+1,FALSE),VLOOKUP(I261,변환표준점수!$BH$8:$BS$62,'표점 계산기'!$AN261+1,FALSE))</f>
        <v>#N/A</v>
      </c>
      <c r="BE261" s="39" t="e">
        <f>IF(J261=0,VLOOKUP(L261,변환표준점수!$BU$8:$CF$62,'표점 계산기'!$AN261+1,FALSE),VLOOKUP(J261,변환표준점수!$BH$8:$BS$62,'표점 계산기'!$AN261+1,FALSE))</f>
        <v>#N/A</v>
      </c>
      <c r="BF261" s="39" cm="1">
        <f t="array" ref="BF261">IF(M261=0,0,IF(OR(AN261=3,AN261=4),0,IF(AN261=1,INDEX($CZ$7:$CZ$15,SUM(IF(M261&lt;$CY$7:$CY$15=TRUE,1,0))+1),VLOOKUP(M261,변환표준점수!$BH$8:$BS$62,'표점 계산기'!AN261+1,FALSE))))</f>
        <v>0</v>
      </c>
      <c r="BG261" s="39" t="e" cm="1">
        <f t="array" ref="BG261">INDEX($DG$24:$EF$31,COLUMN(C256),$AP261)</f>
        <v>#N/A</v>
      </c>
      <c r="BH261" s="39" t="e" cm="1">
        <f t="array" ref="BH261">INDEX($DG$24:$EF$31,COLUMN(D256),$AP261)</f>
        <v>#N/A</v>
      </c>
      <c r="BI261" s="39" t="e" cm="1">
        <f t="array" ref="BI261">INDEX($DG$24:$EF$31,COLUMN(E256),$AP261)</f>
        <v>#N/A</v>
      </c>
      <c r="BJ261" s="39" t="e" cm="1">
        <f t="array" ref="BJ261">INDEX($DG$24:$EF$31,COLUMN(F256),$AP261)</f>
        <v>#N/A</v>
      </c>
      <c r="BK261" s="39" t="e" cm="1">
        <f t="array" ref="BK261">INDEX($DG$24:$EF$31,COLUMN(G256),$AP261)</f>
        <v>#N/A</v>
      </c>
      <c r="BL261" s="39" t="e" cm="1">
        <f t="array" ref="BL261">INDEX($DG$24:$EF$31,COLUMN(H256),$AP261)</f>
        <v>#N/A</v>
      </c>
      <c r="BM261" s="63" t="str" cm="1">
        <f t="array" aca="1" ref="BM261:BQ261" ca="1">IFERROR(ROUND(IF(IFERROR(AW261:BA261/AW261:BA261,0)=1,(IFERROR(AQ261:AU261*BG261,0)+IFERROR(AW261:BA261*BH261,0)+(SUM(BD261:BF261)-MIN(BD261:BF261))*BI261+BB261*BJ261+BC261*BK261)*BL261+BB261*(1-BJ261)+BC261*(1-BK261)+IF(AN261=1,BF261,0),""),2),"")</f>
        <v/>
      </c>
      <c r="BN261" s="52" t="str">
        <f ca="1"/>
        <v/>
      </c>
      <c r="BO261" s="52" t="str">
        <f ca="1"/>
        <v/>
      </c>
      <c r="BP261" s="52" t="str">
        <f ca="1"/>
        <v/>
      </c>
      <c r="BQ261" s="64" t="str">
        <f ca="1"/>
        <v/>
      </c>
      <c r="BR261" s="6"/>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6"/>
      <c r="DM261" s="6"/>
      <c r="DN261" s="5"/>
      <c r="DO261" s="5"/>
      <c r="DP261" s="5"/>
      <c r="DQ261" s="5"/>
      <c r="DR261" s="5"/>
      <c r="DS261" s="5"/>
      <c r="DT261" s="5"/>
      <c r="DU261" s="5"/>
      <c r="DV261" s="5"/>
      <c r="DW261" s="5"/>
      <c r="DX261" s="5"/>
      <c r="DY261" s="5"/>
      <c r="DZ261" s="5"/>
      <c r="EA261" s="5"/>
      <c r="EB261" s="5"/>
      <c r="EC261" s="5"/>
      <c r="ED261" s="5"/>
      <c r="EE261" s="5"/>
      <c r="EF261" s="5"/>
      <c r="EG261" s="5"/>
      <c r="EH261" s="5"/>
      <c r="EI261" s="5"/>
      <c r="EJ261" s="5"/>
      <c r="EK261" s="5"/>
      <c r="EL261" s="5"/>
      <c r="EM261" s="5"/>
      <c r="EN261" s="5"/>
      <c r="EO261" s="5"/>
      <c r="EP261" s="5"/>
      <c r="EQ261" s="5"/>
      <c r="ER261" s="5"/>
      <c r="ES261" s="5"/>
      <c r="ET261" s="5"/>
      <c r="EU261" s="5"/>
      <c r="EV261" s="5"/>
      <c r="EW261" s="5"/>
    </row>
    <row r="262" spans="1:153" x14ac:dyDescent="0.3">
      <c r="A262" s="5"/>
      <c r="B262" s="18" t="str">
        <f t="shared" si="55"/>
        <v/>
      </c>
      <c r="C262" s="24"/>
      <c r="D262" s="24"/>
      <c r="E262" s="24"/>
      <c r="F262" s="24"/>
      <c r="G262" s="24"/>
      <c r="H262" s="25"/>
      <c r="I262" s="25"/>
      <c r="J262" s="25"/>
      <c r="K262" s="25"/>
      <c r="L262" s="25"/>
      <c r="M262" s="25"/>
      <c r="N262" s="24"/>
      <c r="O262" s="25"/>
      <c r="P262" s="6"/>
      <c r="Q262" s="6"/>
      <c r="R262" s="6" t="e">
        <f t="shared" si="56"/>
        <v>#N/A</v>
      </c>
      <c r="S262" s="6" t="e">
        <f t="shared" si="57"/>
        <v>#N/A</v>
      </c>
      <c r="T262" s="6" t="e">
        <f t="shared" si="58"/>
        <v>#N/A</v>
      </c>
      <c r="U262" s="6" t="e">
        <f t="shared" si="59"/>
        <v>#N/A</v>
      </c>
      <c r="V262" s="8" cm="1">
        <f t="array" ref="V262">IF(M262=0,0,IF(OR($DM$4=3,$DM$4=4),0,IF($DM$4=1,INDEX($CZ$7:$CZ$15,SUM(IF(M262&lt;$CY$7:$CY$15=TRUE,1,0))+1),VLOOKUP(M262,$DB$7:$DC$107,2,FALSE))))</f>
        <v>0</v>
      </c>
      <c r="W262" s="6" t="e">
        <f t="shared" ref="W262:W325" si="68">ROUND((C262-S262*(1-$V$3)-V262*(IF($DM$4=1,1,0))-R262*(1-$U$3))/$W$3-R262*$U$3-S262*$V$3-(SUM(T262:V262)-MIN(T262:V262))*$T$3,2)</f>
        <v>#N/A</v>
      </c>
      <c r="X262" s="6" cm="1">
        <f t="array" aca="1" ref="X262" ca="1">SUM(IF((IF(E262=0,INDIRECT(_xlfn.CONCAT($CH$1,MATCH(F262,$CG$7:$CG$100,0)+6)):INDIRECT(_xlfn.CONCAT($CH$1,MATCH(F262,$CG$7:$CG$100,0)+6+SUM(IF((F262=$CG$7:$CG$59)=TRUE,1,0))-1)),INDIRECT(_xlfn.CONCAT($CD$1,MATCH(E262,$CC$7:$CC$100,0)+6)):INDIRECT(_xlfn.CONCAT($CD$1,MATCH(E262,$CC$7:$CC$100,0)+6+SUM(IF((E262=$CC$7:$CC$59)=TRUE,1,0))-1)))*$S$3)=0,0,1))</f>
        <v>2</v>
      </c>
      <c r="Y262" s="6" t="e" cm="1">
        <f t="array" aca="1" ref="Y262" ca="1">SUM(IF((TRANSPOSE(MMULT(MMULT(_xlfn.MUNIT(X262),IF(MMULT(IF(E262=0,INDIRECT(_xlfn.CONCAT($CH$1,MATCH(F262,$CG$7:$CG$100,0)+6)):INDIRECT(_xlfn.CONCAT($CH$1,MATCH(F262,$CG$7:$CG$100,0)+6+SUM(IF((F262=$CG$7:$CG$59)=TRUE,1,0))-1)),INDIRECT(_xlfn.CONCAT($CD$1,MATCH(E262,$CC$7:$CC$100,0)+6)):INDIRECT(_xlfn.CONCAT($CD$1,MATCH(E262,$CC$7:$CC$100,0)+6+SUM(IF((E262=$CC$7:$CC$59)=TRUE,1,0))-1)))*$S$3,1/TRANSPOSE(W262-INDIRECT(_xlfn.CONCAT($BZ$1,MATCH(D262,$BY$7:$BY$100,0)+6)):INDIRECT(_xlfn.CONCAT($BZ$1,MATCH(D262,$BY$7:$BY$100,0)+6+SUM(IF((D262=$BY$7:$BY$59)=TRUE,1,0))-1))*$R$3))=1,1,0)),W262-INDIRECT(_xlfn.CONCAT($BZ$1,MATCH(D262,$BY$7:$BY$100,0)+6)):INDIRECT(_xlfn.CONCAT($BZ$1,MATCH(D262,$BY$7:$BY$100,0)+6+SUM(IF((D262=$BY$7:$BY$59)=TRUE,1,0))-1))*$R$3)))=0,0,1))</f>
        <v>#N/A</v>
      </c>
      <c r="Z262" s="6"/>
      <c r="AA262" s="30" t="str">
        <f t="shared" ca="1" si="60"/>
        <v/>
      </c>
      <c r="AB262" s="31" t="str">
        <f t="shared" si="61"/>
        <v/>
      </c>
      <c r="AC262" s="31" t="str">
        <f t="shared" si="62"/>
        <v/>
      </c>
      <c r="AD262" s="31" t="str">
        <f t="shared" si="63"/>
        <v/>
      </c>
      <c r="AE262" s="32" t="str">
        <f t="shared" si="64"/>
        <v/>
      </c>
      <c r="AF262" s="33" t="str" cm="1">
        <f t="array" aca="1" ref="AF262" ca="1">IFERROR(IF(_xlfn._xlws.SORT(TRANSPOSE(MMULT(MMULT(_xlfn.MUNIT(X262),IF(ROUND(MMULT(IF(E262=0,IF(DN260=1,INDIRECT(_xlfn.CONCAT($CP$1,MATCH(F262,$CO$7:$CO$100,0)+6)):INDIRECT(_xlfn.CONCAT($CP$1,MATCH(F262,$CO$7:$CO$100,0)+6+SUM(IF((F262=$CO$7:$CO$59)=TRUE,1,0))-1)),INDIRECT(_xlfn.CONCAT($CH$1,MATCH(F262,$CG$7:$CG$100,0)+6)):INDIRECT(_xlfn.CONCAT($CH$1,MATCH(F262,$CG$7:$CG$100,0)+6+SUM(IF((F262=$CG$7:$CG$59)=TRUE,1,0))-1))),IF(OR(DN260=2,DN260=3),INDIRECT(_xlfn.CONCAT($CL$1,MATCH(E262,$CK$7:$CK$100,0)+6)):INDIRECT(_xlfn.CONCAT($CL$1,MATCH(E262,$CK$7:$CK$100,0)+6+SUM(IF((E262=$CK$7:$CK$59)=TRUE,1,0))-1)),INDIRECT(_xlfn.CONCAT($CD$1,MATCH(E262,$CC$7:$CC$100,0)+6)):INDIRECT(_xlfn.CONCAT($CD$1,MATCH(E262,$CC$7:$CC$100,0)+6+SUM(IF((E262=$CC$7:$CC$59)=TRUE,1,0))-1))))*$S$3*IF(AND(DM260=4,F262=0),1.1,1),1/TRANSPOSE(W262-INDIRECT(_xlfn.CONCAT($BZ$1,MATCH(D262,$BY$7:$BY$100,0)+6)):INDIRECT(_xlfn.CONCAT($BZ$1,MATCH(D262,$BY$7:$BY$100,0)+6+SUM(IF((D262=$BY$7:$BY$59)=TRUE,1,0))-1))*$R$3)),6)=1,1,0)),W262-INDIRECT(_xlfn.CONCAT($BZ$1,MATCH(D262,$BY$7:$BY$100,0)+6)):INDIRECT(_xlfn.CONCAT($BZ$1,MATCH(D262,$BY$7:$BY$100,0)+6+SUM(IF((D262=$BY$7:$BY$59)=TRUE,1,0))-1))*$R$3))/$S$3,1,-1,TRUE)=0,"",_xlfn._xlws.SORT(TRANSPOSE(MMULT(MMULT(_xlfn.MUNIT(X262),IF(ROUND(MMULT(IF(E262=0,IF(DN260=1,INDIRECT(_xlfn.CONCAT($CP$1,MATCH(F262,$CO$7:$CO$100,0)+6)):INDIRECT(_xlfn.CONCAT($CP$1,MATCH(F262,$CO$7:$CO$100,0)+6+SUM(IF((F262=$CO$7:$CO$59)=TRUE,1,0))-1)),INDIRECT(_xlfn.CONCAT($CH$1,MATCH(F262,$CG$7:$CG$100,0)+6)):INDIRECT(_xlfn.CONCAT($CH$1,MATCH(F262,$CG$7:$CG$100,0)+6+SUM(IF((F262=$CG$7:$CG$59)=TRUE,1,0))-1))),IF(OR(DN260=2,DN260=3),INDIRECT(_xlfn.CONCAT($CL$1,MATCH(E262,$CK$7:$CK$100,0)+6)):INDIRECT(_xlfn.CONCAT($CL$1,MATCH(E262,$CK$7:$CK$100,0)+6+SUM(IF((E262=$CK$7:$CK$59)=TRUE,1,0))-1)),INDIRECT(_xlfn.CONCAT($CD$1,MATCH(E262,$CC$7:$CC$100,0)+6)):INDIRECT(_xlfn.CONCAT($CD$1,MATCH(E262,$CC$7:$CC$100,0)+6+SUM(IF((E262=$CC$7:$CC$59)=TRUE,1,0))-1))))*$S$3*IF(AND(DM260=4,F262=0),1.1,1),1/TRANSPOSE(W262-INDIRECT(_xlfn.CONCAT($BZ$1,MATCH(D262,$BY$7:$BY$100,0)+6)):INDIRECT(_xlfn.CONCAT($BZ$1,MATCH(D262,$BY$7:$BY$100,0)+6+SUM(IF((D262=$BY$7:$BY$59)=TRUE,1,0))-1))*$R$3)),6)=1,1,0)),W262-INDIRECT(_xlfn.CONCAT($BZ$1,MATCH(D262,$BY$7:$BY$100,0)+6)):INDIRECT(_xlfn.CONCAT($BZ$1,MATCH(D262,$BY$7:$BY$100,0)+6+SUM(IF((D262=$BY$7:$BY$59)=TRUE,1,0))-1))*$R$3))/$S$3,1,-1,TRUE)),"")</f>
        <v/>
      </c>
      <c r="AG262" s="31"/>
      <c r="AH262" s="31"/>
      <c r="AI262" s="31"/>
      <c r="AJ262" s="32"/>
      <c r="AK262" s="6"/>
      <c r="AL262" s="21"/>
      <c r="AM262" s="21"/>
      <c r="AN262" s="48">
        <f t="shared" si="65"/>
        <v>12</v>
      </c>
      <c r="AO262" s="39" t="e">
        <f t="shared" si="66"/>
        <v>#N/A</v>
      </c>
      <c r="AP262" s="39" t="e" cm="1">
        <f t="array" ref="AP262">_xlfn.XMATCH(1,IF(IF((AL262=$DG$24:$EF$24)=TRUE,1,0)+IF((AM262=$DG$25:$EF$25)=TRUE,1,0)=2,1,0))</f>
        <v>#N/A</v>
      </c>
      <c r="AQ262" s="39" t="str" cm="1">
        <f t="array" aca="1" ref="AQ262:AU262" ca="1">AA262:AE262</f>
        <v/>
      </c>
      <c r="AR262" s="39" t="str">
        <f ca="1"/>
        <v/>
      </c>
      <c r="AS262" s="39" t="str">
        <f ca="1"/>
        <v/>
      </c>
      <c r="AT262" s="39" t="str">
        <f ca="1"/>
        <v/>
      </c>
      <c r="AU262" s="39" t="str">
        <f ca="1"/>
        <v/>
      </c>
      <c r="AV262" s="39">
        <f t="shared" si="67"/>
        <v>0</v>
      </c>
      <c r="AW262" s="39" t="e" cm="1">
        <f t="array" ref="AW262">IF(AND(AV262=1,AO262&lt;&gt;1),VLOOKUP(E262,변환표준점수!$H$8:$O$60,_xlfn.XMATCH('표점 계산기'!$AL262,변환표준점수!$I$6:$O$6)+1,FALSE),IF(AND($E262=0,$DN$4=1),INDEX($CH$7:$CH$73,SUM(IF(AF262=$CP$7:$CP$59,ROW($A$1:$A$50),0))),IF(AND($E262&lt;&gt;0,$DN$4&lt;&gt;1),INDEX($CD$7:$CD$73,SUM(IF(AF262=$CL$7:$CL$59,ROW($A$1:$A$50),0))),AF262:AJ262)))</f>
        <v>#N/A</v>
      </c>
      <c r="AX262" s="39"/>
      <c r="AY262" s="39"/>
      <c r="AZ262" s="39"/>
      <c r="BA262" s="39"/>
      <c r="BB262" s="39" t="e">
        <f>VLOOKUP(G262,변환표준점수!$X$8:$AM$16,_xlfn.XMATCH(AL262,변환표준점수!$Y$5:$AM$5)+IF(OR(AN262=6,AN262=7,AN262=10,AN262=11),IF(AO262=1,0,1),0)+1,FALSE)</f>
        <v>#N/A</v>
      </c>
      <c r="BC262" s="39" t="e">
        <f>VLOOKUP(H262,변환표준점수!$AO$8:$BE$16,_xlfn.XMATCH(AL262,변환표준점수!$AP$5:$BE$5)+IF(OR(AN262=3,AN262=6,AN262=8,AN262=9,AN262=10),IF(AO262=1,0,1),0)+1,FALSE)</f>
        <v>#N/A</v>
      </c>
      <c r="BD262" s="39" t="e">
        <f>IF(I262=0,VLOOKUP(K262,변환표준점수!$BU$8:$CF$62,'표점 계산기'!$AN262+1,FALSE),VLOOKUP(I262,변환표준점수!$BH$8:$BS$62,'표점 계산기'!$AN262+1,FALSE))</f>
        <v>#N/A</v>
      </c>
      <c r="BE262" s="39" t="e">
        <f>IF(J262=0,VLOOKUP(L262,변환표준점수!$BU$8:$CF$62,'표점 계산기'!$AN262+1,FALSE),VLOOKUP(J262,변환표준점수!$BH$8:$BS$62,'표점 계산기'!$AN262+1,FALSE))</f>
        <v>#N/A</v>
      </c>
      <c r="BF262" s="39" cm="1">
        <f t="array" ref="BF262">IF(M262=0,0,IF(OR(AN262=3,AN262=4),0,IF(AN262=1,INDEX($CZ$7:$CZ$15,SUM(IF(M262&lt;$CY$7:$CY$15=TRUE,1,0))+1),VLOOKUP(M262,변환표준점수!$BH$8:$BS$62,'표점 계산기'!AN262+1,FALSE))))</f>
        <v>0</v>
      </c>
      <c r="BG262" s="39" t="e" cm="1">
        <f t="array" ref="BG262">INDEX($DG$24:$EF$31,COLUMN(C257),$AP262)</f>
        <v>#N/A</v>
      </c>
      <c r="BH262" s="39" t="e" cm="1">
        <f t="array" ref="BH262">INDEX($DG$24:$EF$31,COLUMN(D257),$AP262)</f>
        <v>#N/A</v>
      </c>
      <c r="BI262" s="39" t="e" cm="1">
        <f t="array" ref="BI262">INDEX($DG$24:$EF$31,COLUMN(E257),$AP262)</f>
        <v>#N/A</v>
      </c>
      <c r="BJ262" s="39" t="e" cm="1">
        <f t="array" ref="BJ262">INDEX($DG$24:$EF$31,COLUMN(F257),$AP262)</f>
        <v>#N/A</v>
      </c>
      <c r="BK262" s="39" t="e" cm="1">
        <f t="array" ref="BK262">INDEX($DG$24:$EF$31,COLUMN(G257),$AP262)</f>
        <v>#N/A</v>
      </c>
      <c r="BL262" s="39" t="e" cm="1">
        <f t="array" ref="BL262">INDEX($DG$24:$EF$31,COLUMN(H257),$AP262)</f>
        <v>#N/A</v>
      </c>
      <c r="BM262" s="63" t="str" cm="1">
        <f t="array" aca="1" ref="BM262:BQ262" ca="1">IFERROR(ROUND(IF(IFERROR(AW262:BA262/AW262:BA262,0)=1,(IFERROR(AQ262:AU262*BG262,0)+IFERROR(AW262:BA262*BH262,0)+(SUM(BD262:BF262)-MIN(BD262:BF262))*BI262+BB262*BJ262+BC262*BK262)*BL262+BB262*(1-BJ262)+BC262*(1-BK262)+IF(AN262=1,BF262,0),""),2),"")</f>
        <v/>
      </c>
      <c r="BN262" s="52" t="str">
        <f ca="1"/>
        <v/>
      </c>
      <c r="BO262" s="52" t="str">
        <f ca="1"/>
        <v/>
      </c>
      <c r="BP262" s="52" t="str">
        <f ca="1"/>
        <v/>
      </c>
      <c r="BQ262" s="64" t="str">
        <f ca="1"/>
        <v/>
      </c>
      <c r="BR262" s="6"/>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6"/>
      <c r="DM262" s="6"/>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row>
    <row r="263" spans="1:153" x14ac:dyDescent="0.3">
      <c r="A263" s="5"/>
      <c r="B263" s="18" t="str">
        <f t="shared" ref="B263:B326" si="69">IF(C263=0,"",ROW(A258))</f>
        <v/>
      </c>
      <c r="C263" s="24"/>
      <c r="D263" s="24"/>
      <c r="E263" s="24"/>
      <c r="F263" s="24"/>
      <c r="G263" s="24"/>
      <c r="H263" s="25"/>
      <c r="I263" s="25"/>
      <c r="J263" s="25"/>
      <c r="K263" s="25"/>
      <c r="L263" s="25"/>
      <c r="M263" s="25"/>
      <c r="N263" s="24"/>
      <c r="O263" s="25"/>
      <c r="P263" s="6"/>
      <c r="Q263" s="6"/>
      <c r="R263" s="6" t="e">
        <f t="shared" si="56"/>
        <v>#N/A</v>
      </c>
      <c r="S263" s="6" t="e">
        <f t="shared" si="57"/>
        <v>#N/A</v>
      </c>
      <c r="T263" s="6" t="e">
        <f t="shared" si="58"/>
        <v>#N/A</v>
      </c>
      <c r="U263" s="6" t="e">
        <f t="shared" si="59"/>
        <v>#N/A</v>
      </c>
      <c r="V263" s="8" cm="1">
        <f t="array" ref="V263">IF(M263=0,0,IF(OR($DM$4=3,$DM$4=4),0,IF($DM$4=1,INDEX($CZ$7:$CZ$15,SUM(IF(M263&lt;$CY$7:$CY$15=TRUE,1,0))+1),VLOOKUP(M263,$DB$7:$DC$107,2,FALSE))))</f>
        <v>0</v>
      </c>
      <c r="W263" s="6" t="e">
        <f t="shared" si="68"/>
        <v>#N/A</v>
      </c>
      <c r="X263" s="6" cm="1">
        <f t="array" aca="1" ref="X263" ca="1">SUM(IF((IF(E263=0,INDIRECT(_xlfn.CONCAT($CH$1,MATCH(F263,$CG$7:$CG$100,0)+6)):INDIRECT(_xlfn.CONCAT($CH$1,MATCH(F263,$CG$7:$CG$100,0)+6+SUM(IF((F263=$CG$7:$CG$59)=TRUE,1,0))-1)),INDIRECT(_xlfn.CONCAT($CD$1,MATCH(E263,$CC$7:$CC$100,0)+6)):INDIRECT(_xlfn.CONCAT($CD$1,MATCH(E263,$CC$7:$CC$100,0)+6+SUM(IF((E263=$CC$7:$CC$59)=TRUE,1,0))-1)))*$S$3)=0,0,1))</f>
        <v>2</v>
      </c>
      <c r="Y263" s="6" t="e" cm="1">
        <f t="array" aca="1" ref="Y263" ca="1">SUM(IF((TRANSPOSE(MMULT(MMULT(_xlfn.MUNIT(X263),IF(MMULT(IF(E263=0,INDIRECT(_xlfn.CONCAT($CH$1,MATCH(F263,$CG$7:$CG$100,0)+6)):INDIRECT(_xlfn.CONCAT($CH$1,MATCH(F263,$CG$7:$CG$100,0)+6+SUM(IF((F263=$CG$7:$CG$59)=TRUE,1,0))-1)),INDIRECT(_xlfn.CONCAT($CD$1,MATCH(E263,$CC$7:$CC$100,0)+6)):INDIRECT(_xlfn.CONCAT($CD$1,MATCH(E263,$CC$7:$CC$100,0)+6+SUM(IF((E263=$CC$7:$CC$59)=TRUE,1,0))-1)))*$S$3,1/TRANSPOSE(W263-INDIRECT(_xlfn.CONCAT($BZ$1,MATCH(D263,$BY$7:$BY$100,0)+6)):INDIRECT(_xlfn.CONCAT($BZ$1,MATCH(D263,$BY$7:$BY$100,0)+6+SUM(IF((D263=$BY$7:$BY$59)=TRUE,1,0))-1))*$R$3))=1,1,0)),W263-INDIRECT(_xlfn.CONCAT($BZ$1,MATCH(D263,$BY$7:$BY$100,0)+6)):INDIRECT(_xlfn.CONCAT($BZ$1,MATCH(D263,$BY$7:$BY$100,0)+6+SUM(IF((D263=$BY$7:$BY$59)=TRUE,1,0))-1))*$R$3)))=0,0,1))</f>
        <v>#N/A</v>
      </c>
      <c r="Z263" s="6"/>
      <c r="AA263" s="30" t="str">
        <f t="shared" ca="1" si="60"/>
        <v/>
      </c>
      <c r="AB263" s="31" t="str">
        <f t="shared" si="61"/>
        <v/>
      </c>
      <c r="AC263" s="31" t="str">
        <f t="shared" si="62"/>
        <v/>
      </c>
      <c r="AD263" s="31" t="str">
        <f t="shared" si="63"/>
        <v/>
      </c>
      <c r="AE263" s="32" t="str">
        <f t="shared" si="64"/>
        <v/>
      </c>
      <c r="AF263" s="33" t="str" cm="1">
        <f t="array" aca="1" ref="AF263" ca="1">IFERROR(IF(_xlfn._xlws.SORT(TRANSPOSE(MMULT(MMULT(_xlfn.MUNIT(X263),IF(ROUND(MMULT(IF(E263=0,IF(DN261=1,INDIRECT(_xlfn.CONCAT($CP$1,MATCH(F263,$CO$7:$CO$100,0)+6)):INDIRECT(_xlfn.CONCAT($CP$1,MATCH(F263,$CO$7:$CO$100,0)+6+SUM(IF((F263=$CO$7:$CO$59)=TRUE,1,0))-1)),INDIRECT(_xlfn.CONCAT($CH$1,MATCH(F263,$CG$7:$CG$100,0)+6)):INDIRECT(_xlfn.CONCAT($CH$1,MATCH(F263,$CG$7:$CG$100,0)+6+SUM(IF((F263=$CG$7:$CG$59)=TRUE,1,0))-1))),IF(OR(DN261=2,DN261=3),INDIRECT(_xlfn.CONCAT($CL$1,MATCH(E263,$CK$7:$CK$100,0)+6)):INDIRECT(_xlfn.CONCAT($CL$1,MATCH(E263,$CK$7:$CK$100,0)+6+SUM(IF((E263=$CK$7:$CK$59)=TRUE,1,0))-1)),INDIRECT(_xlfn.CONCAT($CD$1,MATCH(E263,$CC$7:$CC$100,0)+6)):INDIRECT(_xlfn.CONCAT($CD$1,MATCH(E263,$CC$7:$CC$100,0)+6+SUM(IF((E263=$CC$7:$CC$59)=TRUE,1,0))-1))))*$S$3*IF(AND(DM261=4,F263=0),1.1,1),1/TRANSPOSE(W263-INDIRECT(_xlfn.CONCAT($BZ$1,MATCH(D263,$BY$7:$BY$100,0)+6)):INDIRECT(_xlfn.CONCAT($BZ$1,MATCH(D263,$BY$7:$BY$100,0)+6+SUM(IF((D263=$BY$7:$BY$59)=TRUE,1,0))-1))*$R$3)),6)=1,1,0)),W263-INDIRECT(_xlfn.CONCAT($BZ$1,MATCH(D263,$BY$7:$BY$100,0)+6)):INDIRECT(_xlfn.CONCAT($BZ$1,MATCH(D263,$BY$7:$BY$100,0)+6+SUM(IF((D263=$BY$7:$BY$59)=TRUE,1,0))-1))*$R$3))/$S$3,1,-1,TRUE)=0,"",_xlfn._xlws.SORT(TRANSPOSE(MMULT(MMULT(_xlfn.MUNIT(X263),IF(ROUND(MMULT(IF(E263=0,IF(DN261=1,INDIRECT(_xlfn.CONCAT($CP$1,MATCH(F263,$CO$7:$CO$100,0)+6)):INDIRECT(_xlfn.CONCAT($CP$1,MATCH(F263,$CO$7:$CO$100,0)+6+SUM(IF((F263=$CO$7:$CO$59)=TRUE,1,0))-1)),INDIRECT(_xlfn.CONCAT($CH$1,MATCH(F263,$CG$7:$CG$100,0)+6)):INDIRECT(_xlfn.CONCAT($CH$1,MATCH(F263,$CG$7:$CG$100,0)+6+SUM(IF((F263=$CG$7:$CG$59)=TRUE,1,0))-1))),IF(OR(DN261=2,DN261=3),INDIRECT(_xlfn.CONCAT($CL$1,MATCH(E263,$CK$7:$CK$100,0)+6)):INDIRECT(_xlfn.CONCAT($CL$1,MATCH(E263,$CK$7:$CK$100,0)+6+SUM(IF((E263=$CK$7:$CK$59)=TRUE,1,0))-1)),INDIRECT(_xlfn.CONCAT($CD$1,MATCH(E263,$CC$7:$CC$100,0)+6)):INDIRECT(_xlfn.CONCAT($CD$1,MATCH(E263,$CC$7:$CC$100,0)+6+SUM(IF((E263=$CC$7:$CC$59)=TRUE,1,0))-1))))*$S$3*IF(AND(DM261=4,F263=0),1.1,1),1/TRANSPOSE(W263-INDIRECT(_xlfn.CONCAT($BZ$1,MATCH(D263,$BY$7:$BY$100,0)+6)):INDIRECT(_xlfn.CONCAT($BZ$1,MATCH(D263,$BY$7:$BY$100,0)+6+SUM(IF((D263=$BY$7:$BY$59)=TRUE,1,0))-1))*$R$3)),6)=1,1,0)),W263-INDIRECT(_xlfn.CONCAT($BZ$1,MATCH(D263,$BY$7:$BY$100,0)+6)):INDIRECT(_xlfn.CONCAT($BZ$1,MATCH(D263,$BY$7:$BY$100,0)+6+SUM(IF((D263=$BY$7:$BY$59)=TRUE,1,0))-1))*$R$3))/$S$3,1,-1,TRUE)),"")</f>
        <v/>
      </c>
      <c r="AG263" s="31"/>
      <c r="AH263" s="31"/>
      <c r="AI263" s="31"/>
      <c r="AJ263" s="32"/>
      <c r="AK263" s="6"/>
      <c r="AL263" s="21"/>
      <c r="AM263" s="21"/>
      <c r="AN263" s="48">
        <f t="shared" si="65"/>
        <v>12</v>
      </c>
      <c r="AO263" s="39" t="e">
        <f t="shared" si="66"/>
        <v>#N/A</v>
      </c>
      <c r="AP263" s="39" t="e" cm="1">
        <f t="array" ref="AP263">_xlfn.XMATCH(1,IF(IF((AL263=$DG$24:$EF$24)=TRUE,1,0)+IF((AM263=$DG$25:$EF$25)=TRUE,1,0)=2,1,0))</f>
        <v>#N/A</v>
      </c>
      <c r="AQ263" s="39" t="str" cm="1">
        <f t="array" aca="1" ref="AQ263:AU263" ca="1">AA263:AE263</f>
        <v/>
      </c>
      <c r="AR263" s="39" t="str">
        <f ca="1"/>
        <v/>
      </c>
      <c r="AS263" s="39" t="str">
        <f ca="1"/>
        <v/>
      </c>
      <c r="AT263" s="39" t="str">
        <f ca="1"/>
        <v/>
      </c>
      <c r="AU263" s="39" t="str">
        <f ca="1"/>
        <v/>
      </c>
      <c r="AV263" s="39">
        <f t="shared" si="67"/>
        <v>0</v>
      </c>
      <c r="AW263" s="39" t="e" cm="1">
        <f t="array" ref="AW263">IF(AND(AV263=1,AO263&lt;&gt;1),VLOOKUP(E263,변환표준점수!$H$8:$O$60,_xlfn.XMATCH('표점 계산기'!$AL263,변환표준점수!$I$6:$O$6)+1,FALSE),IF(AND($E263=0,$DN$4=1),INDEX($CH$7:$CH$73,SUM(IF(AF263=$CP$7:$CP$59,ROW($A$1:$A$50),0))),IF(AND($E263&lt;&gt;0,$DN$4&lt;&gt;1),INDEX($CD$7:$CD$73,SUM(IF(AF263=$CL$7:$CL$59,ROW($A$1:$A$50),0))),AF263:AJ263)))</f>
        <v>#N/A</v>
      </c>
      <c r="AX263" s="39"/>
      <c r="AY263" s="39"/>
      <c r="AZ263" s="39"/>
      <c r="BA263" s="39"/>
      <c r="BB263" s="39" t="e">
        <f>VLOOKUP(G263,변환표준점수!$X$8:$AM$16,_xlfn.XMATCH(AL263,변환표준점수!$Y$5:$AM$5)+IF(OR(AN263=6,AN263=7,AN263=10,AN263=11),IF(AO263=1,0,1),0)+1,FALSE)</f>
        <v>#N/A</v>
      </c>
      <c r="BC263" s="39" t="e">
        <f>VLOOKUP(H263,변환표준점수!$AO$8:$BE$16,_xlfn.XMATCH(AL263,변환표준점수!$AP$5:$BE$5)+IF(OR(AN263=3,AN263=6,AN263=8,AN263=9,AN263=10),IF(AO263=1,0,1),0)+1,FALSE)</f>
        <v>#N/A</v>
      </c>
      <c r="BD263" s="39" t="e">
        <f>IF(I263=0,VLOOKUP(K263,변환표준점수!$BU$8:$CF$62,'표점 계산기'!$AN263+1,FALSE),VLOOKUP(I263,변환표준점수!$BH$8:$BS$62,'표점 계산기'!$AN263+1,FALSE))</f>
        <v>#N/A</v>
      </c>
      <c r="BE263" s="39" t="e">
        <f>IF(J263=0,VLOOKUP(L263,변환표준점수!$BU$8:$CF$62,'표점 계산기'!$AN263+1,FALSE),VLOOKUP(J263,변환표준점수!$BH$8:$BS$62,'표점 계산기'!$AN263+1,FALSE))</f>
        <v>#N/A</v>
      </c>
      <c r="BF263" s="39" cm="1">
        <f t="array" ref="BF263">IF(M263=0,0,IF(OR(AN263=3,AN263=4),0,IF(AN263=1,INDEX($CZ$7:$CZ$15,SUM(IF(M263&lt;$CY$7:$CY$15=TRUE,1,0))+1),VLOOKUP(M263,변환표준점수!$BH$8:$BS$62,'표점 계산기'!AN263+1,FALSE))))</f>
        <v>0</v>
      </c>
      <c r="BG263" s="39" t="e" cm="1">
        <f t="array" ref="BG263">INDEX($DG$24:$EF$31,COLUMN(C258),$AP263)</f>
        <v>#N/A</v>
      </c>
      <c r="BH263" s="39" t="e" cm="1">
        <f t="array" ref="BH263">INDEX($DG$24:$EF$31,COLUMN(D258),$AP263)</f>
        <v>#N/A</v>
      </c>
      <c r="BI263" s="39" t="e" cm="1">
        <f t="array" ref="BI263">INDEX($DG$24:$EF$31,COLUMN(E258),$AP263)</f>
        <v>#N/A</v>
      </c>
      <c r="BJ263" s="39" t="e" cm="1">
        <f t="array" ref="BJ263">INDEX($DG$24:$EF$31,COLUMN(F258),$AP263)</f>
        <v>#N/A</v>
      </c>
      <c r="BK263" s="39" t="e" cm="1">
        <f t="array" ref="BK263">INDEX($DG$24:$EF$31,COLUMN(G258),$AP263)</f>
        <v>#N/A</v>
      </c>
      <c r="BL263" s="39" t="e" cm="1">
        <f t="array" ref="BL263">INDEX($DG$24:$EF$31,COLUMN(H258),$AP263)</f>
        <v>#N/A</v>
      </c>
      <c r="BM263" s="63" t="str" cm="1">
        <f t="array" aca="1" ref="BM263:BQ263" ca="1">IFERROR(ROUND(IF(IFERROR(AW263:BA263/AW263:BA263,0)=1,(IFERROR(AQ263:AU263*BG263,0)+IFERROR(AW263:BA263*BH263,0)+(SUM(BD263:BF263)-MIN(BD263:BF263))*BI263+BB263*BJ263+BC263*BK263)*BL263+BB263*(1-BJ263)+BC263*(1-BK263)+IF(AN263=1,BF263,0),""),2),"")</f>
        <v/>
      </c>
      <c r="BN263" s="52" t="str">
        <f ca="1"/>
        <v/>
      </c>
      <c r="BO263" s="52" t="str">
        <f ca="1"/>
        <v/>
      </c>
      <c r="BP263" s="52" t="str">
        <f ca="1"/>
        <v/>
      </c>
      <c r="BQ263" s="64" t="str">
        <f ca="1"/>
        <v/>
      </c>
      <c r="BR263" s="6"/>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6"/>
      <c r="DM263" s="6"/>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row>
    <row r="264" spans="1:153" x14ac:dyDescent="0.3">
      <c r="A264" s="5"/>
      <c r="B264" s="18" t="str">
        <f t="shared" si="69"/>
        <v/>
      </c>
      <c r="C264" s="24"/>
      <c r="D264" s="24"/>
      <c r="E264" s="24"/>
      <c r="F264" s="24"/>
      <c r="G264" s="24"/>
      <c r="H264" s="25"/>
      <c r="I264" s="25"/>
      <c r="J264" s="25"/>
      <c r="K264" s="25"/>
      <c r="L264" s="25"/>
      <c r="M264" s="25"/>
      <c r="N264" s="24"/>
      <c r="O264" s="25"/>
      <c r="P264" s="6"/>
      <c r="Q264" s="6"/>
      <c r="R264" s="6" t="e">
        <f t="shared" si="56"/>
        <v>#N/A</v>
      </c>
      <c r="S264" s="6" t="e">
        <f t="shared" si="57"/>
        <v>#N/A</v>
      </c>
      <c r="T264" s="6" t="e">
        <f t="shared" si="58"/>
        <v>#N/A</v>
      </c>
      <c r="U264" s="6" t="e">
        <f t="shared" si="59"/>
        <v>#N/A</v>
      </c>
      <c r="V264" s="8" cm="1">
        <f t="array" ref="V264">IF(M264=0,0,IF(OR($DM$4=3,$DM$4=4),0,IF($DM$4=1,INDEX($CZ$7:$CZ$15,SUM(IF(M264&lt;$CY$7:$CY$15=TRUE,1,0))+1),VLOOKUP(M264,$DB$7:$DC$107,2,FALSE))))</f>
        <v>0</v>
      </c>
      <c r="W264" s="6" t="e">
        <f t="shared" si="68"/>
        <v>#N/A</v>
      </c>
      <c r="X264" s="6" cm="1">
        <f t="array" aca="1" ref="X264" ca="1">SUM(IF((IF(E264=0,INDIRECT(_xlfn.CONCAT($CH$1,MATCH(F264,$CG$7:$CG$100,0)+6)):INDIRECT(_xlfn.CONCAT($CH$1,MATCH(F264,$CG$7:$CG$100,0)+6+SUM(IF((F264=$CG$7:$CG$59)=TRUE,1,0))-1)),INDIRECT(_xlfn.CONCAT($CD$1,MATCH(E264,$CC$7:$CC$100,0)+6)):INDIRECT(_xlfn.CONCAT($CD$1,MATCH(E264,$CC$7:$CC$100,0)+6+SUM(IF((E264=$CC$7:$CC$59)=TRUE,1,0))-1)))*$S$3)=0,0,1))</f>
        <v>2</v>
      </c>
      <c r="Y264" s="6" t="e" cm="1">
        <f t="array" aca="1" ref="Y264" ca="1">SUM(IF((TRANSPOSE(MMULT(MMULT(_xlfn.MUNIT(X264),IF(MMULT(IF(E264=0,INDIRECT(_xlfn.CONCAT($CH$1,MATCH(F264,$CG$7:$CG$100,0)+6)):INDIRECT(_xlfn.CONCAT($CH$1,MATCH(F264,$CG$7:$CG$100,0)+6+SUM(IF((F264=$CG$7:$CG$59)=TRUE,1,0))-1)),INDIRECT(_xlfn.CONCAT($CD$1,MATCH(E264,$CC$7:$CC$100,0)+6)):INDIRECT(_xlfn.CONCAT($CD$1,MATCH(E264,$CC$7:$CC$100,0)+6+SUM(IF((E264=$CC$7:$CC$59)=TRUE,1,0))-1)))*$S$3,1/TRANSPOSE(W264-INDIRECT(_xlfn.CONCAT($BZ$1,MATCH(D264,$BY$7:$BY$100,0)+6)):INDIRECT(_xlfn.CONCAT($BZ$1,MATCH(D264,$BY$7:$BY$100,0)+6+SUM(IF((D264=$BY$7:$BY$59)=TRUE,1,0))-1))*$R$3))=1,1,0)),W264-INDIRECT(_xlfn.CONCAT($BZ$1,MATCH(D264,$BY$7:$BY$100,0)+6)):INDIRECT(_xlfn.CONCAT($BZ$1,MATCH(D264,$BY$7:$BY$100,0)+6+SUM(IF((D264=$BY$7:$BY$59)=TRUE,1,0))-1))*$R$3)))=0,0,1))</f>
        <v>#N/A</v>
      </c>
      <c r="Z264" s="6"/>
      <c r="AA264" s="30" t="str">
        <f t="shared" ca="1" si="60"/>
        <v/>
      </c>
      <c r="AB264" s="31" t="str">
        <f t="shared" si="61"/>
        <v/>
      </c>
      <c r="AC264" s="31" t="str">
        <f t="shared" si="62"/>
        <v/>
      </c>
      <c r="AD264" s="31" t="str">
        <f t="shared" si="63"/>
        <v/>
      </c>
      <c r="AE264" s="32" t="str">
        <f t="shared" si="64"/>
        <v/>
      </c>
      <c r="AF264" s="33" t="str" cm="1">
        <f t="array" aca="1" ref="AF264" ca="1">IFERROR(IF(_xlfn._xlws.SORT(TRANSPOSE(MMULT(MMULT(_xlfn.MUNIT(X264),IF(ROUND(MMULT(IF(E264=0,IF(DN262=1,INDIRECT(_xlfn.CONCAT($CP$1,MATCH(F264,$CO$7:$CO$100,0)+6)):INDIRECT(_xlfn.CONCAT($CP$1,MATCH(F264,$CO$7:$CO$100,0)+6+SUM(IF((F264=$CO$7:$CO$59)=TRUE,1,0))-1)),INDIRECT(_xlfn.CONCAT($CH$1,MATCH(F264,$CG$7:$CG$100,0)+6)):INDIRECT(_xlfn.CONCAT($CH$1,MATCH(F264,$CG$7:$CG$100,0)+6+SUM(IF((F264=$CG$7:$CG$59)=TRUE,1,0))-1))),IF(OR(DN262=2,DN262=3),INDIRECT(_xlfn.CONCAT($CL$1,MATCH(E264,$CK$7:$CK$100,0)+6)):INDIRECT(_xlfn.CONCAT($CL$1,MATCH(E264,$CK$7:$CK$100,0)+6+SUM(IF((E264=$CK$7:$CK$59)=TRUE,1,0))-1)),INDIRECT(_xlfn.CONCAT($CD$1,MATCH(E264,$CC$7:$CC$100,0)+6)):INDIRECT(_xlfn.CONCAT($CD$1,MATCH(E264,$CC$7:$CC$100,0)+6+SUM(IF((E264=$CC$7:$CC$59)=TRUE,1,0))-1))))*$S$3*IF(AND(DM262=4,F264=0),1.1,1),1/TRANSPOSE(W264-INDIRECT(_xlfn.CONCAT($BZ$1,MATCH(D264,$BY$7:$BY$100,0)+6)):INDIRECT(_xlfn.CONCAT($BZ$1,MATCH(D264,$BY$7:$BY$100,0)+6+SUM(IF((D264=$BY$7:$BY$59)=TRUE,1,0))-1))*$R$3)),6)=1,1,0)),W264-INDIRECT(_xlfn.CONCAT($BZ$1,MATCH(D264,$BY$7:$BY$100,0)+6)):INDIRECT(_xlfn.CONCAT($BZ$1,MATCH(D264,$BY$7:$BY$100,0)+6+SUM(IF((D264=$BY$7:$BY$59)=TRUE,1,0))-1))*$R$3))/$S$3,1,-1,TRUE)=0,"",_xlfn._xlws.SORT(TRANSPOSE(MMULT(MMULT(_xlfn.MUNIT(X264),IF(ROUND(MMULT(IF(E264=0,IF(DN262=1,INDIRECT(_xlfn.CONCAT($CP$1,MATCH(F264,$CO$7:$CO$100,0)+6)):INDIRECT(_xlfn.CONCAT($CP$1,MATCH(F264,$CO$7:$CO$100,0)+6+SUM(IF((F264=$CO$7:$CO$59)=TRUE,1,0))-1)),INDIRECT(_xlfn.CONCAT($CH$1,MATCH(F264,$CG$7:$CG$100,0)+6)):INDIRECT(_xlfn.CONCAT($CH$1,MATCH(F264,$CG$7:$CG$100,0)+6+SUM(IF((F264=$CG$7:$CG$59)=TRUE,1,0))-1))),IF(OR(DN262=2,DN262=3),INDIRECT(_xlfn.CONCAT($CL$1,MATCH(E264,$CK$7:$CK$100,0)+6)):INDIRECT(_xlfn.CONCAT($CL$1,MATCH(E264,$CK$7:$CK$100,0)+6+SUM(IF((E264=$CK$7:$CK$59)=TRUE,1,0))-1)),INDIRECT(_xlfn.CONCAT($CD$1,MATCH(E264,$CC$7:$CC$100,0)+6)):INDIRECT(_xlfn.CONCAT($CD$1,MATCH(E264,$CC$7:$CC$100,0)+6+SUM(IF((E264=$CC$7:$CC$59)=TRUE,1,0))-1))))*$S$3*IF(AND(DM262=4,F264=0),1.1,1),1/TRANSPOSE(W264-INDIRECT(_xlfn.CONCAT($BZ$1,MATCH(D264,$BY$7:$BY$100,0)+6)):INDIRECT(_xlfn.CONCAT($BZ$1,MATCH(D264,$BY$7:$BY$100,0)+6+SUM(IF((D264=$BY$7:$BY$59)=TRUE,1,0))-1))*$R$3)),6)=1,1,0)),W264-INDIRECT(_xlfn.CONCAT($BZ$1,MATCH(D264,$BY$7:$BY$100,0)+6)):INDIRECT(_xlfn.CONCAT($BZ$1,MATCH(D264,$BY$7:$BY$100,0)+6+SUM(IF((D264=$BY$7:$BY$59)=TRUE,1,0))-1))*$R$3))/$S$3,1,-1,TRUE)),"")</f>
        <v/>
      </c>
      <c r="AG264" s="31"/>
      <c r="AH264" s="31"/>
      <c r="AI264" s="31"/>
      <c r="AJ264" s="32"/>
      <c r="AK264" s="6"/>
      <c r="AL264" s="21"/>
      <c r="AM264" s="21"/>
      <c r="AN264" s="48">
        <f t="shared" si="65"/>
        <v>12</v>
      </c>
      <c r="AO264" s="39" t="e">
        <f t="shared" si="66"/>
        <v>#N/A</v>
      </c>
      <c r="AP264" s="39" t="e" cm="1">
        <f t="array" ref="AP264">_xlfn.XMATCH(1,IF(IF((AL264=$DG$24:$EF$24)=TRUE,1,0)+IF((AM264=$DG$25:$EF$25)=TRUE,1,0)=2,1,0))</f>
        <v>#N/A</v>
      </c>
      <c r="AQ264" s="39" t="str" cm="1">
        <f t="array" aca="1" ref="AQ264:AU264" ca="1">AA264:AE264</f>
        <v/>
      </c>
      <c r="AR264" s="39" t="str">
        <f ca="1"/>
        <v/>
      </c>
      <c r="AS264" s="39" t="str">
        <f ca="1"/>
        <v/>
      </c>
      <c r="AT264" s="39" t="str">
        <f ca="1"/>
        <v/>
      </c>
      <c r="AU264" s="39" t="str">
        <f ca="1"/>
        <v/>
      </c>
      <c r="AV264" s="39">
        <f t="shared" si="67"/>
        <v>0</v>
      </c>
      <c r="AW264" s="39" t="e" cm="1">
        <f t="array" ref="AW264">IF(AND(AV264=1,AO264&lt;&gt;1),VLOOKUP(E264,변환표준점수!$H$8:$O$60,_xlfn.XMATCH('표점 계산기'!$AL264,변환표준점수!$I$6:$O$6)+1,FALSE),IF(AND($E264=0,$DN$4=1),INDEX($CH$7:$CH$73,SUM(IF(AF264=$CP$7:$CP$59,ROW($A$1:$A$50),0))),IF(AND($E264&lt;&gt;0,$DN$4&lt;&gt;1),INDEX($CD$7:$CD$73,SUM(IF(AF264=$CL$7:$CL$59,ROW($A$1:$A$50),0))),AF264:AJ264)))</f>
        <v>#N/A</v>
      </c>
      <c r="AX264" s="39"/>
      <c r="AY264" s="39"/>
      <c r="AZ264" s="39"/>
      <c r="BA264" s="39"/>
      <c r="BB264" s="39" t="e">
        <f>VLOOKUP(G264,변환표준점수!$X$8:$AM$16,_xlfn.XMATCH(AL264,변환표준점수!$Y$5:$AM$5)+IF(OR(AN264=6,AN264=7,AN264=10,AN264=11),IF(AO264=1,0,1),0)+1,FALSE)</f>
        <v>#N/A</v>
      </c>
      <c r="BC264" s="39" t="e">
        <f>VLOOKUP(H264,변환표준점수!$AO$8:$BE$16,_xlfn.XMATCH(AL264,변환표준점수!$AP$5:$BE$5)+IF(OR(AN264=3,AN264=6,AN264=8,AN264=9,AN264=10),IF(AO264=1,0,1),0)+1,FALSE)</f>
        <v>#N/A</v>
      </c>
      <c r="BD264" s="39" t="e">
        <f>IF(I264=0,VLOOKUP(K264,변환표준점수!$BU$8:$CF$62,'표점 계산기'!$AN264+1,FALSE),VLOOKUP(I264,변환표준점수!$BH$8:$BS$62,'표점 계산기'!$AN264+1,FALSE))</f>
        <v>#N/A</v>
      </c>
      <c r="BE264" s="39" t="e">
        <f>IF(J264=0,VLOOKUP(L264,변환표준점수!$BU$8:$CF$62,'표점 계산기'!$AN264+1,FALSE),VLOOKUP(J264,변환표준점수!$BH$8:$BS$62,'표점 계산기'!$AN264+1,FALSE))</f>
        <v>#N/A</v>
      </c>
      <c r="BF264" s="39" cm="1">
        <f t="array" ref="BF264">IF(M264=0,0,IF(OR(AN264=3,AN264=4),0,IF(AN264=1,INDEX($CZ$7:$CZ$15,SUM(IF(M264&lt;$CY$7:$CY$15=TRUE,1,0))+1),VLOOKUP(M264,변환표준점수!$BH$8:$BS$62,'표점 계산기'!AN264+1,FALSE))))</f>
        <v>0</v>
      </c>
      <c r="BG264" s="39" t="e" cm="1">
        <f t="array" ref="BG264">INDEX($DG$24:$EF$31,COLUMN(C259),$AP264)</f>
        <v>#N/A</v>
      </c>
      <c r="BH264" s="39" t="e" cm="1">
        <f t="array" ref="BH264">INDEX($DG$24:$EF$31,COLUMN(D259),$AP264)</f>
        <v>#N/A</v>
      </c>
      <c r="BI264" s="39" t="e" cm="1">
        <f t="array" ref="BI264">INDEX($DG$24:$EF$31,COLUMN(E259),$AP264)</f>
        <v>#N/A</v>
      </c>
      <c r="BJ264" s="39" t="e" cm="1">
        <f t="array" ref="BJ264">INDEX($DG$24:$EF$31,COLUMN(F259),$AP264)</f>
        <v>#N/A</v>
      </c>
      <c r="BK264" s="39" t="e" cm="1">
        <f t="array" ref="BK264">INDEX($DG$24:$EF$31,COLUMN(G259),$AP264)</f>
        <v>#N/A</v>
      </c>
      <c r="BL264" s="39" t="e" cm="1">
        <f t="array" ref="BL264">INDEX($DG$24:$EF$31,COLUMN(H259),$AP264)</f>
        <v>#N/A</v>
      </c>
      <c r="BM264" s="63" t="str" cm="1">
        <f t="array" aca="1" ref="BM264:BQ264" ca="1">IFERROR(ROUND(IF(IFERROR(AW264:BA264/AW264:BA264,0)=1,(IFERROR(AQ264:AU264*BG264,0)+IFERROR(AW264:BA264*BH264,0)+(SUM(BD264:BF264)-MIN(BD264:BF264))*BI264+BB264*BJ264+BC264*BK264)*BL264+BB264*(1-BJ264)+BC264*(1-BK264)+IF(AN264=1,BF264,0),""),2),"")</f>
        <v/>
      </c>
      <c r="BN264" s="52" t="str">
        <f ca="1"/>
        <v/>
      </c>
      <c r="BO264" s="52" t="str">
        <f ca="1"/>
        <v/>
      </c>
      <c r="BP264" s="52" t="str">
        <f ca="1"/>
        <v/>
      </c>
      <c r="BQ264" s="64" t="str">
        <f ca="1"/>
        <v/>
      </c>
      <c r="BR264" s="6"/>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6"/>
      <c r="DM264" s="6"/>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row>
    <row r="265" spans="1:153" x14ac:dyDescent="0.3">
      <c r="A265" s="5"/>
      <c r="B265" s="18" t="str">
        <f t="shared" si="69"/>
        <v/>
      </c>
      <c r="C265" s="24"/>
      <c r="D265" s="24"/>
      <c r="E265" s="24"/>
      <c r="F265" s="24"/>
      <c r="G265" s="24"/>
      <c r="H265" s="25"/>
      <c r="I265" s="25"/>
      <c r="J265" s="25"/>
      <c r="K265" s="25"/>
      <c r="L265" s="25"/>
      <c r="M265" s="25"/>
      <c r="N265" s="24"/>
      <c r="O265" s="25"/>
      <c r="P265" s="6"/>
      <c r="Q265" s="6"/>
      <c r="R265" s="6" t="e">
        <f t="shared" ref="R265:R328" si="70">VLOOKUP(G265,$CS$7:$CT$15,2,FALSE)</f>
        <v>#N/A</v>
      </c>
      <c r="S265" s="6" t="e">
        <f t="shared" ref="S265:S328" si="71">VLOOKUP(H265,$CV$7:$CW$15,2,FALSE)</f>
        <v>#N/A</v>
      </c>
      <c r="T265" s="6" t="e">
        <f t="shared" ref="T265:T328" si="72">ROUND(IF(AND($DM$4=6,$DN$4=1),IF(N265=1,1.03,1),1)*IF(I265=0,VLOOKUP(K265,$DB$7:$DD$61,3,FALSE),VLOOKUP(I265,$DB$7:$DC$61,2,FALSE)),2)</f>
        <v>#N/A</v>
      </c>
      <c r="U265" s="6" t="e">
        <f t="shared" ref="U265:U328" si="73">ROUND(IF(AND($DM$4=6,$DN$4=1),IF(O265=1,1.03,1),1)*IF(J265=0,VLOOKUP(L265,$DB$7:$DD$61,3,FALSE),VLOOKUP(J265,$DB$7:$DC$61,2,FALSE)),2)</f>
        <v>#N/A</v>
      </c>
      <c r="V265" s="8" cm="1">
        <f t="array" ref="V265">IF(M265=0,0,IF(OR($DM$4=3,$DM$4=4),0,IF($DM$4=1,INDEX($CZ$7:$CZ$15,SUM(IF(M265&lt;$CY$7:$CY$15=TRUE,1,0))+1),VLOOKUP(M265,$DB$7:$DC$107,2,FALSE))))</f>
        <v>0</v>
      </c>
      <c r="W265" s="6" t="e">
        <f t="shared" si="68"/>
        <v>#N/A</v>
      </c>
      <c r="X265" s="6" cm="1">
        <f t="array" aca="1" ref="X265" ca="1">SUM(IF((IF(E265=0,INDIRECT(_xlfn.CONCAT($CH$1,MATCH(F265,$CG$7:$CG$100,0)+6)):INDIRECT(_xlfn.CONCAT($CH$1,MATCH(F265,$CG$7:$CG$100,0)+6+SUM(IF((F265=$CG$7:$CG$59)=TRUE,1,0))-1)),INDIRECT(_xlfn.CONCAT($CD$1,MATCH(E265,$CC$7:$CC$100,0)+6)):INDIRECT(_xlfn.CONCAT($CD$1,MATCH(E265,$CC$7:$CC$100,0)+6+SUM(IF((E265=$CC$7:$CC$59)=TRUE,1,0))-1)))*$S$3)=0,0,1))</f>
        <v>2</v>
      </c>
      <c r="Y265" s="6" t="e" cm="1">
        <f t="array" aca="1" ref="Y265" ca="1">SUM(IF((TRANSPOSE(MMULT(MMULT(_xlfn.MUNIT(X265),IF(MMULT(IF(E265=0,INDIRECT(_xlfn.CONCAT($CH$1,MATCH(F265,$CG$7:$CG$100,0)+6)):INDIRECT(_xlfn.CONCAT($CH$1,MATCH(F265,$CG$7:$CG$100,0)+6+SUM(IF((F265=$CG$7:$CG$59)=TRUE,1,0))-1)),INDIRECT(_xlfn.CONCAT($CD$1,MATCH(E265,$CC$7:$CC$100,0)+6)):INDIRECT(_xlfn.CONCAT($CD$1,MATCH(E265,$CC$7:$CC$100,0)+6+SUM(IF((E265=$CC$7:$CC$59)=TRUE,1,0))-1)))*$S$3,1/TRANSPOSE(W265-INDIRECT(_xlfn.CONCAT($BZ$1,MATCH(D265,$BY$7:$BY$100,0)+6)):INDIRECT(_xlfn.CONCAT($BZ$1,MATCH(D265,$BY$7:$BY$100,0)+6+SUM(IF((D265=$BY$7:$BY$59)=TRUE,1,0))-1))*$R$3))=1,1,0)),W265-INDIRECT(_xlfn.CONCAT($BZ$1,MATCH(D265,$BY$7:$BY$100,0)+6)):INDIRECT(_xlfn.CONCAT($BZ$1,MATCH(D265,$BY$7:$BY$100,0)+6+SUM(IF((D265=$BY$7:$BY$59)=TRUE,1,0))-1))*$R$3)))=0,0,1))</f>
        <v>#N/A</v>
      </c>
      <c r="Z265" s="6"/>
      <c r="AA265" s="30" t="str">
        <f t="shared" ref="AA265:AA328" ca="1" si="74">IF(IF(AF265="",0,($W265-AF265*$S$3)/$R$3)=0,"",IF(AF265=0,0,($W265-AF265*$S$3)/$R$3))</f>
        <v/>
      </c>
      <c r="AB265" s="31" t="str">
        <f t="shared" ref="AB265:AB328" si="75">IF(IF(AG265="",0,($W265-AG265*$S$3)/$R$3)=0,"",IF(AG265=0,0,($W265-AG265*$S$3)/$R$3))</f>
        <v/>
      </c>
      <c r="AC265" s="31" t="str">
        <f t="shared" ref="AC265:AC328" si="76">IF(IF(AH265="",0,($W265-AH265*$S$3)/$R$3)=0,"",IF(AH265=0,0,($W265-AH265*$S$3)/$R$3))</f>
        <v/>
      </c>
      <c r="AD265" s="31" t="str">
        <f t="shared" ref="AD265:AD328" si="77">IF(IF(AI265="",0,($W265-AI265*$S$3)/$R$3)=0,"",IF(AI265=0,0,($W265-AI265*$S$3)/$R$3))</f>
        <v/>
      </c>
      <c r="AE265" s="32" t="str">
        <f t="shared" ref="AE265:AE328" si="78">IF(IF(AJ265="",0,($W265-AJ265*$S$3)/$R$3)=0,"",IF(AJ265=0,0,($W265-AJ265*$S$3)/$R$3))</f>
        <v/>
      </c>
      <c r="AF265" s="33" t="str" cm="1">
        <f t="array" aca="1" ref="AF265" ca="1">IFERROR(IF(_xlfn._xlws.SORT(TRANSPOSE(MMULT(MMULT(_xlfn.MUNIT(X265),IF(ROUND(MMULT(IF(E265=0,IF(DN263=1,INDIRECT(_xlfn.CONCAT($CP$1,MATCH(F265,$CO$7:$CO$100,0)+6)):INDIRECT(_xlfn.CONCAT($CP$1,MATCH(F265,$CO$7:$CO$100,0)+6+SUM(IF((F265=$CO$7:$CO$59)=TRUE,1,0))-1)),INDIRECT(_xlfn.CONCAT($CH$1,MATCH(F265,$CG$7:$CG$100,0)+6)):INDIRECT(_xlfn.CONCAT($CH$1,MATCH(F265,$CG$7:$CG$100,0)+6+SUM(IF((F265=$CG$7:$CG$59)=TRUE,1,0))-1))),IF(OR(DN263=2,DN263=3),INDIRECT(_xlfn.CONCAT($CL$1,MATCH(E265,$CK$7:$CK$100,0)+6)):INDIRECT(_xlfn.CONCAT($CL$1,MATCH(E265,$CK$7:$CK$100,0)+6+SUM(IF((E265=$CK$7:$CK$59)=TRUE,1,0))-1)),INDIRECT(_xlfn.CONCAT($CD$1,MATCH(E265,$CC$7:$CC$100,0)+6)):INDIRECT(_xlfn.CONCAT($CD$1,MATCH(E265,$CC$7:$CC$100,0)+6+SUM(IF((E265=$CC$7:$CC$59)=TRUE,1,0))-1))))*$S$3*IF(AND(DM263=4,F265=0),1.1,1),1/TRANSPOSE(W265-INDIRECT(_xlfn.CONCAT($BZ$1,MATCH(D265,$BY$7:$BY$100,0)+6)):INDIRECT(_xlfn.CONCAT($BZ$1,MATCH(D265,$BY$7:$BY$100,0)+6+SUM(IF((D265=$BY$7:$BY$59)=TRUE,1,0))-1))*$R$3)),6)=1,1,0)),W265-INDIRECT(_xlfn.CONCAT($BZ$1,MATCH(D265,$BY$7:$BY$100,0)+6)):INDIRECT(_xlfn.CONCAT($BZ$1,MATCH(D265,$BY$7:$BY$100,0)+6+SUM(IF((D265=$BY$7:$BY$59)=TRUE,1,0))-1))*$R$3))/$S$3,1,-1,TRUE)=0,"",_xlfn._xlws.SORT(TRANSPOSE(MMULT(MMULT(_xlfn.MUNIT(X265),IF(ROUND(MMULT(IF(E265=0,IF(DN263=1,INDIRECT(_xlfn.CONCAT($CP$1,MATCH(F265,$CO$7:$CO$100,0)+6)):INDIRECT(_xlfn.CONCAT($CP$1,MATCH(F265,$CO$7:$CO$100,0)+6+SUM(IF((F265=$CO$7:$CO$59)=TRUE,1,0))-1)),INDIRECT(_xlfn.CONCAT($CH$1,MATCH(F265,$CG$7:$CG$100,0)+6)):INDIRECT(_xlfn.CONCAT($CH$1,MATCH(F265,$CG$7:$CG$100,0)+6+SUM(IF((F265=$CG$7:$CG$59)=TRUE,1,0))-1))),IF(OR(DN263=2,DN263=3),INDIRECT(_xlfn.CONCAT($CL$1,MATCH(E265,$CK$7:$CK$100,0)+6)):INDIRECT(_xlfn.CONCAT($CL$1,MATCH(E265,$CK$7:$CK$100,0)+6+SUM(IF((E265=$CK$7:$CK$59)=TRUE,1,0))-1)),INDIRECT(_xlfn.CONCAT($CD$1,MATCH(E265,$CC$7:$CC$100,0)+6)):INDIRECT(_xlfn.CONCAT($CD$1,MATCH(E265,$CC$7:$CC$100,0)+6+SUM(IF((E265=$CC$7:$CC$59)=TRUE,1,0))-1))))*$S$3*IF(AND(DM263=4,F265=0),1.1,1),1/TRANSPOSE(W265-INDIRECT(_xlfn.CONCAT($BZ$1,MATCH(D265,$BY$7:$BY$100,0)+6)):INDIRECT(_xlfn.CONCAT($BZ$1,MATCH(D265,$BY$7:$BY$100,0)+6+SUM(IF((D265=$BY$7:$BY$59)=TRUE,1,0))-1))*$R$3)),6)=1,1,0)),W265-INDIRECT(_xlfn.CONCAT($BZ$1,MATCH(D265,$BY$7:$BY$100,0)+6)):INDIRECT(_xlfn.CONCAT($BZ$1,MATCH(D265,$BY$7:$BY$100,0)+6+SUM(IF((D265=$BY$7:$BY$59)=TRUE,1,0))-1))*$R$3))/$S$3,1,-1,TRUE)),"")</f>
        <v/>
      </c>
      <c r="AG265" s="31"/>
      <c r="AH265" s="31"/>
      <c r="AI265" s="31"/>
      <c r="AJ265" s="32"/>
      <c r="AK265" s="6"/>
      <c r="AL265" s="21"/>
      <c r="AM265" s="21"/>
      <c r="AN265" s="48">
        <f t="shared" si="65"/>
        <v>12</v>
      </c>
      <c r="AO265" s="39" t="e">
        <f t="shared" si="66"/>
        <v>#N/A</v>
      </c>
      <c r="AP265" s="39" t="e" cm="1">
        <f t="array" ref="AP265">_xlfn.XMATCH(1,IF(IF((AL265=$DG$24:$EF$24)=TRUE,1,0)+IF((AM265=$DG$25:$EF$25)=TRUE,1,0)=2,1,0))</f>
        <v>#N/A</v>
      </c>
      <c r="AQ265" s="39" t="str" cm="1">
        <f t="array" aca="1" ref="AQ265:AU265" ca="1">AA265:AE265</f>
        <v/>
      </c>
      <c r="AR265" s="39" t="str">
        <f ca="1"/>
        <v/>
      </c>
      <c r="AS265" s="39" t="str">
        <f ca="1"/>
        <v/>
      </c>
      <c r="AT265" s="39" t="str">
        <f ca="1"/>
        <v/>
      </c>
      <c r="AU265" s="39" t="str">
        <f ca="1"/>
        <v/>
      </c>
      <c r="AV265" s="39">
        <f t="shared" si="67"/>
        <v>0</v>
      </c>
      <c r="AW265" s="39" t="e" cm="1">
        <f t="array" ref="AW265">IF(AND(AV265=1,AO265&lt;&gt;1),VLOOKUP(E265,변환표준점수!$H$8:$O$60,_xlfn.XMATCH('표점 계산기'!$AL265,변환표준점수!$I$6:$O$6)+1,FALSE),IF(AND($E265=0,$DN$4=1),INDEX($CH$7:$CH$73,SUM(IF(AF265=$CP$7:$CP$59,ROW($A$1:$A$50),0))),IF(AND($E265&lt;&gt;0,$DN$4&lt;&gt;1),INDEX($CD$7:$CD$73,SUM(IF(AF265=$CL$7:$CL$59,ROW($A$1:$A$50),0))),AF265:AJ265)))</f>
        <v>#N/A</v>
      </c>
      <c r="AX265" s="39"/>
      <c r="AY265" s="39"/>
      <c r="AZ265" s="39"/>
      <c r="BA265" s="39"/>
      <c r="BB265" s="39" t="e">
        <f>VLOOKUP(G265,변환표준점수!$X$8:$AM$16,_xlfn.XMATCH(AL265,변환표준점수!$Y$5:$AM$5)+IF(OR(AN265=6,AN265=7,AN265=10,AN265=11),IF(AO265=1,0,1),0)+1,FALSE)</f>
        <v>#N/A</v>
      </c>
      <c r="BC265" s="39" t="e">
        <f>VLOOKUP(H265,변환표준점수!$AO$8:$BE$16,_xlfn.XMATCH(AL265,변환표준점수!$AP$5:$BE$5)+IF(OR(AN265=3,AN265=6,AN265=8,AN265=9,AN265=10),IF(AO265=1,0,1),0)+1,FALSE)</f>
        <v>#N/A</v>
      </c>
      <c r="BD265" s="39" t="e">
        <f>IF(I265=0,VLOOKUP(K265,변환표준점수!$BU$8:$CF$62,'표점 계산기'!$AN265+1,FALSE),VLOOKUP(I265,변환표준점수!$BH$8:$BS$62,'표점 계산기'!$AN265+1,FALSE))</f>
        <v>#N/A</v>
      </c>
      <c r="BE265" s="39" t="e">
        <f>IF(J265=0,VLOOKUP(L265,변환표준점수!$BU$8:$CF$62,'표점 계산기'!$AN265+1,FALSE),VLOOKUP(J265,변환표준점수!$BH$8:$BS$62,'표점 계산기'!$AN265+1,FALSE))</f>
        <v>#N/A</v>
      </c>
      <c r="BF265" s="39" cm="1">
        <f t="array" ref="BF265">IF(M265=0,0,IF(OR(AN265=3,AN265=4),0,IF(AN265=1,INDEX($CZ$7:$CZ$15,SUM(IF(M265&lt;$CY$7:$CY$15=TRUE,1,0))+1),VLOOKUP(M265,변환표준점수!$BH$8:$BS$62,'표점 계산기'!AN265+1,FALSE))))</f>
        <v>0</v>
      </c>
      <c r="BG265" s="39" t="e" cm="1">
        <f t="array" ref="BG265">INDEX($DG$24:$EF$31,COLUMN(C260),$AP265)</f>
        <v>#N/A</v>
      </c>
      <c r="BH265" s="39" t="e" cm="1">
        <f t="array" ref="BH265">INDEX($DG$24:$EF$31,COLUMN(D260),$AP265)</f>
        <v>#N/A</v>
      </c>
      <c r="BI265" s="39" t="e" cm="1">
        <f t="array" ref="BI265">INDEX($DG$24:$EF$31,COLUMN(E260),$AP265)</f>
        <v>#N/A</v>
      </c>
      <c r="BJ265" s="39" t="e" cm="1">
        <f t="array" ref="BJ265">INDEX($DG$24:$EF$31,COLUMN(F260),$AP265)</f>
        <v>#N/A</v>
      </c>
      <c r="BK265" s="39" t="e" cm="1">
        <f t="array" ref="BK265">INDEX($DG$24:$EF$31,COLUMN(G260),$AP265)</f>
        <v>#N/A</v>
      </c>
      <c r="BL265" s="39" t="e" cm="1">
        <f t="array" ref="BL265">INDEX($DG$24:$EF$31,COLUMN(H260),$AP265)</f>
        <v>#N/A</v>
      </c>
      <c r="BM265" s="63" t="str" cm="1">
        <f t="array" aca="1" ref="BM265:BQ265" ca="1">IFERROR(ROUND(IF(IFERROR(AW265:BA265/AW265:BA265,0)=1,(IFERROR(AQ265:AU265*BG265,0)+IFERROR(AW265:BA265*BH265,0)+(SUM(BD265:BF265)-MIN(BD265:BF265))*BI265+BB265*BJ265+BC265*BK265)*BL265+BB265*(1-BJ265)+BC265*(1-BK265)+IF(AN265=1,BF265,0),""),2),"")</f>
        <v/>
      </c>
      <c r="BN265" s="52" t="str">
        <f ca="1"/>
        <v/>
      </c>
      <c r="BO265" s="52" t="str">
        <f ca="1"/>
        <v/>
      </c>
      <c r="BP265" s="52" t="str">
        <f ca="1"/>
        <v/>
      </c>
      <c r="BQ265" s="64" t="str">
        <f ca="1"/>
        <v/>
      </c>
      <c r="BR265" s="6"/>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6"/>
      <c r="DM265" s="6"/>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row>
    <row r="266" spans="1:153" x14ac:dyDescent="0.3">
      <c r="A266" s="5"/>
      <c r="B266" s="18" t="str">
        <f t="shared" si="69"/>
        <v/>
      </c>
      <c r="C266" s="24"/>
      <c r="D266" s="24"/>
      <c r="E266" s="24"/>
      <c r="F266" s="24"/>
      <c r="G266" s="24"/>
      <c r="H266" s="25"/>
      <c r="I266" s="25"/>
      <c r="J266" s="25"/>
      <c r="K266" s="25"/>
      <c r="L266" s="25"/>
      <c r="M266" s="25"/>
      <c r="N266" s="24"/>
      <c r="O266" s="25"/>
      <c r="P266" s="6"/>
      <c r="Q266" s="6"/>
      <c r="R266" s="6" t="e">
        <f t="shared" si="70"/>
        <v>#N/A</v>
      </c>
      <c r="S266" s="6" t="e">
        <f t="shared" si="71"/>
        <v>#N/A</v>
      </c>
      <c r="T266" s="6" t="e">
        <f t="shared" si="72"/>
        <v>#N/A</v>
      </c>
      <c r="U266" s="6" t="e">
        <f t="shared" si="73"/>
        <v>#N/A</v>
      </c>
      <c r="V266" s="8" cm="1">
        <f t="array" ref="V266">IF(M266=0,0,IF(OR($DM$4=3,$DM$4=4),0,IF($DM$4=1,INDEX($CZ$7:$CZ$15,SUM(IF(M266&lt;$CY$7:$CY$15=TRUE,1,0))+1),VLOOKUP(M266,$DB$7:$DC$107,2,FALSE))))</f>
        <v>0</v>
      </c>
      <c r="W266" s="6" t="e">
        <f t="shared" si="68"/>
        <v>#N/A</v>
      </c>
      <c r="X266" s="6" cm="1">
        <f t="array" aca="1" ref="X266" ca="1">SUM(IF((IF(E266=0,INDIRECT(_xlfn.CONCAT($CH$1,MATCH(F266,$CG$7:$CG$100,0)+6)):INDIRECT(_xlfn.CONCAT($CH$1,MATCH(F266,$CG$7:$CG$100,0)+6+SUM(IF((F266=$CG$7:$CG$59)=TRUE,1,0))-1)),INDIRECT(_xlfn.CONCAT($CD$1,MATCH(E266,$CC$7:$CC$100,0)+6)):INDIRECT(_xlfn.CONCAT($CD$1,MATCH(E266,$CC$7:$CC$100,0)+6+SUM(IF((E266=$CC$7:$CC$59)=TRUE,1,0))-1)))*$S$3)=0,0,1))</f>
        <v>2</v>
      </c>
      <c r="Y266" s="6" t="e" cm="1">
        <f t="array" aca="1" ref="Y266" ca="1">SUM(IF((TRANSPOSE(MMULT(MMULT(_xlfn.MUNIT(X266),IF(MMULT(IF(E266=0,INDIRECT(_xlfn.CONCAT($CH$1,MATCH(F266,$CG$7:$CG$100,0)+6)):INDIRECT(_xlfn.CONCAT($CH$1,MATCH(F266,$CG$7:$CG$100,0)+6+SUM(IF((F266=$CG$7:$CG$59)=TRUE,1,0))-1)),INDIRECT(_xlfn.CONCAT($CD$1,MATCH(E266,$CC$7:$CC$100,0)+6)):INDIRECT(_xlfn.CONCAT($CD$1,MATCH(E266,$CC$7:$CC$100,0)+6+SUM(IF((E266=$CC$7:$CC$59)=TRUE,1,0))-1)))*$S$3,1/TRANSPOSE(W266-INDIRECT(_xlfn.CONCAT($BZ$1,MATCH(D266,$BY$7:$BY$100,0)+6)):INDIRECT(_xlfn.CONCAT($BZ$1,MATCH(D266,$BY$7:$BY$100,0)+6+SUM(IF((D266=$BY$7:$BY$59)=TRUE,1,0))-1))*$R$3))=1,1,0)),W266-INDIRECT(_xlfn.CONCAT($BZ$1,MATCH(D266,$BY$7:$BY$100,0)+6)):INDIRECT(_xlfn.CONCAT($BZ$1,MATCH(D266,$BY$7:$BY$100,0)+6+SUM(IF((D266=$BY$7:$BY$59)=TRUE,1,0))-1))*$R$3)))=0,0,1))</f>
        <v>#N/A</v>
      </c>
      <c r="Z266" s="6"/>
      <c r="AA266" s="30" t="str">
        <f t="shared" ca="1" si="74"/>
        <v/>
      </c>
      <c r="AB266" s="31" t="str">
        <f t="shared" si="75"/>
        <v/>
      </c>
      <c r="AC266" s="31" t="str">
        <f t="shared" si="76"/>
        <v/>
      </c>
      <c r="AD266" s="31" t="str">
        <f t="shared" si="77"/>
        <v/>
      </c>
      <c r="AE266" s="32" t="str">
        <f t="shared" si="78"/>
        <v/>
      </c>
      <c r="AF266" s="33" t="str" cm="1">
        <f t="array" aca="1" ref="AF266" ca="1">IFERROR(IF(_xlfn._xlws.SORT(TRANSPOSE(MMULT(MMULT(_xlfn.MUNIT(X266),IF(ROUND(MMULT(IF(E266=0,IF(DN264=1,INDIRECT(_xlfn.CONCAT($CP$1,MATCH(F266,$CO$7:$CO$100,0)+6)):INDIRECT(_xlfn.CONCAT($CP$1,MATCH(F266,$CO$7:$CO$100,0)+6+SUM(IF((F266=$CO$7:$CO$59)=TRUE,1,0))-1)),INDIRECT(_xlfn.CONCAT($CH$1,MATCH(F266,$CG$7:$CG$100,0)+6)):INDIRECT(_xlfn.CONCAT($CH$1,MATCH(F266,$CG$7:$CG$100,0)+6+SUM(IF((F266=$CG$7:$CG$59)=TRUE,1,0))-1))),IF(OR(DN264=2,DN264=3),INDIRECT(_xlfn.CONCAT($CL$1,MATCH(E266,$CK$7:$CK$100,0)+6)):INDIRECT(_xlfn.CONCAT($CL$1,MATCH(E266,$CK$7:$CK$100,0)+6+SUM(IF((E266=$CK$7:$CK$59)=TRUE,1,0))-1)),INDIRECT(_xlfn.CONCAT($CD$1,MATCH(E266,$CC$7:$CC$100,0)+6)):INDIRECT(_xlfn.CONCAT($CD$1,MATCH(E266,$CC$7:$CC$100,0)+6+SUM(IF((E266=$CC$7:$CC$59)=TRUE,1,0))-1))))*$S$3*IF(AND(DM264=4,F266=0),1.1,1),1/TRANSPOSE(W266-INDIRECT(_xlfn.CONCAT($BZ$1,MATCH(D266,$BY$7:$BY$100,0)+6)):INDIRECT(_xlfn.CONCAT($BZ$1,MATCH(D266,$BY$7:$BY$100,0)+6+SUM(IF((D266=$BY$7:$BY$59)=TRUE,1,0))-1))*$R$3)),6)=1,1,0)),W266-INDIRECT(_xlfn.CONCAT($BZ$1,MATCH(D266,$BY$7:$BY$100,0)+6)):INDIRECT(_xlfn.CONCAT($BZ$1,MATCH(D266,$BY$7:$BY$100,0)+6+SUM(IF((D266=$BY$7:$BY$59)=TRUE,1,0))-1))*$R$3))/$S$3,1,-1,TRUE)=0,"",_xlfn._xlws.SORT(TRANSPOSE(MMULT(MMULT(_xlfn.MUNIT(X266),IF(ROUND(MMULT(IF(E266=0,IF(DN264=1,INDIRECT(_xlfn.CONCAT($CP$1,MATCH(F266,$CO$7:$CO$100,0)+6)):INDIRECT(_xlfn.CONCAT($CP$1,MATCH(F266,$CO$7:$CO$100,0)+6+SUM(IF((F266=$CO$7:$CO$59)=TRUE,1,0))-1)),INDIRECT(_xlfn.CONCAT($CH$1,MATCH(F266,$CG$7:$CG$100,0)+6)):INDIRECT(_xlfn.CONCAT($CH$1,MATCH(F266,$CG$7:$CG$100,0)+6+SUM(IF((F266=$CG$7:$CG$59)=TRUE,1,0))-1))),IF(OR(DN264=2,DN264=3),INDIRECT(_xlfn.CONCAT($CL$1,MATCH(E266,$CK$7:$CK$100,0)+6)):INDIRECT(_xlfn.CONCAT($CL$1,MATCH(E266,$CK$7:$CK$100,0)+6+SUM(IF((E266=$CK$7:$CK$59)=TRUE,1,0))-1)),INDIRECT(_xlfn.CONCAT($CD$1,MATCH(E266,$CC$7:$CC$100,0)+6)):INDIRECT(_xlfn.CONCAT($CD$1,MATCH(E266,$CC$7:$CC$100,0)+6+SUM(IF((E266=$CC$7:$CC$59)=TRUE,1,0))-1))))*$S$3*IF(AND(DM264=4,F266=0),1.1,1),1/TRANSPOSE(W266-INDIRECT(_xlfn.CONCAT($BZ$1,MATCH(D266,$BY$7:$BY$100,0)+6)):INDIRECT(_xlfn.CONCAT($BZ$1,MATCH(D266,$BY$7:$BY$100,0)+6+SUM(IF((D266=$BY$7:$BY$59)=TRUE,1,0))-1))*$R$3)),6)=1,1,0)),W266-INDIRECT(_xlfn.CONCAT($BZ$1,MATCH(D266,$BY$7:$BY$100,0)+6)):INDIRECT(_xlfn.CONCAT($BZ$1,MATCH(D266,$BY$7:$BY$100,0)+6+SUM(IF((D266=$BY$7:$BY$59)=TRUE,1,0))-1))*$R$3))/$S$3,1,-1,TRUE)),"")</f>
        <v/>
      </c>
      <c r="AG266" s="31"/>
      <c r="AH266" s="31"/>
      <c r="AI266" s="31"/>
      <c r="AJ266" s="32"/>
      <c r="AK266" s="6"/>
      <c r="AL266" s="21"/>
      <c r="AM266" s="21"/>
      <c r="AN266" s="48">
        <f t="shared" si="65"/>
        <v>12</v>
      </c>
      <c r="AO266" s="39" t="e">
        <f t="shared" si="66"/>
        <v>#N/A</v>
      </c>
      <c r="AP266" s="39" t="e" cm="1">
        <f t="array" ref="AP266">_xlfn.XMATCH(1,IF(IF((AL266=$DG$24:$EF$24)=TRUE,1,0)+IF((AM266=$DG$25:$EF$25)=TRUE,1,0)=2,1,0))</f>
        <v>#N/A</v>
      </c>
      <c r="AQ266" s="39" t="str" cm="1">
        <f t="array" aca="1" ref="AQ266:AU266" ca="1">AA266:AE266</f>
        <v/>
      </c>
      <c r="AR266" s="39" t="str">
        <f ca="1"/>
        <v/>
      </c>
      <c r="AS266" s="39" t="str">
        <f ca="1"/>
        <v/>
      </c>
      <c r="AT266" s="39" t="str">
        <f ca="1"/>
        <v/>
      </c>
      <c r="AU266" s="39" t="str">
        <f ca="1"/>
        <v/>
      </c>
      <c r="AV266" s="39">
        <f t="shared" si="67"/>
        <v>0</v>
      </c>
      <c r="AW266" s="39" t="e" cm="1">
        <f t="array" ref="AW266">IF(AND(AV266=1,AO266&lt;&gt;1),VLOOKUP(E266,변환표준점수!$H$8:$O$60,_xlfn.XMATCH('표점 계산기'!$AL266,변환표준점수!$I$6:$O$6)+1,FALSE),IF(AND($E266=0,$DN$4=1),INDEX($CH$7:$CH$73,SUM(IF(AF266=$CP$7:$CP$59,ROW($A$1:$A$50),0))),IF(AND($E266&lt;&gt;0,$DN$4&lt;&gt;1),INDEX($CD$7:$CD$73,SUM(IF(AF266=$CL$7:$CL$59,ROW($A$1:$A$50),0))),AF266:AJ266)))</f>
        <v>#N/A</v>
      </c>
      <c r="AX266" s="39"/>
      <c r="AY266" s="39"/>
      <c r="AZ266" s="39"/>
      <c r="BA266" s="39"/>
      <c r="BB266" s="39" t="e">
        <f>VLOOKUP(G266,변환표준점수!$X$8:$AM$16,_xlfn.XMATCH(AL266,변환표준점수!$Y$5:$AM$5)+IF(OR(AN266=6,AN266=7,AN266=10,AN266=11),IF(AO266=1,0,1),0)+1,FALSE)</f>
        <v>#N/A</v>
      </c>
      <c r="BC266" s="39" t="e">
        <f>VLOOKUP(H266,변환표준점수!$AO$8:$BE$16,_xlfn.XMATCH(AL266,변환표준점수!$AP$5:$BE$5)+IF(OR(AN266=3,AN266=6,AN266=8,AN266=9,AN266=10),IF(AO266=1,0,1),0)+1,FALSE)</f>
        <v>#N/A</v>
      </c>
      <c r="BD266" s="39" t="e">
        <f>IF(I266=0,VLOOKUP(K266,변환표준점수!$BU$8:$CF$62,'표점 계산기'!$AN266+1,FALSE),VLOOKUP(I266,변환표준점수!$BH$8:$BS$62,'표점 계산기'!$AN266+1,FALSE))</f>
        <v>#N/A</v>
      </c>
      <c r="BE266" s="39" t="e">
        <f>IF(J266=0,VLOOKUP(L266,변환표준점수!$BU$8:$CF$62,'표점 계산기'!$AN266+1,FALSE),VLOOKUP(J266,변환표준점수!$BH$8:$BS$62,'표점 계산기'!$AN266+1,FALSE))</f>
        <v>#N/A</v>
      </c>
      <c r="BF266" s="39" cm="1">
        <f t="array" ref="BF266">IF(M266=0,0,IF(OR(AN266=3,AN266=4),0,IF(AN266=1,INDEX($CZ$7:$CZ$15,SUM(IF(M266&lt;$CY$7:$CY$15=TRUE,1,0))+1),VLOOKUP(M266,변환표준점수!$BH$8:$BS$62,'표점 계산기'!AN266+1,FALSE))))</f>
        <v>0</v>
      </c>
      <c r="BG266" s="39" t="e" cm="1">
        <f t="array" ref="BG266">INDEX($DG$24:$EF$31,COLUMN(C261),$AP266)</f>
        <v>#N/A</v>
      </c>
      <c r="BH266" s="39" t="e" cm="1">
        <f t="array" ref="BH266">INDEX($DG$24:$EF$31,COLUMN(D261),$AP266)</f>
        <v>#N/A</v>
      </c>
      <c r="BI266" s="39" t="e" cm="1">
        <f t="array" ref="BI266">INDEX($DG$24:$EF$31,COLUMN(E261),$AP266)</f>
        <v>#N/A</v>
      </c>
      <c r="BJ266" s="39" t="e" cm="1">
        <f t="array" ref="BJ266">INDEX($DG$24:$EF$31,COLUMN(F261),$AP266)</f>
        <v>#N/A</v>
      </c>
      <c r="BK266" s="39" t="e" cm="1">
        <f t="array" ref="BK266">INDEX($DG$24:$EF$31,COLUMN(G261),$AP266)</f>
        <v>#N/A</v>
      </c>
      <c r="BL266" s="39" t="e" cm="1">
        <f t="array" ref="BL266">INDEX($DG$24:$EF$31,COLUMN(H261),$AP266)</f>
        <v>#N/A</v>
      </c>
      <c r="BM266" s="63" t="str" cm="1">
        <f t="array" aca="1" ref="BM266:BQ266" ca="1">IFERROR(ROUND(IF(IFERROR(AW266:BA266/AW266:BA266,0)=1,(IFERROR(AQ266:AU266*BG266,0)+IFERROR(AW266:BA266*BH266,0)+(SUM(BD266:BF266)-MIN(BD266:BF266))*BI266+BB266*BJ266+BC266*BK266)*BL266+BB266*(1-BJ266)+BC266*(1-BK266)+IF(AN266=1,BF266,0),""),2),"")</f>
        <v/>
      </c>
      <c r="BN266" s="52" t="str">
        <f ca="1"/>
        <v/>
      </c>
      <c r="BO266" s="52" t="str">
        <f ca="1"/>
        <v/>
      </c>
      <c r="BP266" s="52" t="str">
        <f ca="1"/>
        <v/>
      </c>
      <c r="BQ266" s="64" t="str">
        <f ca="1"/>
        <v/>
      </c>
      <c r="BR266" s="6"/>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6"/>
      <c r="DM266" s="6"/>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row>
    <row r="267" spans="1:153" x14ac:dyDescent="0.3">
      <c r="A267" s="5"/>
      <c r="B267" s="18" t="str">
        <f t="shared" si="69"/>
        <v/>
      </c>
      <c r="C267" s="24"/>
      <c r="D267" s="24"/>
      <c r="E267" s="24"/>
      <c r="F267" s="24"/>
      <c r="G267" s="24"/>
      <c r="H267" s="25"/>
      <c r="I267" s="25"/>
      <c r="J267" s="25"/>
      <c r="K267" s="25"/>
      <c r="L267" s="25"/>
      <c r="M267" s="25"/>
      <c r="N267" s="24"/>
      <c r="O267" s="25"/>
      <c r="P267" s="6"/>
      <c r="Q267" s="6"/>
      <c r="R267" s="6" t="e">
        <f t="shared" si="70"/>
        <v>#N/A</v>
      </c>
      <c r="S267" s="6" t="e">
        <f t="shared" si="71"/>
        <v>#N/A</v>
      </c>
      <c r="T267" s="6" t="e">
        <f t="shared" si="72"/>
        <v>#N/A</v>
      </c>
      <c r="U267" s="6" t="e">
        <f t="shared" si="73"/>
        <v>#N/A</v>
      </c>
      <c r="V267" s="8" cm="1">
        <f t="array" ref="V267">IF(M267=0,0,IF(OR($DM$4=3,$DM$4=4),0,IF($DM$4=1,INDEX($CZ$7:$CZ$15,SUM(IF(M267&lt;$CY$7:$CY$15=TRUE,1,0))+1),VLOOKUP(M267,$DB$7:$DC$107,2,FALSE))))</f>
        <v>0</v>
      </c>
      <c r="W267" s="6" t="e">
        <f t="shared" si="68"/>
        <v>#N/A</v>
      </c>
      <c r="X267" s="6" cm="1">
        <f t="array" aca="1" ref="X267" ca="1">SUM(IF((IF(E267=0,INDIRECT(_xlfn.CONCAT($CH$1,MATCH(F267,$CG$7:$CG$100,0)+6)):INDIRECT(_xlfn.CONCAT($CH$1,MATCH(F267,$CG$7:$CG$100,0)+6+SUM(IF((F267=$CG$7:$CG$59)=TRUE,1,0))-1)),INDIRECT(_xlfn.CONCAT($CD$1,MATCH(E267,$CC$7:$CC$100,0)+6)):INDIRECT(_xlfn.CONCAT($CD$1,MATCH(E267,$CC$7:$CC$100,0)+6+SUM(IF((E267=$CC$7:$CC$59)=TRUE,1,0))-1)))*$S$3)=0,0,1))</f>
        <v>2</v>
      </c>
      <c r="Y267" s="6" t="e" cm="1">
        <f t="array" aca="1" ref="Y267" ca="1">SUM(IF((TRANSPOSE(MMULT(MMULT(_xlfn.MUNIT(X267),IF(MMULT(IF(E267=0,INDIRECT(_xlfn.CONCAT($CH$1,MATCH(F267,$CG$7:$CG$100,0)+6)):INDIRECT(_xlfn.CONCAT($CH$1,MATCH(F267,$CG$7:$CG$100,0)+6+SUM(IF((F267=$CG$7:$CG$59)=TRUE,1,0))-1)),INDIRECT(_xlfn.CONCAT($CD$1,MATCH(E267,$CC$7:$CC$100,0)+6)):INDIRECT(_xlfn.CONCAT($CD$1,MATCH(E267,$CC$7:$CC$100,0)+6+SUM(IF((E267=$CC$7:$CC$59)=TRUE,1,0))-1)))*$S$3,1/TRANSPOSE(W267-INDIRECT(_xlfn.CONCAT($BZ$1,MATCH(D267,$BY$7:$BY$100,0)+6)):INDIRECT(_xlfn.CONCAT($BZ$1,MATCH(D267,$BY$7:$BY$100,0)+6+SUM(IF((D267=$BY$7:$BY$59)=TRUE,1,0))-1))*$R$3))=1,1,0)),W267-INDIRECT(_xlfn.CONCAT($BZ$1,MATCH(D267,$BY$7:$BY$100,0)+6)):INDIRECT(_xlfn.CONCAT($BZ$1,MATCH(D267,$BY$7:$BY$100,0)+6+SUM(IF((D267=$BY$7:$BY$59)=TRUE,1,0))-1))*$R$3)))=0,0,1))</f>
        <v>#N/A</v>
      </c>
      <c r="Z267" s="6"/>
      <c r="AA267" s="30" t="str">
        <f t="shared" ca="1" si="74"/>
        <v/>
      </c>
      <c r="AB267" s="31" t="str">
        <f t="shared" si="75"/>
        <v/>
      </c>
      <c r="AC267" s="31" t="str">
        <f t="shared" si="76"/>
        <v/>
      </c>
      <c r="AD267" s="31" t="str">
        <f t="shared" si="77"/>
        <v/>
      </c>
      <c r="AE267" s="32" t="str">
        <f t="shared" si="78"/>
        <v/>
      </c>
      <c r="AF267" s="33" t="str" cm="1">
        <f t="array" aca="1" ref="AF267" ca="1">IFERROR(IF(_xlfn._xlws.SORT(TRANSPOSE(MMULT(MMULT(_xlfn.MUNIT(X267),IF(ROUND(MMULT(IF(E267=0,IF(DN265=1,INDIRECT(_xlfn.CONCAT($CP$1,MATCH(F267,$CO$7:$CO$100,0)+6)):INDIRECT(_xlfn.CONCAT($CP$1,MATCH(F267,$CO$7:$CO$100,0)+6+SUM(IF((F267=$CO$7:$CO$59)=TRUE,1,0))-1)),INDIRECT(_xlfn.CONCAT($CH$1,MATCH(F267,$CG$7:$CG$100,0)+6)):INDIRECT(_xlfn.CONCAT($CH$1,MATCH(F267,$CG$7:$CG$100,0)+6+SUM(IF((F267=$CG$7:$CG$59)=TRUE,1,0))-1))),IF(OR(DN265=2,DN265=3),INDIRECT(_xlfn.CONCAT($CL$1,MATCH(E267,$CK$7:$CK$100,0)+6)):INDIRECT(_xlfn.CONCAT($CL$1,MATCH(E267,$CK$7:$CK$100,0)+6+SUM(IF((E267=$CK$7:$CK$59)=TRUE,1,0))-1)),INDIRECT(_xlfn.CONCAT($CD$1,MATCH(E267,$CC$7:$CC$100,0)+6)):INDIRECT(_xlfn.CONCAT($CD$1,MATCH(E267,$CC$7:$CC$100,0)+6+SUM(IF((E267=$CC$7:$CC$59)=TRUE,1,0))-1))))*$S$3*IF(AND(DM265=4,F267=0),1.1,1),1/TRANSPOSE(W267-INDIRECT(_xlfn.CONCAT($BZ$1,MATCH(D267,$BY$7:$BY$100,0)+6)):INDIRECT(_xlfn.CONCAT($BZ$1,MATCH(D267,$BY$7:$BY$100,0)+6+SUM(IF((D267=$BY$7:$BY$59)=TRUE,1,0))-1))*$R$3)),6)=1,1,0)),W267-INDIRECT(_xlfn.CONCAT($BZ$1,MATCH(D267,$BY$7:$BY$100,0)+6)):INDIRECT(_xlfn.CONCAT($BZ$1,MATCH(D267,$BY$7:$BY$100,0)+6+SUM(IF((D267=$BY$7:$BY$59)=TRUE,1,0))-1))*$R$3))/$S$3,1,-1,TRUE)=0,"",_xlfn._xlws.SORT(TRANSPOSE(MMULT(MMULT(_xlfn.MUNIT(X267),IF(ROUND(MMULT(IF(E267=0,IF(DN265=1,INDIRECT(_xlfn.CONCAT($CP$1,MATCH(F267,$CO$7:$CO$100,0)+6)):INDIRECT(_xlfn.CONCAT($CP$1,MATCH(F267,$CO$7:$CO$100,0)+6+SUM(IF((F267=$CO$7:$CO$59)=TRUE,1,0))-1)),INDIRECT(_xlfn.CONCAT($CH$1,MATCH(F267,$CG$7:$CG$100,0)+6)):INDIRECT(_xlfn.CONCAT($CH$1,MATCH(F267,$CG$7:$CG$100,0)+6+SUM(IF((F267=$CG$7:$CG$59)=TRUE,1,0))-1))),IF(OR(DN265=2,DN265=3),INDIRECT(_xlfn.CONCAT($CL$1,MATCH(E267,$CK$7:$CK$100,0)+6)):INDIRECT(_xlfn.CONCAT($CL$1,MATCH(E267,$CK$7:$CK$100,0)+6+SUM(IF((E267=$CK$7:$CK$59)=TRUE,1,0))-1)),INDIRECT(_xlfn.CONCAT($CD$1,MATCH(E267,$CC$7:$CC$100,0)+6)):INDIRECT(_xlfn.CONCAT($CD$1,MATCH(E267,$CC$7:$CC$100,0)+6+SUM(IF((E267=$CC$7:$CC$59)=TRUE,1,0))-1))))*$S$3*IF(AND(DM265=4,F267=0),1.1,1),1/TRANSPOSE(W267-INDIRECT(_xlfn.CONCAT($BZ$1,MATCH(D267,$BY$7:$BY$100,0)+6)):INDIRECT(_xlfn.CONCAT($BZ$1,MATCH(D267,$BY$7:$BY$100,0)+6+SUM(IF((D267=$BY$7:$BY$59)=TRUE,1,0))-1))*$R$3)),6)=1,1,0)),W267-INDIRECT(_xlfn.CONCAT($BZ$1,MATCH(D267,$BY$7:$BY$100,0)+6)):INDIRECT(_xlfn.CONCAT($BZ$1,MATCH(D267,$BY$7:$BY$100,0)+6+SUM(IF((D267=$BY$7:$BY$59)=TRUE,1,0))-1))*$R$3))/$S$3,1,-1,TRUE)),"")</f>
        <v/>
      </c>
      <c r="AG267" s="31"/>
      <c r="AH267" s="31"/>
      <c r="AI267" s="31"/>
      <c r="AJ267" s="32"/>
      <c r="AK267" s="6"/>
      <c r="AL267" s="21"/>
      <c r="AM267" s="21"/>
      <c r="AN267" s="48">
        <f t="shared" si="65"/>
        <v>12</v>
      </c>
      <c r="AO267" s="39" t="e">
        <f t="shared" si="66"/>
        <v>#N/A</v>
      </c>
      <c r="AP267" s="39" t="e" cm="1">
        <f t="array" ref="AP267">_xlfn.XMATCH(1,IF(IF((AL267=$DG$24:$EF$24)=TRUE,1,0)+IF((AM267=$DG$25:$EF$25)=TRUE,1,0)=2,1,0))</f>
        <v>#N/A</v>
      </c>
      <c r="AQ267" s="39" t="str" cm="1">
        <f t="array" aca="1" ref="AQ267:AU267" ca="1">AA267:AE267</f>
        <v/>
      </c>
      <c r="AR267" s="39" t="str">
        <f ca="1"/>
        <v/>
      </c>
      <c r="AS267" s="39" t="str">
        <f ca="1"/>
        <v/>
      </c>
      <c r="AT267" s="39" t="str">
        <f ca="1"/>
        <v/>
      </c>
      <c r="AU267" s="39" t="str">
        <f ca="1"/>
        <v/>
      </c>
      <c r="AV267" s="39">
        <f t="shared" si="67"/>
        <v>0</v>
      </c>
      <c r="AW267" s="39" t="e" cm="1">
        <f t="array" ref="AW267">IF(AND(AV267=1,AO267&lt;&gt;1),VLOOKUP(E267,변환표준점수!$H$8:$O$60,_xlfn.XMATCH('표점 계산기'!$AL267,변환표준점수!$I$6:$O$6)+1,FALSE),IF(AND($E267=0,$DN$4=1),INDEX($CH$7:$CH$73,SUM(IF(AF267=$CP$7:$CP$59,ROW($A$1:$A$50),0))),IF(AND($E267&lt;&gt;0,$DN$4&lt;&gt;1),INDEX($CD$7:$CD$73,SUM(IF(AF267=$CL$7:$CL$59,ROW($A$1:$A$50),0))),AF267:AJ267)))</f>
        <v>#N/A</v>
      </c>
      <c r="AX267" s="39"/>
      <c r="AY267" s="39"/>
      <c r="AZ267" s="39"/>
      <c r="BA267" s="39"/>
      <c r="BB267" s="39" t="e">
        <f>VLOOKUP(G267,변환표준점수!$X$8:$AM$16,_xlfn.XMATCH(AL267,변환표준점수!$Y$5:$AM$5)+IF(OR(AN267=6,AN267=7,AN267=10,AN267=11),IF(AO267=1,0,1),0)+1,FALSE)</f>
        <v>#N/A</v>
      </c>
      <c r="BC267" s="39" t="e">
        <f>VLOOKUP(H267,변환표준점수!$AO$8:$BE$16,_xlfn.XMATCH(AL267,변환표준점수!$AP$5:$BE$5)+IF(OR(AN267=3,AN267=6,AN267=8,AN267=9,AN267=10),IF(AO267=1,0,1),0)+1,FALSE)</f>
        <v>#N/A</v>
      </c>
      <c r="BD267" s="39" t="e">
        <f>IF(I267=0,VLOOKUP(K267,변환표준점수!$BU$8:$CF$62,'표점 계산기'!$AN267+1,FALSE),VLOOKUP(I267,변환표준점수!$BH$8:$BS$62,'표점 계산기'!$AN267+1,FALSE))</f>
        <v>#N/A</v>
      </c>
      <c r="BE267" s="39" t="e">
        <f>IF(J267=0,VLOOKUP(L267,변환표준점수!$BU$8:$CF$62,'표점 계산기'!$AN267+1,FALSE),VLOOKUP(J267,변환표준점수!$BH$8:$BS$62,'표점 계산기'!$AN267+1,FALSE))</f>
        <v>#N/A</v>
      </c>
      <c r="BF267" s="39" cm="1">
        <f t="array" ref="BF267">IF(M267=0,0,IF(OR(AN267=3,AN267=4),0,IF(AN267=1,INDEX($CZ$7:$CZ$15,SUM(IF(M267&lt;$CY$7:$CY$15=TRUE,1,0))+1),VLOOKUP(M267,변환표준점수!$BH$8:$BS$62,'표점 계산기'!AN267+1,FALSE))))</f>
        <v>0</v>
      </c>
      <c r="BG267" s="39" t="e" cm="1">
        <f t="array" ref="BG267">INDEX($DG$24:$EF$31,COLUMN(C262),$AP267)</f>
        <v>#N/A</v>
      </c>
      <c r="BH267" s="39" t="e" cm="1">
        <f t="array" ref="BH267">INDEX($DG$24:$EF$31,COLUMN(D262),$AP267)</f>
        <v>#N/A</v>
      </c>
      <c r="BI267" s="39" t="e" cm="1">
        <f t="array" ref="BI267">INDEX($DG$24:$EF$31,COLUMN(E262),$AP267)</f>
        <v>#N/A</v>
      </c>
      <c r="BJ267" s="39" t="e" cm="1">
        <f t="array" ref="BJ267">INDEX($DG$24:$EF$31,COLUMN(F262),$AP267)</f>
        <v>#N/A</v>
      </c>
      <c r="BK267" s="39" t="e" cm="1">
        <f t="array" ref="BK267">INDEX($DG$24:$EF$31,COLUMN(G262),$AP267)</f>
        <v>#N/A</v>
      </c>
      <c r="BL267" s="39" t="e" cm="1">
        <f t="array" ref="BL267">INDEX($DG$24:$EF$31,COLUMN(H262),$AP267)</f>
        <v>#N/A</v>
      </c>
      <c r="BM267" s="63" t="str" cm="1">
        <f t="array" aca="1" ref="BM267:BQ267" ca="1">IFERROR(ROUND(IF(IFERROR(AW267:BA267/AW267:BA267,0)=1,(IFERROR(AQ267:AU267*BG267,0)+IFERROR(AW267:BA267*BH267,0)+(SUM(BD267:BF267)-MIN(BD267:BF267))*BI267+BB267*BJ267+BC267*BK267)*BL267+BB267*(1-BJ267)+BC267*(1-BK267)+IF(AN267=1,BF267,0),""),2),"")</f>
        <v/>
      </c>
      <c r="BN267" s="52" t="str">
        <f ca="1"/>
        <v/>
      </c>
      <c r="BO267" s="52" t="str">
        <f ca="1"/>
        <v/>
      </c>
      <c r="BP267" s="52" t="str">
        <f ca="1"/>
        <v/>
      </c>
      <c r="BQ267" s="64" t="str">
        <f ca="1"/>
        <v/>
      </c>
      <c r="BR267" s="6"/>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6"/>
      <c r="DM267" s="6"/>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row>
    <row r="268" spans="1:153" x14ac:dyDescent="0.3">
      <c r="A268" s="5"/>
      <c r="B268" s="18" t="str">
        <f t="shared" si="69"/>
        <v/>
      </c>
      <c r="C268" s="24"/>
      <c r="D268" s="24"/>
      <c r="E268" s="24"/>
      <c r="F268" s="24"/>
      <c r="G268" s="24"/>
      <c r="H268" s="25"/>
      <c r="I268" s="25"/>
      <c r="J268" s="25"/>
      <c r="K268" s="25"/>
      <c r="L268" s="25"/>
      <c r="M268" s="25"/>
      <c r="N268" s="24"/>
      <c r="O268" s="25"/>
      <c r="P268" s="6"/>
      <c r="Q268" s="6"/>
      <c r="R268" s="6" t="e">
        <f t="shared" si="70"/>
        <v>#N/A</v>
      </c>
      <c r="S268" s="6" t="e">
        <f t="shared" si="71"/>
        <v>#N/A</v>
      </c>
      <c r="T268" s="6" t="e">
        <f t="shared" si="72"/>
        <v>#N/A</v>
      </c>
      <c r="U268" s="6" t="e">
        <f t="shared" si="73"/>
        <v>#N/A</v>
      </c>
      <c r="V268" s="8" cm="1">
        <f t="array" ref="V268">IF(M268=0,0,IF(OR($DM$4=3,$DM$4=4),0,IF($DM$4=1,INDEX($CZ$7:$CZ$15,SUM(IF(M268&lt;$CY$7:$CY$15=TRUE,1,0))+1),VLOOKUP(M268,$DB$7:$DC$107,2,FALSE))))</f>
        <v>0</v>
      </c>
      <c r="W268" s="6" t="e">
        <f t="shared" si="68"/>
        <v>#N/A</v>
      </c>
      <c r="X268" s="6" cm="1">
        <f t="array" aca="1" ref="X268" ca="1">SUM(IF((IF(E268=0,INDIRECT(_xlfn.CONCAT($CH$1,MATCH(F268,$CG$7:$CG$100,0)+6)):INDIRECT(_xlfn.CONCAT($CH$1,MATCH(F268,$CG$7:$CG$100,0)+6+SUM(IF((F268=$CG$7:$CG$59)=TRUE,1,0))-1)),INDIRECT(_xlfn.CONCAT($CD$1,MATCH(E268,$CC$7:$CC$100,0)+6)):INDIRECT(_xlfn.CONCAT($CD$1,MATCH(E268,$CC$7:$CC$100,0)+6+SUM(IF((E268=$CC$7:$CC$59)=TRUE,1,0))-1)))*$S$3)=0,0,1))</f>
        <v>2</v>
      </c>
      <c r="Y268" s="6" t="e" cm="1">
        <f t="array" aca="1" ref="Y268" ca="1">SUM(IF((TRANSPOSE(MMULT(MMULT(_xlfn.MUNIT(X268),IF(MMULT(IF(E268=0,INDIRECT(_xlfn.CONCAT($CH$1,MATCH(F268,$CG$7:$CG$100,0)+6)):INDIRECT(_xlfn.CONCAT($CH$1,MATCH(F268,$CG$7:$CG$100,0)+6+SUM(IF((F268=$CG$7:$CG$59)=TRUE,1,0))-1)),INDIRECT(_xlfn.CONCAT($CD$1,MATCH(E268,$CC$7:$CC$100,0)+6)):INDIRECT(_xlfn.CONCAT($CD$1,MATCH(E268,$CC$7:$CC$100,0)+6+SUM(IF((E268=$CC$7:$CC$59)=TRUE,1,0))-1)))*$S$3,1/TRANSPOSE(W268-INDIRECT(_xlfn.CONCAT($BZ$1,MATCH(D268,$BY$7:$BY$100,0)+6)):INDIRECT(_xlfn.CONCAT($BZ$1,MATCH(D268,$BY$7:$BY$100,0)+6+SUM(IF((D268=$BY$7:$BY$59)=TRUE,1,0))-1))*$R$3))=1,1,0)),W268-INDIRECT(_xlfn.CONCAT($BZ$1,MATCH(D268,$BY$7:$BY$100,0)+6)):INDIRECT(_xlfn.CONCAT($BZ$1,MATCH(D268,$BY$7:$BY$100,0)+6+SUM(IF((D268=$BY$7:$BY$59)=TRUE,1,0))-1))*$R$3)))=0,0,1))</f>
        <v>#N/A</v>
      </c>
      <c r="Z268" s="6"/>
      <c r="AA268" s="30" t="str">
        <f t="shared" ca="1" si="74"/>
        <v/>
      </c>
      <c r="AB268" s="31" t="str">
        <f t="shared" si="75"/>
        <v/>
      </c>
      <c r="AC268" s="31" t="str">
        <f t="shared" si="76"/>
        <v/>
      </c>
      <c r="AD268" s="31" t="str">
        <f t="shared" si="77"/>
        <v/>
      </c>
      <c r="AE268" s="32" t="str">
        <f t="shared" si="78"/>
        <v/>
      </c>
      <c r="AF268" s="33" t="str" cm="1">
        <f t="array" aca="1" ref="AF268" ca="1">IFERROR(IF(_xlfn._xlws.SORT(TRANSPOSE(MMULT(MMULT(_xlfn.MUNIT(X268),IF(ROUND(MMULT(IF(E268=0,IF(DN266=1,INDIRECT(_xlfn.CONCAT($CP$1,MATCH(F268,$CO$7:$CO$100,0)+6)):INDIRECT(_xlfn.CONCAT($CP$1,MATCH(F268,$CO$7:$CO$100,0)+6+SUM(IF((F268=$CO$7:$CO$59)=TRUE,1,0))-1)),INDIRECT(_xlfn.CONCAT($CH$1,MATCH(F268,$CG$7:$CG$100,0)+6)):INDIRECT(_xlfn.CONCAT($CH$1,MATCH(F268,$CG$7:$CG$100,0)+6+SUM(IF((F268=$CG$7:$CG$59)=TRUE,1,0))-1))),IF(OR(DN266=2,DN266=3),INDIRECT(_xlfn.CONCAT($CL$1,MATCH(E268,$CK$7:$CK$100,0)+6)):INDIRECT(_xlfn.CONCAT($CL$1,MATCH(E268,$CK$7:$CK$100,0)+6+SUM(IF((E268=$CK$7:$CK$59)=TRUE,1,0))-1)),INDIRECT(_xlfn.CONCAT($CD$1,MATCH(E268,$CC$7:$CC$100,0)+6)):INDIRECT(_xlfn.CONCAT($CD$1,MATCH(E268,$CC$7:$CC$100,0)+6+SUM(IF((E268=$CC$7:$CC$59)=TRUE,1,0))-1))))*$S$3*IF(AND(DM266=4,F268=0),1.1,1),1/TRANSPOSE(W268-INDIRECT(_xlfn.CONCAT($BZ$1,MATCH(D268,$BY$7:$BY$100,0)+6)):INDIRECT(_xlfn.CONCAT($BZ$1,MATCH(D268,$BY$7:$BY$100,0)+6+SUM(IF((D268=$BY$7:$BY$59)=TRUE,1,0))-1))*$R$3)),6)=1,1,0)),W268-INDIRECT(_xlfn.CONCAT($BZ$1,MATCH(D268,$BY$7:$BY$100,0)+6)):INDIRECT(_xlfn.CONCAT($BZ$1,MATCH(D268,$BY$7:$BY$100,0)+6+SUM(IF((D268=$BY$7:$BY$59)=TRUE,1,0))-1))*$R$3))/$S$3,1,-1,TRUE)=0,"",_xlfn._xlws.SORT(TRANSPOSE(MMULT(MMULT(_xlfn.MUNIT(X268),IF(ROUND(MMULT(IF(E268=0,IF(DN266=1,INDIRECT(_xlfn.CONCAT($CP$1,MATCH(F268,$CO$7:$CO$100,0)+6)):INDIRECT(_xlfn.CONCAT($CP$1,MATCH(F268,$CO$7:$CO$100,0)+6+SUM(IF((F268=$CO$7:$CO$59)=TRUE,1,0))-1)),INDIRECT(_xlfn.CONCAT($CH$1,MATCH(F268,$CG$7:$CG$100,0)+6)):INDIRECT(_xlfn.CONCAT($CH$1,MATCH(F268,$CG$7:$CG$100,0)+6+SUM(IF((F268=$CG$7:$CG$59)=TRUE,1,0))-1))),IF(OR(DN266=2,DN266=3),INDIRECT(_xlfn.CONCAT($CL$1,MATCH(E268,$CK$7:$CK$100,0)+6)):INDIRECT(_xlfn.CONCAT($CL$1,MATCH(E268,$CK$7:$CK$100,0)+6+SUM(IF((E268=$CK$7:$CK$59)=TRUE,1,0))-1)),INDIRECT(_xlfn.CONCAT($CD$1,MATCH(E268,$CC$7:$CC$100,0)+6)):INDIRECT(_xlfn.CONCAT($CD$1,MATCH(E268,$CC$7:$CC$100,0)+6+SUM(IF((E268=$CC$7:$CC$59)=TRUE,1,0))-1))))*$S$3*IF(AND(DM266=4,F268=0),1.1,1),1/TRANSPOSE(W268-INDIRECT(_xlfn.CONCAT($BZ$1,MATCH(D268,$BY$7:$BY$100,0)+6)):INDIRECT(_xlfn.CONCAT($BZ$1,MATCH(D268,$BY$7:$BY$100,0)+6+SUM(IF((D268=$BY$7:$BY$59)=TRUE,1,0))-1))*$R$3)),6)=1,1,0)),W268-INDIRECT(_xlfn.CONCAT($BZ$1,MATCH(D268,$BY$7:$BY$100,0)+6)):INDIRECT(_xlfn.CONCAT($BZ$1,MATCH(D268,$BY$7:$BY$100,0)+6+SUM(IF((D268=$BY$7:$BY$59)=TRUE,1,0))-1))*$R$3))/$S$3,1,-1,TRUE)),"")</f>
        <v/>
      </c>
      <c r="AG268" s="31"/>
      <c r="AH268" s="31"/>
      <c r="AI268" s="31"/>
      <c r="AJ268" s="32"/>
      <c r="AK268" s="6"/>
      <c r="AL268" s="21"/>
      <c r="AM268" s="21"/>
      <c r="AN268" s="48">
        <f t="shared" si="65"/>
        <v>12</v>
      </c>
      <c r="AO268" s="39" t="e">
        <f t="shared" si="66"/>
        <v>#N/A</v>
      </c>
      <c r="AP268" s="39" t="e" cm="1">
        <f t="array" ref="AP268">_xlfn.XMATCH(1,IF(IF((AL268=$DG$24:$EF$24)=TRUE,1,0)+IF((AM268=$DG$25:$EF$25)=TRUE,1,0)=2,1,0))</f>
        <v>#N/A</v>
      </c>
      <c r="AQ268" s="39" t="str" cm="1">
        <f t="array" aca="1" ref="AQ268:AU268" ca="1">AA268:AE268</f>
        <v/>
      </c>
      <c r="AR268" s="39" t="str">
        <f ca="1"/>
        <v/>
      </c>
      <c r="AS268" s="39" t="str">
        <f ca="1"/>
        <v/>
      </c>
      <c r="AT268" s="39" t="str">
        <f ca="1"/>
        <v/>
      </c>
      <c r="AU268" s="39" t="str">
        <f ca="1"/>
        <v/>
      </c>
      <c r="AV268" s="39">
        <f t="shared" si="67"/>
        <v>0</v>
      </c>
      <c r="AW268" s="39" t="e" cm="1">
        <f t="array" ref="AW268">IF(AND(AV268=1,AO268&lt;&gt;1),VLOOKUP(E268,변환표준점수!$H$8:$O$60,_xlfn.XMATCH('표점 계산기'!$AL268,변환표준점수!$I$6:$O$6)+1,FALSE),IF(AND($E268=0,$DN$4=1),INDEX($CH$7:$CH$73,SUM(IF(AF268=$CP$7:$CP$59,ROW($A$1:$A$50),0))),IF(AND($E268&lt;&gt;0,$DN$4&lt;&gt;1),INDEX($CD$7:$CD$73,SUM(IF(AF268=$CL$7:$CL$59,ROW($A$1:$A$50),0))),AF268:AJ268)))</f>
        <v>#N/A</v>
      </c>
      <c r="AX268" s="39"/>
      <c r="AY268" s="39"/>
      <c r="AZ268" s="39"/>
      <c r="BA268" s="39"/>
      <c r="BB268" s="39" t="e">
        <f>VLOOKUP(G268,변환표준점수!$X$8:$AM$16,_xlfn.XMATCH(AL268,변환표준점수!$Y$5:$AM$5)+IF(OR(AN268=6,AN268=7,AN268=10,AN268=11),IF(AO268=1,0,1),0)+1,FALSE)</f>
        <v>#N/A</v>
      </c>
      <c r="BC268" s="39" t="e">
        <f>VLOOKUP(H268,변환표준점수!$AO$8:$BE$16,_xlfn.XMATCH(AL268,변환표준점수!$AP$5:$BE$5)+IF(OR(AN268=3,AN268=6,AN268=8,AN268=9,AN268=10),IF(AO268=1,0,1),0)+1,FALSE)</f>
        <v>#N/A</v>
      </c>
      <c r="BD268" s="39" t="e">
        <f>IF(I268=0,VLOOKUP(K268,변환표준점수!$BU$8:$CF$62,'표점 계산기'!$AN268+1,FALSE),VLOOKUP(I268,변환표준점수!$BH$8:$BS$62,'표점 계산기'!$AN268+1,FALSE))</f>
        <v>#N/A</v>
      </c>
      <c r="BE268" s="39" t="e">
        <f>IF(J268=0,VLOOKUP(L268,변환표준점수!$BU$8:$CF$62,'표점 계산기'!$AN268+1,FALSE),VLOOKUP(J268,변환표준점수!$BH$8:$BS$62,'표점 계산기'!$AN268+1,FALSE))</f>
        <v>#N/A</v>
      </c>
      <c r="BF268" s="39" cm="1">
        <f t="array" ref="BF268">IF(M268=0,0,IF(OR(AN268=3,AN268=4),0,IF(AN268=1,INDEX($CZ$7:$CZ$15,SUM(IF(M268&lt;$CY$7:$CY$15=TRUE,1,0))+1),VLOOKUP(M268,변환표준점수!$BH$8:$BS$62,'표점 계산기'!AN268+1,FALSE))))</f>
        <v>0</v>
      </c>
      <c r="BG268" s="39" t="e" cm="1">
        <f t="array" ref="BG268">INDEX($DG$24:$EF$31,COLUMN(C263),$AP268)</f>
        <v>#N/A</v>
      </c>
      <c r="BH268" s="39" t="e" cm="1">
        <f t="array" ref="BH268">INDEX($DG$24:$EF$31,COLUMN(D263),$AP268)</f>
        <v>#N/A</v>
      </c>
      <c r="BI268" s="39" t="e" cm="1">
        <f t="array" ref="BI268">INDEX($DG$24:$EF$31,COLUMN(E263),$AP268)</f>
        <v>#N/A</v>
      </c>
      <c r="BJ268" s="39" t="e" cm="1">
        <f t="array" ref="BJ268">INDEX($DG$24:$EF$31,COLUMN(F263),$AP268)</f>
        <v>#N/A</v>
      </c>
      <c r="BK268" s="39" t="e" cm="1">
        <f t="array" ref="BK268">INDEX($DG$24:$EF$31,COLUMN(G263),$AP268)</f>
        <v>#N/A</v>
      </c>
      <c r="BL268" s="39" t="e" cm="1">
        <f t="array" ref="BL268">INDEX($DG$24:$EF$31,COLUMN(H263),$AP268)</f>
        <v>#N/A</v>
      </c>
      <c r="BM268" s="63" t="str" cm="1">
        <f t="array" aca="1" ref="BM268:BQ268" ca="1">IFERROR(ROUND(IF(IFERROR(AW268:BA268/AW268:BA268,0)=1,(IFERROR(AQ268:AU268*BG268,0)+IFERROR(AW268:BA268*BH268,0)+(SUM(BD268:BF268)-MIN(BD268:BF268))*BI268+BB268*BJ268+BC268*BK268)*BL268+BB268*(1-BJ268)+BC268*(1-BK268)+IF(AN268=1,BF268,0),""),2),"")</f>
        <v/>
      </c>
      <c r="BN268" s="52" t="str">
        <f ca="1"/>
        <v/>
      </c>
      <c r="BO268" s="52" t="str">
        <f ca="1"/>
        <v/>
      </c>
      <c r="BP268" s="52" t="str">
        <f ca="1"/>
        <v/>
      </c>
      <c r="BQ268" s="64" t="str">
        <f ca="1"/>
        <v/>
      </c>
      <c r="BR268" s="6"/>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6"/>
      <c r="DM268" s="6"/>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row>
    <row r="269" spans="1:153" x14ac:dyDescent="0.3">
      <c r="A269" s="5"/>
      <c r="B269" s="18" t="str">
        <f t="shared" si="69"/>
        <v/>
      </c>
      <c r="C269" s="24"/>
      <c r="D269" s="24"/>
      <c r="E269" s="24"/>
      <c r="F269" s="24"/>
      <c r="G269" s="24"/>
      <c r="H269" s="25"/>
      <c r="I269" s="25"/>
      <c r="J269" s="25"/>
      <c r="K269" s="25"/>
      <c r="L269" s="25"/>
      <c r="M269" s="25"/>
      <c r="N269" s="24"/>
      <c r="O269" s="25"/>
      <c r="P269" s="6"/>
      <c r="Q269" s="6"/>
      <c r="R269" s="6" t="e">
        <f t="shared" si="70"/>
        <v>#N/A</v>
      </c>
      <c r="S269" s="6" t="e">
        <f t="shared" si="71"/>
        <v>#N/A</v>
      </c>
      <c r="T269" s="6" t="e">
        <f t="shared" si="72"/>
        <v>#N/A</v>
      </c>
      <c r="U269" s="6" t="e">
        <f t="shared" si="73"/>
        <v>#N/A</v>
      </c>
      <c r="V269" s="8" cm="1">
        <f t="array" ref="V269">IF(M269=0,0,IF(OR($DM$4=3,$DM$4=4),0,IF($DM$4=1,INDEX($CZ$7:$CZ$15,SUM(IF(M269&lt;$CY$7:$CY$15=TRUE,1,0))+1),VLOOKUP(M269,$DB$7:$DC$107,2,FALSE))))</f>
        <v>0</v>
      </c>
      <c r="W269" s="6" t="e">
        <f t="shared" si="68"/>
        <v>#N/A</v>
      </c>
      <c r="X269" s="6" cm="1">
        <f t="array" aca="1" ref="X269" ca="1">SUM(IF((IF(E269=0,INDIRECT(_xlfn.CONCAT($CH$1,MATCH(F269,$CG$7:$CG$100,0)+6)):INDIRECT(_xlfn.CONCAT($CH$1,MATCH(F269,$CG$7:$CG$100,0)+6+SUM(IF((F269=$CG$7:$CG$59)=TRUE,1,0))-1)),INDIRECT(_xlfn.CONCAT($CD$1,MATCH(E269,$CC$7:$CC$100,0)+6)):INDIRECT(_xlfn.CONCAT($CD$1,MATCH(E269,$CC$7:$CC$100,0)+6+SUM(IF((E269=$CC$7:$CC$59)=TRUE,1,0))-1)))*$S$3)=0,0,1))</f>
        <v>2</v>
      </c>
      <c r="Y269" s="6" t="e" cm="1">
        <f t="array" aca="1" ref="Y269" ca="1">SUM(IF((TRANSPOSE(MMULT(MMULT(_xlfn.MUNIT(X269),IF(MMULT(IF(E269=0,INDIRECT(_xlfn.CONCAT($CH$1,MATCH(F269,$CG$7:$CG$100,0)+6)):INDIRECT(_xlfn.CONCAT($CH$1,MATCH(F269,$CG$7:$CG$100,0)+6+SUM(IF((F269=$CG$7:$CG$59)=TRUE,1,0))-1)),INDIRECT(_xlfn.CONCAT($CD$1,MATCH(E269,$CC$7:$CC$100,0)+6)):INDIRECT(_xlfn.CONCAT($CD$1,MATCH(E269,$CC$7:$CC$100,0)+6+SUM(IF((E269=$CC$7:$CC$59)=TRUE,1,0))-1)))*$S$3,1/TRANSPOSE(W269-INDIRECT(_xlfn.CONCAT($BZ$1,MATCH(D269,$BY$7:$BY$100,0)+6)):INDIRECT(_xlfn.CONCAT($BZ$1,MATCH(D269,$BY$7:$BY$100,0)+6+SUM(IF((D269=$BY$7:$BY$59)=TRUE,1,0))-1))*$R$3))=1,1,0)),W269-INDIRECT(_xlfn.CONCAT($BZ$1,MATCH(D269,$BY$7:$BY$100,0)+6)):INDIRECT(_xlfn.CONCAT($BZ$1,MATCH(D269,$BY$7:$BY$100,0)+6+SUM(IF((D269=$BY$7:$BY$59)=TRUE,1,0))-1))*$R$3)))=0,0,1))</f>
        <v>#N/A</v>
      </c>
      <c r="Z269" s="6"/>
      <c r="AA269" s="30" t="str">
        <f t="shared" ca="1" si="74"/>
        <v/>
      </c>
      <c r="AB269" s="31" t="str">
        <f t="shared" si="75"/>
        <v/>
      </c>
      <c r="AC269" s="31" t="str">
        <f t="shared" si="76"/>
        <v/>
      </c>
      <c r="AD269" s="31" t="str">
        <f t="shared" si="77"/>
        <v/>
      </c>
      <c r="AE269" s="32" t="str">
        <f t="shared" si="78"/>
        <v/>
      </c>
      <c r="AF269" s="33" t="str" cm="1">
        <f t="array" aca="1" ref="AF269" ca="1">IFERROR(IF(_xlfn._xlws.SORT(TRANSPOSE(MMULT(MMULT(_xlfn.MUNIT(X269),IF(ROUND(MMULT(IF(E269=0,IF(DN267=1,INDIRECT(_xlfn.CONCAT($CP$1,MATCH(F269,$CO$7:$CO$100,0)+6)):INDIRECT(_xlfn.CONCAT($CP$1,MATCH(F269,$CO$7:$CO$100,0)+6+SUM(IF((F269=$CO$7:$CO$59)=TRUE,1,0))-1)),INDIRECT(_xlfn.CONCAT($CH$1,MATCH(F269,$CG$7:$CG$100,0)+6)):INDIRECT(_xlfn.CONCAT($CH$1,MATCH(F269,$CG$7:$CG$100,0)+6+SUM(IF((F269=$CG$7:$CG$59)=TRUE,1,0))-1))),IF(OR(DN267=2,DN267=3),INDIRECT(_xlfn.CONCAT($CL$1,MATCH(E269,$CK$7:$CK$100,0)+6)):INDIRECT(_xlfn.CONCAT($CL$1,MATCH(E269,$CK$7:$CK$100,0)+6+SUM(IF((E269=$CK$7:$CK$59)=TRUE,1,0))-1)),INDIRECT(_xlfn.CONCAT($CD$1,MATCH(E269,$CC$7:$CC$100,0)+6)):INDIRECT(_xlfn.CONCAT($CD$1,MATCH(E269,$CC$7:$CC$100,0)+6+SUM(IF((E269=$CC$7:$CC$59)=TRUE,1,0))-1))))*$S$3*IF(AND(DM267=4,F269=0),1.1,1),1/TRANSPOSE(W269-INDIRECT(_xlfn.CONCAT($BZ$1,MATCH(D269,$BY$7:$BY$100,0)+6)):INDIRECT(_xlfn.CONCAT($BZ$1,MATCH(D269,$BY$7:$BY$100,0)+6+SUM(IF((D269=$BY$7:$BY$59)=TRUE,1,0))-1))*$R$3)),6)=1,1,0)),W269-INDIRECT(_xlfn.CONCAT($BZ$1,MATCH(D269,$BY$7:$BY$100,0)+6)):INDIRECT(_xlfn.CONCAT($BZ$1,MATCH(D269,$BY$7:$BY$100,0)+6+SUM(IF((D269=$BY$7:$BY$59)=TRUE,1,0))-1))*$R$3))/$S$3,1,-1,TRUE)=0,"",_xlfn._xlws.SORT(TRANSPOSE(MMULT(MMULT(_xlfn.MUNIT(X269),IF(ROUND(MMULT(IF(E269=0,IF(DN267=1,INDIRECT(_xlfn.CONCAT($CP$1,MATCH(F269,$CO$7:$CO$100,0)+6)):INDIRECT(_xlfn.CONCAT($CP$1,MATCH(F269,$CO$7:$CO$100,0)+6+SUM(IF((F269=$CO$7:$CO$59)=TRUE,1,0))-1)),INDIRECT(_xlfn.CONCAT($CH$1,MATCH(F269,$CG$7:$CG$100,0)+6)):INDIRECT(_xlfn.CONCAT($CH$1,MATCH(F269,$CG$7:$CG$100,0)+6+SUM(IF((F269=$CG$7:$CG$59)=TRUE,1,0))-1))),IF(OR(DN267=2,DN267=3),INDIRECT(_xlfn.CONCAT($CL$1,MATCH(E269,$CK$7:$CK$100,0)+6)):INDIRECT(_xlfn.CONCAT($CL$1,MATCH(E269,$CK$7:$CK$100,0)+6+SUM(IF((E269=$CK$7:$CK$59)=TRUE,1,0))-1)),INDIRECT(_xlfn.CONCAT($CD$1,MATCH(E269,$CC$7:$CC$100,0)+6)):INDIRECT(_xlfn.CONCAT($CD$1,MATCH(E269,$CC$7:$CC$100,0)+6+SUM(IF((E269=$CC$7:$CC$59)=TRUE,1,0))-1))))*$S$3*IF(AND(DM267=4,F269=0),1.1,1),1/TRANSPOSE(W269-INDIRECT(_xlfn.CONCAT($BZ$1,MATCH(D269,$BY$7:$BY$100,0)+6)):INDIRECT(_xlfn.CONCAT($BZ$1,MATCH(D269,$BY$7:$BY$100,0)+6+SUM(IF((D269=$BY$7:$BY$59)=TRUE,1,0))-1))*$R$3)),6)=1,1,0)),W269-INDIRECT(_xlfn.CONCAT($BZ$1,MATCH(D269,$BY$7:$BY$100,0)+6)):INDIRECT(_xlfn.CONCAT($BZ$1,MATCH(D269,$BY$7:$BY$100,0)+6+SUM(IF((D269=$BY$7:$BY$59)=TRUE,1,0))-1))*$R$3))/$S$3,1,-1,TRUE)),"")</f>
        <v/>
      </c>
      <c r="AG269" s="31"/>
      <c r="AH269" s="31"/>
      <c r="AI269" s="31"/>
      <c r="AJ269" s="32"/>
      <c r="AK269" s="6"/>
      <c r="AL269" s="21"/>
      <c r="AM269" s="21"/>
      <c r="AN269" s="48">
        <f t="shared" si="65"/>
        <v>12</v>
      </c>
      <c r="AO269" s="39" t="e">
        <f t="shared" si="66"/>
        <v>#N/A</v>
      </c>
      <c r="AP269" s="39" t="e" cm="1">
        <f t="array" ref="AP269">_xlfn.XMATCH(1,IF(IF((AL269=$DG$24:$EF$24)=TRUE,1,0)+IF((AM269=$DG$25:$EF$25)=TRUE,1,0)=2,1,0))</f>
        <v>#N/A</v>
      </c>
      <c r="AQ269" s="39" t="str" cm="1">
        <f t="array" aca="1" ref="AQ269:AU269" ca="1">AA269:AE269</f>
        <v/>
      </c>
      <c r="AR269" s="39" t="str">
        <f ca="1"/>
        <v/>
      </c>
      <c r="AS269" s="39" t="str">
        <f ca="1"/>
        <v/>
      </c>
      <c r="AT269" s="39" t="str">
        <f ca="1"/>
        <v/>
      </c>
      <c r="AU269" s="39" t="str">
        <f ca="1"/>
        <v/>
      </c>
      <c r="AV269" s="39">
        <f t="shared" si="67"/>
        <v>0</v>
      </c>
      <c r="AW269" s="39" t="e" cm="1">
        <f t="array" ref="AW269">IF(AND(AV269=1,AO269&lt;&gt;1),VLOOKUP(E269,변환표준점수!$H$8:$O$60,_xlfn.XMATCH('표점 계산기'!$AL269,변환표준점수!$I$6:$O$6)+1,FALSE),IF(AND($E269=0,$DN$4=1),INDEX($CH$7:$CH$73,SUM(IF(AF269=$CP$7:$CP$59,ROW($A$1:$A$50),0))),IF(AND($E269&lt;&gt;0,$DN$4&lt;&gt;1),INDEX($CD$7:$CD$73,SUM(IF(AF269=$CL$7:$CL$59,ROW($A$1:$A$50),0))),AF269:AJ269)))</f>
        <v>#N/A</v>
      </c>
      <c r="AX269" s="39"/>
      <c r="AY269" s="39"/>
      <c r="AZ269" s="39"/>
      <c r="BA269" s="39"/>
      <c r="BB269" s="39" t="e">
        <f>VLOOKUP(G269,변환표준점수!$X$8:$AM$16,_xlfn.XMATCH(AL269,변환표준점수!$Y$5:$AM$5)+IF(OR(AN269=6,AN269=7,AN269=10,AN269=11),IF(AO269=1,0,1),0)+1,FALSE)</f>
        <v>#N/A</v>
      </c>
      <c r="BC269" s="39" t="e">
        <f>VLOOKUP(H269,변환표준점수!$AO$8:$BE$16,_xlfn.XMATCH(AL269,변환표준점수!$AP$5:$BE$5)+IF(OR(AN269=3,AN269=6,AN269=8,AN269=9,AN269=10),IF(AO269=1,0,1),0)+1,FALSE)</f>
        <v>#N/A</v>
      </c>
      <c r="BD269" s="39" t="e">
        <f>IF(I269=0,VLOOKUP(K269,변환표준점수!$BU$8:$CF$62,'표점 계산기'!$AN269+1,FALSE),VLOOKUP(I269,변환표준점수!$BH$8:$BS$62,'표점 계산기'!$AN269+1,FALSE))</f>
        <v>#N/A</v>
      </c>
      <c r="BE269" s="39" t="e">
        <f>IF(J269=0,VLOOKUP(L269,변환표준점수!$BU$8:$CF$62,'표점 계산기'!$AN269+1,FALSE),VLOOKUP(J269,변환표준점수!$BH$8:$BS$62,'표점 계산기'!$AN269+1,FALSE))</f>
        <v>#N/A</v>
      </c>
      <c r="BF269" s="39" cm="1">
        <f t="array" ref="BF269">IF(M269=0,0,IF(OR(AN269=3,AN269=4),0,IF(AN269=1,INDEX($CZ$7:$CZ$15,SUM(IF(M269&lt;$CY$7:$CY$15=TRUE,1,0))+1),VLOOKUP(M269,변환표준점수!$BH$8:$BS$62,'표점 계산기'!AN269+1,FALSE))))</f>
        <v>0</v>
      </c>
      <c r="BG269" s="39" t="e" cm="1">
        <f t="array" ref="BG269">INDEX($DG$24:$EF$31,COLUMN(C264),$AP269)</f>
        <v>#N/A</v>
      </c>
      <c r="BH269" s="39" t="e" cm="1">
        <f t="array" ref="BH269">INDEX($DG$24:$EF$31,COLUMN(D264),$AP269)</f>
        <v>#N/A</v>
      </c>
      <c r="BI269" s="39" t="e" cm="1">
        <f t="array" ref="BI269">INDEX($DG$24:$EF$31,COLUMN(E264),$AP269)</f>
        <v>#N/A</v>
      </c>
      <c r="BJ269" s="39" t="e" cm="1">
        <f t="array" ref="BJ269">INDEX($DG$24:$EF$31,COLUMN(F264),$AP269)</f>
        <v>#N/A</v>
      </c>
      <c r="BK269" s="39" t="e" cm="1">
        <f t="array" ref="BK269">INDEX($DG$24:$EF$31,COLUMN(G264),$AP269)</f>
        <v>#N/A</v>
      </c>
      <c r="BL269" s="39" t="e" cm="1">
        <f t="array" ref="BL269">INDEX($DG$24:$EF$31,COLUMN(H264),$AP269)</f>
        <v>#N/A</v>
      </c>
      <c r="BM269" s="63" t="str" cm="1">
        <f t="array" aca="1" ref="BM269:BQ269" ca="1">IFERROR(ROUND(IF(IFERROR(AW269:BA269/AW269:BA269,0)=1,(IFERROR(AQ269:AU269*BG269,0)+IFERROR(AW269:BA269*BH269,0)+(SUM(BD269:BF269)-MIN(BD269:BF269))*BI269+BB269*BJ269+BC269*BK269)*BL269+BB269*(1-BJ269)+BC269*(1-BK269)+IF(AN269=1,BF269,0),""),2),"")</f>
        <v/>
      </c>
      <c r="BN269" s="52" t="str">
        <f ca="1"/>
        <v/>
      </c>
      <c r="BO269" s="52" t="str">
        <f ca="1"/>
        <v/>
      </c>
      <c r="BP269" s="52" t="str">
        <f ca="1"/>
        <v/>
      </c>
      <c r="BQ269" s="64" t="str">
        <f ca="1"/>
        <v/>
      </c>
      <c r="BR269" s="6"/>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6"/>
      <c r="DM269" s="6"/>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row>
    <row r="270" spans="1:153" x14ac:dyDescent="0.3">
      <c r="A270" s="5"/>
      <c r="B270" s="18" t="str">
        <f t="shared" si="69"/>
        <v/>
      </c>
      <c r="C270" s="24"/>
      <c r="D270" s="24"/>
      <c r="E270" s="24"/>
      <c r="F270" s="24"/>
      <c r="G270" s="24"/>
      <c r="H270" s="25"/>
      <c r="I270" s="25"/>
      <c r="J270" s="25"/>
      <c r="K270" s="25"/>
      <c r="L270" s="25"/>
      <c r="M270" s="25"/>
      <c r="N270" s="24"/>
      <c r="O270" s="25"/>
      <c r="P270" s="6"/>
      <c r="Q270" s="6"/>
      <c r="R270" s="6" t="e">
        <f t="shared" si="70"/>
        <v>#N/A</v>
      </c>
      <c r="S270" s="6" t="e">
        <f t="shared" si="71"/>
        <v>#N/A</v>
      </c>
      <c r="T270" s="6" t="e">
        <f t="shared" si="72"/>
        <v>#N/A</v>
      </c>
      <c r="U270" s="6" t="e">
        <f t="shared" si="73"/>
        <v>#N/A</v>
      </c>
      <c r="V270" s="8" cm="1">
        <f t="array" ref="V270">IF(M270=0,0,IF(OR($DM$4=3,$DM$4=4),0,IF($DM$4=1,INDEX($CZ$7:$CZ$15,SUM(IF(M270&lt;$CY$7:$CY$15=TRUE,1,0))+1),VLOOKUP(M270,$DB$7:$DC$107,2,FALSE))))</f>
        <v>0</v>
      </c>
      <c r="W270" s="6" t="e">
        <f t="shared" si="68"/>
        <v>#N/A</v>
      </c>
      <c r="X270" s="6" cm="1">
        <f t="array" aca="1" ref="X270" ca="1">SUM(IF((IF(E270=0,INDIRECT(_xlfn.CONCAT($CH$1,MATCH(F270,$CG$7:$CG$100,0)+6)):INDIRECT(_xlfn.CONCAT($CH$1,MATCH(F270,$CG$7:$CG$100,0)+6+SUM(IF((F270=$CG$7:$CG$59)=TRUE,1,0))-1)),INDIRECT(_xlfn.CONCAT($CD$1,MATCH(E270,$CC$7:$CC$100,0)+6)):INDIRECT(_xlfn.CONCAT($CD$1,MATCH(E270,$CC$7:$CC$100,0)+6+SUM(IF((E270=$CC$7:$CC$59)=TRUE,1,0))-1)))*$S$3)=0,0,1))</f>
        <v>2</v>
      </c>
      <c r="Y270" s="6" t="e" cm="1">
        <f t="array" aca="1" ref="Y270" ca="1">SUM(IF((TRANSPOSE(MMULT(MMULT(_xlfn.MUNIT(X270),IF(MMULT(IF(E270=0,INDIRECT(_xlfn.CONCAT($CH$1,MATCH(F270,$CG$7:$CG$100,0)+6)):INDIRECT(_xlfn.CONCAT($CH$1,MATCH(F270,$CG$7:$CG$100,0)+6+SUM(IF((F270=$CG$7:$CG$59)=TRUE,1,0))-1)),INDIRECT(_xlfn.CONCAT($CD$1,MATCH(E270,$CC$7:$CC$100,0)+6)):INDIRECT(_xlfn.CONCAT($CD$1,MATCH(E270,$CC$7:$CC$100,0)+6+SUM(IF((E270=$CC$7:$CC$59)=TRUE,1,0))-1)))*$S$3,1/TRANSPOSE(W270-INDIRECT(_xlfn.CONCAT($BZ$1,MATCH(D270,$BY$7:$BY$100,0)+6)):INDIRECT(_xlfn.CONCAT($BZ$1,MATCH(D270,$BY$7:$BY$100,0)+6+SUM(IF((D270=$BY$7:$BY$59)=TRUE,1,0))-1))*$R$3))=1,1,0)),W270-INDIRECT(_xlfn.CONCAT($BZ$1,MATCH(D270,$BY$7:$BY$100,0)+6)):INDIRECT(_xlfn.CONCAT($BZ$1,MATCH(D270,$BY$7:$BY$100,0)+6+SUM(IF((D270=$BY$7:$BY$59)=TRUE,1,0))-1))*$R$3)))=0,0,1))</f>
        <v>#N/A</v>
      </c>
      <c r="Z270" s="6"/>
      <c r="AA270" s="30" t="str">
        <f t="shared" ca="1" si="74"/>
        <v/>
      </c>
      <c r="AB270" s="31" t="str">
        <f t="shared" si="75"/>
        <v/>
      </c>
      <c r="AC270" s="31" t="str">
        <f t="shared" si="76"/>
        <v/>
      </c>
      <c r="AD270" s="31" t="str">
        <f t="shared" si="77"/>
        <v/>
      </c>
      <c r="AE270" s="32" t="str">
        <f t="shared" si="78"/>
        <v/>
      </c>
      <c r="AF270" s="33" t="str" cm="1">
        <f t="array" aca="1" ref="AF270" ca="1">IFERROR(IF(_xlfn._xlws.SORT(TRANSPOSE(MMULT(MMULT(_xlfn.MUNIT(X270),IF(ROUND(MMULT(IF(E270=0,IF(DN268=1,INDIRECT(_xlfn.CONCAT($CP$1,MATCH(F270,$CO$7:$CO$100,0)+6)):INDIRECT(_xlfn.CONCAT($CP$1,MATCH(F270,$CO$7:$CO$100,0)+6+SUM(IF((F270=$CO$7:$CO$59)=TRUE,1,0))-1)),INDIRECT(_xlfn.CONCAT($CH$1,MATCH(F270,$CG$7:$CG$100,0)+6)):INDIRECT(_xlfn.CONCAT($CH$1,MATCH(F270,$CG$7:$CG$100,0)+6+SUM(IF((F270=$CG$7:$CG$59)=TRUE,1,0))-1))),IF(OR(DN268=2,DN268=3),INDIRECT(_xlfn.CONCAT($CL$1,MATCH(E270,$CK$7:$CK$100,0)+6)):INDIRECT(_xlfn.CONCAT($CL$1,MATCH(E270,$CK$7:$CK$100,0)+6+SUM(IF((E270=$CK$7:$CK$59)=TRUE,1,0))-1)),INDIRECT(_xlfn.CONCAT($CD$1,MATCH(E270,$CC$7:$CC$100,0)+6)):INDIRECT(_xlfn.CONCAT($CD$1,MATCH(E270,$CC$7:$CC$100,0)+6+SUM(IF((E270=$CC$7:$CC$59)=TRUE,1,0))-1))))*$S$3*IF(AND(DM268=4,F270=0),1.1,1),1/TRANSPOSE(W270-INDIRECT(_xlfn.CONCAT($BZ$1,MATCH(D270,$BY$7:$BY$100,0)+6)):INDIRECT(_xlfn.CONCAT($BZ$1,MATCH(D270,$BY$7:$BY$100,0)+6+SUM(IF((D270=$BY$7:$BY$59)=TRUE,1,0))-1))*$R$3)),6)=1,1,0)),W270-INDIRECT(_xlfn.CONCAT($BZ$1,MATCH(D270,$BY$7:$BY$100,0)+6)):INDIRECT(_xlfn.CONCAT($BZ$1,MATCH(D270,$BY$7:$BY$100,0)+6+SUM(IF((D270=$BY$7:$BY$59)=TRUE,1,0))-1))*$R$3))/$S$3,1,-1,TRUE)=0,"",_xlfn._xlws.SORT(TRANSPOSE(MMULT(MMULT(_xlfn.MUNIT(X270),IF(ROUND(MMULT(IF(E270=0,IF(DN268=1,INDIRECT(_xlfn.CONCAT($CP$1,MATCH(F270,$CO$7:$CO$100,0)+6)):INDIRECT(_xlfn.CONCAT($CP$1,MATCH(F270,$CO$7:$CO$100,0)+6+SUM(IF((F270=$CO$7:$CO$59)=TRUE,1,0))-1)),INDIRECT(_xlfn.CONCAT($CH$1,MATCH(F270,$CG$7:$CG$100,0)+6)):INDIRECT(_xlfn.CONCAT($CH$1,MATCH(F270,$CG$7:$CG$100,0)+6+SUM(IF((F270=$CG$7:$CG$59)=TRUE,1,0))-1))),IF(OR(DN268=2,DN268=3),INDIRECT(_xlfn.CONCAT($CL$1,MATCH(E270,$CK$7:$CK$100,0)+6)):INDIRECT(_xlfn.CONCAT($CL$1,MATCH(E270,$CK$7:$CK$100,0)+6+SUM(IF((E270=$CK$7:$CK$59)=TRUE,1,0))-1)),INDIRECT(_xlfn.CONCAT($CD$1,MATCH(E270,$CC$7:$CC$100,0)+6)):INDIRECT(_xlfn.CONCAT($CD$1,MATCH(E270,$CC$7:$CC$100,0)+6+SUM(IF((E270=$CC$7:$CC$59)=TRUE,1,0))-1))))*$S$3*IF(AND(DM268=4,F270=0),1.1,1),1/TRANSPOSE(W270-INDIRECT(_xlfn.CONCAT($BZ$1,MATCH(D270,$BY$7:$BY$100,0)+6)):INDIRECT(_xlfn.CONCAT($BZ$1,MATCH(D270,$BY$7:$BY$100,0)+6+SUM(IF((D270=$BY$7:$BY$59)=TRUE,1,0))-1))*$R$3)),6)=1,1,0)),W270-INDIRECT(_xlfn.CONCAT($BZ$1,MATCH(D270,$BY$7:$BY$100,0)+6)):INDIRECT(_xlfn.CONCAT($BZ$1,MATCH(D270,$BY$7:$BY$100,0)+6+SUM(IF((D270=$BY$7:$BY$59)=TRUE,1,0))-1))*$R$3))/$S$3,1,-1,TRUE)),"")</f>
        <v/>
      </c>
      <c r="AG270" s="31"/>
      <c r="AH270" s="31"/>
      <c r="AI270" s="31"/>
      <c r="AJ270" s="32"/>
      <c r="AK270" s="6"/>
      <c r="AL270" s="21"/>
      <c r="AM270" s="21"/>
      <c r="AN270" s="48">
        <f t="shared" si="65"/>
        <v>12</v>
      </c>
      <c r="AO270" s="39" t="e">
        <f t="shared" si="66"/>
        <v>#N/A</v>
      </c>
      <c r="AP270" s="39" t="e" cm="1">
        <f t="array" ref="AP270">_xlfn.XMATCH(1,IF(IF((AL270=$DG$24:$EF$24)=TRUE,1,0)+IF((AM270=$DG$25:$EF$25)=TRUE,1,0)=2,1,0))</f>
        <v>#N/A</v>
      </c>
      <c r="AQ270" s="39" t="str" cm="1">
        <f t="array" aca="1" ref="AQ270:AU270" ca="1">AA270:AE270</f>
        <v/>
      </c>
      <c r="AR270" s="39" t="str">
        <f ca="1"/>
        <v/>
      </c>
      <c r="AS270" s="39" t="str">
        <f ca="1"/>
        <v/>
      </c>
      <c r="AT270" s="39" t="str">
        <f ca="1"/>
        <v/>
      </c>
      <c r="AU270" s="39" t="str">
        <f ca="1"/>
        <v/>
      </c>
      <c r="AV270" s="39">
        <f t="shared" si="67"/>
        <v>0</v>
      </c>
      <c r="AW270" s="39" t="e" cm="1">
        <f t="array" ref="AW270">IF(AND(AV270=1,AO270&lt;&gt;1),VLOOKUP(E270,변환표준점수!$H$8:$O$60,_xlfn.XMATCH('표점 계산기'!$AL270,변환표준점수!$I$6:$O$6)+1,FALSE),IF(AND($E270=0,$DN$4=1),INDEX($CH$7:$CH$73,SUM(IF(AF270=$CP$7:$CP$59,ROW($A$1:$A$50),0))),IF(AND($E270&lt;&gt;0,$DN$4&lt;&gt;1),INDEX($CD$7:$CD$73,SUM(IF(AF270=$CL$7:$CL$59,ROW($A$1:$A$50),0))),AF270:AJ270)))</f>
        <v>#N/A</v>
      </c>
      <c r="AX270" s="39"/>
      <c r="AY270" s="39"/>
      <c r="AZ270" s="39"/>
      <c r="BA270" s="39"/>
      <c r="BB270" s="39" t="e">
        <f>VLOOKUP(G270,변환표준점수!$X$8:$AM$16,_xlfn.XMATCH(AL270,변환표준점수!$Y$5:$AM$5)+IF(OR(AN270=6,AN270=7,AN270=10,AN270=11),IF(AO270=1,0,1),0)+1,FALSE)</f>
        <v>#N/A</v>
      </c>
      <c r="BC270" s="39" t="e">
        <f>VLOOKUP(H270,변환표준점수!$AO$8:$BE$16,_xlfn.XMATCH(AL270,변환표준점수!$AP$5:$BE$5)+IF(OR(AN270=3,AN270=6,AN270=8,AN270=9,AN270=10),IF(AO270=1,0,1),0)+1,FALSE)</f>
        <v>#N/A</v>
      </c>
      <c r="BD270" s="39" t="e">
        <f>IF(I270=0,VLOOKUP(K270,변환표준점수!$BU$8:$CF$62,'표점 계산기'!$AN270+1,FALSE),VLOOKUP(I270,변환표준점수!$BH$8:$BS$62,'표점 계산기'!$AN270+1,FALSE))</f>
        <v>#N/A</v>
      </c>
      <c r="BE270" s="39" t="e">
        <f>IF(J270=0,VLOOKUP(L270,변환표준점수!$BU$8:$CF$62,'표점 계산기'!$AN270+1,FALSE),VLOOKUP(J270,변환표준점수!$BH$8:$BS$62,'표점 계산기'!$AN270+1,FALSE))</f>
        <v>#N/A</v>
      </c>
      <c r="BF270" s="39" cm="1">
        <f t="array" ref="BF270">IF(M270=0,0,IF(OR(AN270=3,AN270=4),0,IF(AN270=1,INDEX($CZ$7:$CZ$15,SUM(IF(M270&lt;$CY$7:$CY$15=TRUE,1,0))+1),VLOOKUP(M270,변환표준점수!$BH$8:$BS$62,'표점 계산기'!AN270+1,FALSE))))</f>
        <v>0</v>
      </c>
      <c r="BG270" s="39" t="e" cm="1">
        <f t="array" ref="BG270">INDEX($DG$24:$EF$31,COLUMN(C265),$AP270)</f>
        <v>#N/A</v>
      </c>
      <c r="BH270" s="39" t="e" cm="1">
        <f t="array" ref="BH270">INDEX($DG$24:$EF$31,COLUMN(D265),$AP270)</f>
        <v>#N/A</v>
      </c>
      <c r="BI270" s="39" t="e" cm="1">
        <f t="array" ref="BI270">INDEX($DG$24:$EF$31,COLUMN(E265),$AP270)</f>
        <v>#N/A</v>
      </c>
      <c r="BJ270" s="39" t="e" cm="1">
        <f t="array" ref="BJ270">INDEX($DG$24:$EF$31,COLUMN(F265),$AP270)</f>
        <v>#N/A</v>
      </c>
      <c r="BK270" s="39" t="e" cm="1">
        <f t="array" ref="BK270">INDEX($DG$24:$EF$31,COLUMN(G265),$AP270)</f>
        <v>#N/A</v>
      </c>
      <c r="BL270" s="39" t="e" cm="1">
        <f t="array" ref="BL270">INDEX($DG$24:$EF$31,COLUMN(H265),$AP270)</f>
        <v>#N/A</v>
      </c>
      <c r="BM270" s="63" t="str" cm="1">
        <f t="array" aca="1" ref="BM270:BQ270" ca="1">IFERROR(ROUND(IF(IFERROR(AW270:BA270/AW270:BA270,0)=1,(IFERROR(AQ270:AU270*BG270,0)+IFERROR(AW270:BA270*BH270,0)+(SUM(BD270:BF270)-MIN(BD270:BF270))*BI270+BB270*BJ270+BC270*BK270)*BL270+BB270*(1-BJ270)+BC270*(1-BK270)+IF(AN270=1,BF270,0),""),2),"")</f>
        <v/>
      </c>
      <c r="BN270" s="52" t="str">
        <f ca="1"/>
        <v/>
      </c>
      <c r="BO270" s="52" t="str">
        <f ca="1"/>
        <v/>
      </c>
      <c r="BP270" s="52" t="str">
        <f ca="1"/>
        <v/>
      </c>
      <c r="BQ270" s="64" t="str">
        <f ca="1"/>
        <v/>
      </c>
      <c r="BR270" s="6"/>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6"/>
      <c r="DM270" s="6"/>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row>
    <row r="271" spans="1:153" x14ac:dyDescent="0.3">
      <c r="A271" s="5"/>
      <c r="B271" s="18" t="str">
        <f t="shared" si="69"/>
        <v/>
      </c>
      <c r="C271" s="24"/>
      <c r="D271" s="24"/>
      <c r="E271" s="24"/>
      <c r="F271" s="24"/>
      <c r="G271" s="24"/>
      <c r="H271" s="25"/>
      <c r="I271" s="25"/>
      <c r="J271" s="25"/>
      <c r="K271" s="25"/>
      <c r="L271" s="25"/>
      <c r="M271" s="25"/>
      <c r="N271" s="24"/>
      <c r="O271" s="25"/>
      <c r="P271" s="6"/>
      <c r="Q271" s="6"/>
      <c r="R271" s="6" t="e">
        <f t="shared" si="70"/>
        <v>#N/A</v>
      </c>
      <c r="S271" s="6" t="e">
        <f t="shared" si="71"/>
        <v>#N/A</v>
      </c>
      <c r="T271" s="6" t="e">
        <f t="shared" si="72"/>
        <v>#N/A</v>
      </c>
      <c r="U271" s="6" t="e">
        <f t="shared" si="73"/>
        <v>#N/A</v>
      </c>
      <c r="V271" s="8" cm="1">
        <f t="array" ref="V271">IF(M271=0,0,IF(OR($DM$4=3,$DM$4=4),0,IF($DM$4=1,INDEX($CZ$7:$CZ$15,SUM(IF(M271&lt;$CY$7:$CY$15=TRUE,1,0))+1),VLOOKUP(M271,$DB$7:$DC$107,2,FALSE))))</f>
        <v>0</v>
      </c>
      <c r="W271" s="6" t="e">
        <f t="shared" si="68"/>
        <v>#N/A</v>
      </c>
      <c r="X271" s="6" cm="1">
        <f t="array" aca="1" ref="X271" ca="1">SUM(IF((IF(E271=0,INDIRECT(_xlfn.CONCAT($CH$1,MATCH(F271,$CG$7:$CG$100,0)+6)):INDIRECT(_xlfn.CONCAT($CH$1,MATCH(F271,$CG$7:$CG$100,0)+6+SUM(IF((F271=$CG$7:$CG$59)=TRUE,1,0))-1)),INDIRECT(_xlfn.CONCAT($CD$1,MATCH(E271,$CC$7:$CC$100,0)+6)):INDIRECT(_xlfn.CONCAT($CD$1,MATCH(E271,$CC$7:$CC$100,0)+6+SUM(IF((E271=$CC$7:$CC$59)=TRUE,1,0))-1)))*$S$3)=0,0,1))</f>
        <v>2</v>
      </c>
      <c r="Y271" s="6" t="e" cm="1">
        <f t="array" aca="1" ref="Y271" ca="1">SUM(IF((TRANSPOSE(MMULT(MMULT(_xlfn.MUNIT(X271),IF(MMULT(IF(E271=0,INDIRECT(_xlfn.CONCAT($CH$1,MATCH(F271,$CG$7:$CG$100,0)+6)):INDIRECT(_xlfn.CONCAT($CH$1,MATCH(F271,$CG$7:$CG$100,0)+6+SUM(IF((F271=$CG$7:$CG$59)=TRUE,1,0))-1)),INDIRECT(_xlfn.CONCAT($CD$1,MATCH(E271,$CC$7:$CC$100,0)+6)):INDIRECT(_xlfn.CONCAT($CD$1,MATCH(E271,$CC$7:$CC$100,0)+6+SUM(IF((E271=$CC$7:$CC$59)=TRUE,1,0))-1)))*$S$3,1/TRANSPOSE(W271-INDIRECT(_xlfn.CONCAT($BZ$1,MATCH(D271,$BY$7:$BY$100,0)+6)):INDIRECT(_xlfn.CONCAT($BZ$1,MATCH(D271,$BY$7:$BY$100,0)+6+SUM(IF((D271=$BY$7:$BY$59)=TRUE,1,0))-1))*$R$3))=1,1,0)),W271-INDIRECT(_xlfn.CONCAT($BZ$1,MATCH(D271,$BY$7:$BY$100,0)+6)):INDIRECT(_xlfn.CONCAT($BZ$1,MATCH(D271,$BY$7:$BY$100,0)+6+SUM(IF((D271=$BY$7:$BY$59)=TRUE,1,0))-1))*$R$3)))=0,0,1))</f>
        <v>#N/A</v>
      </c>
      <c r="Z271" s="6"/>
      <c r="AA271" s="30" t="str">
        <f t="shared" ca="1" si="74"/>
        <v/>
      </c>
      <c r="AB271" s="31" t="str">
        <f t="shared" si="75"/>
        <v/>
      </c>
      <c r="AC271" s="31" t="str">
        <f t="shared" si="76"/>
        <v/>
      </c>
      <c r="AD271" s="31" t="str">
        <f t="shared" si="77"/>
        <v/>
      </c>
      <c r="AE271" s="32" t="str">
        <f t="shared" si="78"/>
        <v/>
      </c>
      <c r="AF271" s="33" t="str" cm="1">
        <f t="array" aca="1" ref="AF271" ca="1">IFERROR(IF(_xlfn._xlws.SORT(TRANSPOSE(MMULT(MMULT(_xlfn.MUNIT(X271),IF(ROUND(MMULT(IF(E271=0,IF(DN269=1,INDIRECT(_xlfn.CONCAT($CP$1,MATCH(F271,$CO$7:$CO$100,0)+6)):INDIRECT(_xlfn.CONCAT($CP$1,MATCH(F271,$CO$7:$CO$100,0)+6+SUM(IF((F271=$CO$7:$CO$59)=TRUE,1,0))-1)),INDIRECT(_xlfn.CONCAT($CH$1,MATCH(F271,$CG$7:$CG$100,0)+6)):INDIRECT(_xlfn.CONCAT($CH$1,MATCH(F271,$CG$7:$CG$100,0)+6+SUM(IF((F271=$CG$7:$CG$59)=TRUE,1,0))-1))),IF(OR(DN269=2,DN269=3),INDIRECT(_xlfn.CONCAT($CL$1,MATCH(E271,$CK$7:$CK$100,0)+6)):INDIRECT(_xlfn.CONCAT($CL$1,MATCH(E271,$CK$7:$CK$100,0)+6+SUM(IF((E271=$CK$7:$CK$59)=TRUE,1,0))-1)),INDIRECT(_xlfn.CONCAT($CD$1,MATCH(E271,$CC$7:$CC$100,0)+6)):INDIRECT(_xlfn.CONCAT($CD$1,MATCH(E271,$CC$7:$CC$100,0)+6+SUM(IF((E271=$CC$7:$CC$59)=TRUE,1,0))-1))))*$S$3*IF(AND(DM269=4,F271=0),1.1,1),1/TRANSPOSE(W271-INDIRECT(_xlfn.CONCAT($BZ$1,MATCH(D271,$BY$7:$BY$100,0)+6)):INDIRECT(_xlfn.CONCAT($BZ$1,MATCH(D271,$BY$7:$BY$100,0)+6+SUM(IF((D271=$BY$7:$BY$59)=TRUE,1,0))-1))*$R$3)),6)=1,1,0)),W271-INDIRECT(_xlfn.CONCAT($BZ$1,MATCH(D271,$BY$7:$BY$100,0)+6)):INDIRECT(_xlfn.CONCAT($BZ$1,MATCH(D271,$BY$7:$BY$100,0)+6+SUM(IF((D271=$BY$7:$BY$59)=TRUE,1,0))-1))*$R$3))/$S$3,1,-1,TRUE)=0,"",_xlfn._xlws.SORT(TRANSPOSE(MMULT(MMULT(_xlfn.MUNIT(X271),IF(ROUND(MMULT(IF(E271=0,IF(DN269=1,INDIRECT(_xlfn.CONCAT($CP$1,MATCH(F271,$CO$7:$CO$100,0)+6)):INDIRECT(_xlfn.CONCAT($CP$1,MATCH(F271,$CO$7:$CO$100,0)+6+SUM(IF((F271=$CO$7:$CO$59)=TRUE,1,0))-1)),INDIRECT(_xlfn.CONCAT($CH$1,MATCH(F271,$CG$7:$CG$100,0)+6)):INDIRECT(_xlfn.CONCAT($CH$1,MATCH(F271,$CG$7:$CG$100,0)+6+SUM(IF((F271=$CG$7:$CG$59)=TRUE,1,0))-1))),IF(OR(DN269=2,DN269=3),INDIRECT(_xlfn.CONCAT($CL$1,MATCH(E271,$CK$7:$CK$100,0)+6)):INDIRECT(_xlfn.CONCAT($CL$1,MATCH(E271,$CK$7:$CK$100,0)+6+SUM(IF((E271=$CK$7:$CK$59)=TRUE,1,0))-1)),INDIRECT(_xlfn.CONCAT($CD$1,MATCH(E271,$CC$7:$CC$100,0)+6)):INDIRECT(_xlfn.CONCAT($CD$1,MATCH(E271,$CC$7:$CC$100,0)+6+SUM(IF((E271=$CC$7:$CC$59)=TRUE,1,0))-1))))*$S$3*IF(AND(DM269=4,F271=0),1.1,1),1/TRANSPOSE(W271-INDIRECT(_xlfn.CONCAT($BZ$1,MATCH(D271,$BY$7:$BY$100,0)+6)):INDIRECT(_xlfn.CONCAT($BZ$1,MATCH(D271,$BY$7:$BY$100,0)+6+SUM(IF((D271=$BY$7:$BY$59)=TRUE,1,0))-1))*$R$3)),6)=1,1,0)),W271-INDIRECT(_xlfn.CONCAT($BZ$1,MATCH(D271,$BY$7:$BY$100,0)+6)):INDIRECT(_xlfn.CONCAT($BZ$1,MATCH(D271,$BY$7:$BY$100,0)+6+SUM(IF((D271=$BY$7:$BY$59)=TRUE,1,0))-1))*$R$3))/$S$3,1,-1,TRUE)),"")</f>
        <v/>
      </c>
      <c r="AG271" s="31"/>
      <c r="AH271" s="31"/>
      <c r="AI271" s="31"/>
      <c r="AJ271" s="32"/>
      <c r="AK271" s="6"/>
      <c r="AL271" s="21"/>
      <c r="AM271" s="21"/>
      <c r="AN271" s="48">
        <f t="shared" si="65"/>
        <v>12</v>
      </c>
      <c r="AO271" s="39" t="e">
        <f t="shared" si="66"/>
        <v>#N/A</v>
      </c>
      <c r="AP271" s="39" t="e" cm="1">
        <f t="array" ref="AP271">_xlfn.XMATCH(1,IF(IF((AL271=$DG$24:$EF$24)=TRUE,1,0)+IF((AM271=$DG$25:$EF$25)=TRUE,1,0)=2,1,0))</f>
        <v>#N/A</v>
      </c>
      <c r="AQ271" s="39" t="str" cm="1">
        <f t="array" aca="1" ref="AQ271:AU271" ca="1">AA271:AE271</f>
        <v/>
      </c>
      <c r="AR271" s="39" t="str">
        <f ca="1"/>
        <v/>
      </c>
      <c r="AS271" s="39" t="str">
        <f ca="1"/>
        <v/>
      </c>
      <c r="AT271" s="39" t="str">
        <f ca="1"/>
        <v/>
      </c>
      <c r="AU271" s="39" t="str">
        <f ca="1"/>
        <v/>
      </c>
      <c r="AV271" s="39">
        <f t="shared" si="67"/>
        <v>0</v>
      </c>
      <c r="AW271" s="39" t="e" cm="1">
        <f t="array" ref="AW271">IF(AND(AV271=1,AO271&lt;&gt;1),VLOOKUP(E271,변환표준점수!$H$8:$O$60,_xlfn.XMATCH('표점 계산기'!$AL271,변환표준점수!$I$6:$O$6)+1,FALSE),IF(AND($E271=0,$DN$4=1),INDEX($CH$7:$CH$73,SUM(IF(AF271=$CP$7:$CP$59,ROW($A$1:$A$50),0))),IF(AND($E271&lt;&gt;0,$DN$4&lt;&gt;1),INDEX($CD$7:$CD$73,SUM(IF(AF271=$CL$7:$CL$59,ROW($A$1:$A$50),0))),AF271:AJ271)))</f>
        <v>#N/A</v>
      </c>
      <c r="AX271" s="39"/>
      <c r="AY271" s="39"/>
      <c r="AZ271" s="39"/>
      <c r="BA271" s="39"/>
      <c r="BB271" s="39" t="e">
        <f>VLOOKUP(G271,변환표준점수!$X$8:$AM$16,_xlfn.XMATCH(AL271,변환표준점수!$Y$5:$AM$5)+IF(OR(AN271=6,AN271=7,AN271=10,AN271=11),IF(AO271=1,0,1),0)+1,FALSE)</f>
        <v>#N/A</v>
      </c>
      <c r="BC271" s="39" t="e">
        <f>VLOOKUP(H271,변환표준점수!$AO$8:$BE$16,_xlfn.XMATCH(AL271,변환표준점수!$AP$5:$BE$5)+IF(OR(AN271=3,AN271=6,AN271=8,AN271=9,AN271=10),IF(AO271=1,0,1),0)+1,FALSE)</f>
        <v>#N/A</v>
      </c>
      <c r="BD271" s="39" t="e">
        <f>IF(I271=0,VLOOKUP(K271,변환표준점수!$BU$8:$CF$62,'표점 계산기'!$AN271+1,FALSE),VLOOKUP(I271,변환표준점수!$BH$8:$BS$62,'표점 계산기'!$AN271+1,FALSE))</f>
        <v>#N/A</v>
      </c>
      <c r="BE271" s="39" t="e">
        <f>IF(J271=0,VLOOKUP(L271,변환표준점수!$BU$8:$CF$62,'표점 계산기'!$AN271+1,FALSE),VLOOKUP(J271,변환표준점수!$BH$8:$BS$62,'표점 계산기'!$AN271+1,FALSE))</f>
        <v>#N/A</v>
      </c>
      <c r="BF271" s="39" cm="1">
        <f t="array" ref="BF271">IF(M271=0,0,IF(OR(AN271=3,AN271=4),0,IF(AN271=1,INDEX($CZ$7:$CZ$15,SUM(IF(M271&lt;$CY$7:$CY$15=TRUE,1,0))+1),VLOOKUP(M271,변환표준점수!$BH$8:$BS$62,'표점 계산기'!AN271+1,FALSE))))</f>
        <v>0</v>
      </c>
      <c r="BG271" s="39" t="e" cm="1">
        <f t="array" ref="BG271">INDEX($DG$24:$EF$31,COLUMN(C266),$AP271)</f>
        <v>#N/A</v>
      </c>
      <c r="BH271" s="39" t="e" cm="1">
        <f t="array" ref="BH271">INDEX($DG$24:$EF$31,COLUMN(D266),$AP271)</f>
        <v>#N/A</v>
      </c>
      <c r="BI271" s="39" t="e" cm="1">
        <f t="array" ref="BI271">INDEX($DG$24:$EF$31,COLUMN(E266),$AP271)</f>
        <v>#N/A</v>
      </c>
      <c r="BJ271" s="39" t="e" cm="1">
        <f t="array" ref="BJ271">INDEX($DG$24:$EF$31,COLUMN(F266),$AP271)</f>
        <v>#N/A</v>
      </c>
      <c r="BK271" s="39" t="e" cm="1">
        <f t="array" ref="BK271">INDEX($DG$24:$EF$31,COLUMN(G266),$AP271)</f>
        <v>#N/A</v>
      </c>
      <c r="BL271" s="39" t="e" cm="1">
        <f t="array" ref="BL271">INDEX($DG$24:$EF$31,COLUMN(H266),$AP271)</f>
        <v>#N/A</v>
      </c>
      <c r="BM271" s="63" t="str" cm="1">
        <f t="array" aca="1" ref="BM271:BQ271" ca="1">IFERROR(ROUND(IF(IFERROR(AW271:BA271/AW271:BA271,0)=1,(IFERROR(AQ271:AU271*BG271,0)+IFERROR(AW271:BA271*BH271,0)+(SUM(BD271:BF271)-MIN(BD271:BF271))*BI271+BB271*BJ271+BC271*BK271)*BL271+BB271*(1-BJ271)+BC271*(1-BK271)+IF(AN271=1,BF271,0),""),2),"")</f>
        <v/>
      </c>
      <c r="BN271" s="52" t="str">
        <f ca="1"/>
        <v/>
      </c>
      <c r="BO271" s="52" t="str">
        <f ca="1"/>
        <v/>
      </c>
      <c r="BP271" s="52" t="str">
        <f ca="1"/>
        <v/>
      </c>
      <c r="BQ271" s="64" t="str">
        <f ca="1"/>
        <v/>
      </c>
      <c r="BR271" s="6"/>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6"/>
      <c r="DM271" s="6"/>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row>
    <row r="272" spans="1:153" x14ac:dyDescent="0.3">
      <c r="A272" s="5"/>
      <c r="B272" s="18" t="str">
        <f t="shared" si="69"/>
        <v/>
      </c>
      <c r="C272" s="24"/>
      <c r="D272" s="24"/>
      <c r="E272" s="24"/>
      <c r="F272" s="24"/>
      <c r="G272" s="24"/>
      <c r="H272" s="25"/>
      <c r="I272" s="25"/>
      <c r="J272" s="25"/>
      <c r="K272" s="25"/>
      <c r="L272" s="25"/>
      <c r="M272" s="25"/>
      <c r="N272" s="24"/>
      <c r="O272" s="25"/>
      <c r="P272" s="6"/>
      <c r="Q272" s="6"/>
      <c r="R272" s="6" t="e">
        <f t="shared" si="70"/>
        <v>#N/A</v>
      </c>
      <c r="S272" s="6" t="e">
        <f t="shared" si="71"/>
        <v>#N/A</v>
      </c>
      <c r="T272" s="6" t="e">
        <f t="shared" si="72"/>
        <v>#N/A</v>
      </c>
      <c r="U272" s="6" t="e">
        <f t="shared" si="73"/>
        <v>#N/A</v>
      </c>
      <c r="V272" s="8" cm="1">
        <f t="array" ref="V272">IF(M272=0,0,IF(OR($DM$4=3,$DM$4=4),0,IF($DM$4=1,INDEX($CZ$7:$CZ$15,SUM(IF(M272&lt;$CY$7:$CY$15=TRUE,1,0))+1),VLOOKUP(M272,$DB$7:$DC$107,2,FALSE))))</f>
        <v>0</v>
      </c>
      <c r="W272" s="6" t="e">
        <f t="shared" si="68"/>
        <v>#N/A</v>
      </c>
      <c r="X272" s="6" cm="1">
        <f t="array" aca="1" ref="X272" ca="1">SUM(IF((IF(E272=0,INDIRECT(_xlfn.CONCAT($CH$1,MATCH(F272,$CG$7:$CG$100,0)+6)):INDIRECT(_xlfn.CONCAT($CH$1,MATCH(F272,$CG$7:$CG$100,0)+6+SUM(IF((F272=$CG$7:$CG$59)=TRUE,1,0))-1)),INDIRECT(_xlfn.CONCAT($CD$1,MATCH(E272,$CC$7:$CC$100,0)+6)):INDIRECT(_xlfn.CONCAT($CD$1,MATCH(E272,$CC$7:$CC$100,0)+6+SUM(IF((E272=$CC$7:$CC$59)=TRUE,1,0))-1)))*$S$3)=0,0,1))</f>
        <v>2</v>
      </c>
      <c r="Y272" s="6" t="e" cm="1">
        <f t="array" aca="1" ref="Y272" ca="1">SUM(IF((TRANSPOSE(MMULT(MMULT(_xlfn.MUNIT(X272),IF(MMULT(IF(E272=0,INDIRECT(_xlfn.CONCAT($CH$1,MATCH(F272,$CG$7:$CG$100,0)+6)):INDIRECT(_xlfn.CONCAT($CH$1,MATCH(F272,$CG$7:$CG$100,0)+6+SUM(IF((F272=$CG$7:$CG$59)=TRUE,1,0))-1)),INDIRECT(_xlfn.CONCAT($CD$1,MATCH(E272,$CC$7:$CC$100,0)+6)):INDIRECT(_xlfn.CONCAT($CD$1,MATCH(E272,$CC$7:$CC$100,0)+6+SUM(IF((E272=$CC$7:$CC$59)=TRUE,1,0))-1)))*$S$3,1/TRANSPOSE(W272-INDIRECT(_xlfn.CONCAT($BZ$1,MATCH(D272,$BY$7:$BY$100,0)+6)):INDIRECT(_xlfn.CONCAT($BZ$1,MATCH(D272,$BY$7:$BY$100,0)+6+SUM(IF((D272=$BY$7:$BY$59)=TRUE,1,0))-1))*$R$3))=1,1,0)),W272-INDIRECT(_xlfn.CONCAT($BZ$1,MATCH(D272,$BY$7:$BY$100,0)+6)):INDIRECT(_xlfn.CONCAT($BZ$1,MATCH(D272,$BY$7:$BY$100,0)+6+SUM(IF((D272=$BY$7:$BY$59)=TRUE,1,0))-1))*$R$3)))=0,0,1))</f>
        <v>#N/A</v>
      </c>
      <c r="Z272" s="6"/>
      <c r="AA272" s="30" t="str">
        <f t="shared" ca="1" si="74"/>
        <v/>
      </c>
      <c r="AB272" s="31" t="str">
        <f t="shared" si="75"/>
        <v/>
      </c>
      <c r="AC272" s="31" t="str">
        <f t="shared" si="76"/>
        <v/>
      </c>
      <c r="AD272" s="31" t="str">
        <f t="shared" si="77"/>
        <v/>
      </c>
      <c r="AE272" s="32" t="str">
        <f t="shared" si="78"/>
        <v/>
      </c>
      <c r="AF272" s="33" t="str" cm="1">
        <f t="array" aca="1" ref="AF272" ca="1">IFERROR(IF(_xlfn._xlws.SORT(TRANSPOSE(MMULT(MMULT(_xlfn.MUNIT(X272),IF(ROUND(MMULT(IF(E272=0,IF(DN270=1,INDIRECT(_xlfn.CONCAT($CP$1,MATCH(F272,$CO$7:$CO$100,0)+6)):INDIRECT(_xlfn.CONCAT($CP$1,MATCH(F272,$CO$7:$CO$100,0)+6+SUM(IF((F272=$CO$7:$CO$59)=TRUE,1,0))-1)),INDIRECT(_xlfn.CONCAT($CH$1,MATCH(F272,$CG$7:$CG$100,0)+6)):INDIRECT(_xlfn.CONCAT($CH$1,MATCH(F272,$CG$7:$CG$100,0)+6+SUM(IF((F272=$CG$7:$CG$59)=TRUE,1,0))-1))),IF(OR(DN270=2,DN270=3),INDIRECT(_xlfn.CONCAT($CL$1,MATCH(E272,$CK$7:$CK$100,0)+6)):INDIRECT(_xlfn.CONCAT($CL$1,MATCH(E272,$CK$7:$CK$100,0)+6+SUM(IF((E272=$CK$7:$CK$59)=TRUE,1,0))-1)),INDIRECT(_xlfn.CONCAT($CD$1,MATCH(E272,$CC$7:$CC$100,0)+6)):INDIRECT(_xlfn.CONCAT($CD$1,MATCH(E272,$CC$7:$CC$100,0)+6+SUM(IF((E272=$CC$7:$CC$59)=TRUE,1,0))-1))))*$S$3*IF(AND(DM270=4,F272=0),1.1,1),1/TRANSPOSE(W272-INDIRECT(_xlfn.CONCAT($BZ$1,MATCH(D272,$BY$7:$BY$100,0)+6)):INDIRECT(_xlfn.CONCAT($BZ$1,MATCH(D272,$BY$7:$BY$100,0)+6+SUM(IF((D272=$BY$7:$BY$59)=TRUE,1,0))-1))*$R$3)),6)=1,1,0)),W272-INDIRECT(_xlfn.CONCAT($BZ$1,MATCH(D272,$BY$7:$BY$100,0)+6)):INDIRECT(_xlfn.CONCAT($BZ$1,MATCH(D272,$BY$7:$BY$100,0)+6+SUM(IF((D272=$BY$7:$BY$59)=TRUE,1,0))-1))*$R$3))/$S$3,1,-1,TRUE)=0,"",_xlfn._xlws.SORT(TRANSPOSE(MMULT(MMULT(_xlfn.MUNIT(X272),IF(ROUND(MMULT(IF(E272=0,IF(DN270=1,INDIRECT(_xlfn.CONCAT($CP$1,MATCH(F272,$CO$7:$CO$100,0)+6)):INDIRECT(_xlfn.CONCAT($CP$1,MATCH(F272,$CO$7:$CO$100,0)+6+SUM(IF((F272=$CO$7:$CO$59)=TRUE,1,0))-1)),INDIRECT(_xlfn.CONCAT($CH$1,MATCH(F272,$CG$7:$CG$100,0)+6)):INDIRECT(_xlfn.CONCAT($CH$1,MATCH(F272,$CG$7:$CG$100,0)+6+SUM(IF((F272=$CG$7:$CG$59)=TRUE,1,0))-1))),IF(OR(DN270=2,DN270=3),INDIRECT(_xlfn.CONCAT($CL$1,MATCH(E272,$CK$7:$CK$100,0)+6)):INDIRECT(_xlfn.CONCAT($CL$1,MATCH(E272,$CK$7:$CK$100,0)+6+SUM(IF((E272=$CK$7:$CK$59)=TRUE,1,0))-1)),INDIRECT(_xlfn.CONCAT($CD$1,MATCH(E272,$CC$7:$CC$100,0)+6)):INDIRECT(_xlfn.CONCAT($CD$1,MATCH(E272,$CC$7:$CC$100,0)+6+SUM(IF((E272=$CC$7:$CC$59)=TRUE,1,0))-1))))*$S$3*IF(AND(DM270=4,F272=0),1.1,1),1/TRANSPOSE(W272-INDIRECT(_xlfn.CONCAT($BZ$1,MATCH(D272,$BY$7:$BY$100,0)+6)):INDIRECT(_xlfn.CONCAT($BZ$1,MATCH(D272,$BY$7:$BY$100,0)+6+SUM(IF((D272=$BY$7:$BY$59)=TRUE,1,0))-1))*$R$3)),6)=1,1,0)),W272-INDIRECT(_xlfn.CONCAT($BZ$1,MATCH(D272,$BY$7:$BY$100,0)+6)):INDIRECT(_xlfn.CONCAT($BZ$1,MATCH(D272,$BY$7:$BY$100,0)+6+SUM(IF((D272=$BY$7:$BY$59)=TRUE,1,0))-1))*$R$3))/$S$3,1,-1,TRUE)),"")</f>
        <v/>
      </c>
      <c r="AG272" s="31"/>
      <c r="AH272" s="31"/>
      <c r="AI272" s="31"/>
      <c r="AJ272" s="32"/>
      <c r="AK272" s="6"/>
      <c r="AL272" s="21"/>
      <c r="AM272" s="21"/>
      <c r="AN272" s="48">
        <f t="shared" si="65"/>
        <v>12</v>
      </c>
      <c r="AO272" s="39" t="e">
        <f t="shared" si="66"/>
        <v>#N/A</v>
      </c>
      <c r="AP272" s="39" t="e" cm="1">
        <f t="array" ref="AP272">_xlfn.XMATCH(1,IF(IF((AL272=$DG$24:$EF$24)=TRUE,1,0)+IF((AM272=$DG$25:$EF$25)=TRUE,1,0)=2,1,0))</f>
        <v>#N/A</v>
      </c>
      <c r="AQ272" s="39" t="str" cm="1">
        <f t="array" aca="1" ref="AQ272:AU272" ca="1">AA272:AE272</f>
        <v/>
      </c>
      <c r="AR272" s="39" t="str">
        <f ca="1"/>
        <v/>
      </c>
      <c r="AS272" s="39" t="str">
        <f ca="1"/>
        <v/>
      </c>
      <c r="AT272" s="39" t="str">
        <f ca="1"/>
        <v/>
      </c>
      <c r="AU272" s="39" t="str">
        <f ca="1"/>
        <v/>
      </c>
      <c r="AV272" s="39">
        <f t="shared" si="67"/>
        <v>0</v>
      </c>
      <c r="AW272" s="39" t="e" cm="1">
        <f t="array" ref="AW272">IF(AND(AV272=1,AO272&lt;&gt;1),VLOOKUP(E272,변환표준점수!$H$8:$O$60,_xlfn.XMATCH('표점 계산기'!$AL272,변환표준점수!$I$6:$O$6)+1,FALSE),IF(AND($E272=0,$DN$4=1),INDEX($CH$7:$CH$73,SUM(IF(AF272=$CP$7:$CP$59,ROW($A$1:$A$50),0))),IF(AND($E272&lt;&gt;0,$DN$4&lt;&gt;1),INDEX($CD$7:$CD$73,SUM(IF(AF272=$CL$7:$CL$59,ROW($A$1:$A$50),0))),AF272:AJ272)))</f>
        <v>#N/A</v>
      </c>
      <c r="AX272" s="39"/>
      <c r="AY272" s="39"/>
      <c r="AZ272" s="39"/>
      <c r="BA272" s="39"/>
      <c r="BB272" s="39" t="e">
        <f>VLOOKUP(G272,변환표준점수!$X$8:$AM$16,_xlfn.XMATCH(AL272,변환표준점수!$Y$5:$AM$5)+IF(OR(AN272=6,AN272=7,AN272=10,AN272=11),IF(AO272=1,0,1),0)+1,FALSE)</f>
        <v>#N/A</v>
      </c>
      <c r="BC272" s="39" t="e">
        <f>VLOOKUP(H272,변환표준점수!$AO$8:$BE$16,_xlfn.XMATCH(AL272,변환표준점수!$AP$5:$BE$5)+IF(OR(AN272=3,AN272=6,AN272=8,AN272=9,AN272=10),IF(AO272=1,0,1),0)+1,FALSE)</f>
        <v>#N/A</v>
      </c>
      <c r="BD272" s="39" t="e">
        <f>IF(I272=0,VLOOKUP(K272,변환표준점수!$BU$8:$CF$62,'표점 계산기'!$AN272+1,FALSE),VLOOKUP(I272,변환표준점수!$BH$8:$BS$62,'표점 계산기'!$AN272+1,FALSE))</f>
        <v>#N/A</v>
      </c>
      <c r="BE272" s="39" t="e">
        <f>IF(J272=0,VLOOKUP(L272,변환표준점수!$BU$8:$CF$62,'표점 계산기'!$AN272+1,FALSE),VLOOKUP(J272,변환표준점수!$BH$8:$BS$62,'표점 계산기'!$AN272+1,FALSE))</f>
        <v>#N/A</v>
      </c>
      <c r="BF272" s="39" cm="1">
        <f t="array" ref="BF272">IF(M272=0,0,IF(OR(AN272=3,AN272=4),0,IF(AN272=1,INDEX($CZ$7:$CZ$15,SUM(IF(M272&lt;$CY$7:$CY$15=TRUE,1,0))+1),VLOOKUP(M272,변환표준점수!$BH$8:$BS$62,'표점 계산기'!AN272+1,FALSE))))</f>
        <v>0</v>
      </c>
      <c r="BG272" s="39" t="e" cm="1">
        <f t="array" ref="BG272">INDEX($DG$24:$EF$31,COLUMN(C267),$AP272)</f>
        <v>#N/A</v>
      </c>
      <c r="BH272" s="39" t="e" cm="1">
        <f t="array" ref="BH272">INDEX($DG$24:$EF$31,COLUMN(D267),$AP272)</f>
        <v>#N/A</v>
      </c>
      <c r="BI272" s="39" t="e" cm="1">
        <f t="array" ref="BI272">INDEX($DG$24:$EF$31,COLUMN(E267),$AP272)</f>
        <v>#N/A</v>
      </c>
      <c r="BJ272" s="39" t="e" cm="1">
        <f t="array" ref="BJ272">INDEX($DG$24:$EF$31,COLUMN(F267),$AP272)</f>
        <v>#N/A</v>
      </c>
      <c r="BK272" s="39" t="e" cm="1">
        <f t="array" ref="BK272">INDEX($DG$24:$EF$31,COLUMN(G267),$AP272)</f>
        <v>#N/A</v>
      </c>
      <c r="BL272" s="39" t="e" cm="1">
        <f t="array" ref="BL272">INDEX($DG$24:$EF$31,COLUMN(H267),$AP272)</f>
        <v>#N/A</v>
      </c>
      <c r="BM272" s="63" t="str" cm="1">
        <f t="array" aca="1" ref="BM272:BQ272" ca="1">IFERROR(ROUND(IF(IFERROR(AW272:BA272/AW272:BA272,0)=1,(IFERROR(AQ272:AU272*BG272,0)+IFERROR(AW272:BA272*BH272,0)+(SUM(BD272:BF272)-MIN(BD272:BF272))*BI272+BB272*BJ272+BC272*BK272)*BL272+BB272*(1-BJ272)+BC272*(1-BK272)+IF(AN272=1,BF272,0),""),2),"")</f>
        <v/>
      </c>
      <c r="BN272" s="52" t="str">
        <f ca="1"/>
        <v/>
      </c>
      <c r="BO272" s="52" t="str">
        <f ca="1"/>
        <v/>
      </c>
      <c r="BP272" s="52" t="str">
        <f ca="1"/>
        <v/>
      </c>
      <c r="BQ272" s="64" t="str">
        <f ca="1"/>
        <v/>
      </c>
      <c r="BR272" s="6"/>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6"/>
      <c r="DM272" s="6"/>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row>
    <row r="273" spans="1:153" x14ac:dyDescent="0.3">
      <c r="A273" s="5"/>
      <c r="B273" s="18" t="str">
        <f t="shared" si="69"/>
        <v/>
      </c>
      <c r="C273" s="24"/>
      <c r="D273" s="24"/>
      <c r="E273" s="24"/>
      <c r="F273" s="24"/>
      <c r="G273" s="24"/>
      <c r="H273" s="25"/>
      <c r="I273" s="25"/>
      <c r="J273" s="25"/>
      <c r="K273" s="25"/>
      <c r="L273" s="25"/>
      <c r="M273" s="25"/>
      <c r="N273" s="24"/>
      <c r="O273" s="25"/>
      <c r="P273" s="6"/>
      <c r="Q273" s="6"/>
      <c r="R273" s="6" t="e">
        <f t="shared" si="70"/>
        <v>#N/A</v>
      </c>
      <c r="S273" s="6" t="e">
        <f t="shared" si="71"/>
        <v>#N/A</v>
      </c>
      <c r="T273" s="6" t="e">
        <f t="shared" si="72"/>
        <v>#N/A</v>
      </c>
      <c r="U273" s="6" t="e">
        <f t="shared" si="73"/>
        <v>#N/A</v>
      </c>
      <c r="V273" s="8" cm="1">
        <f t="array" ref="V273">IF(M273=0,0,IF(OR($DM$4=3,$DM$4=4),0,IF($DM$4=1,INDEX($CZ$7:$CZ$15,SUM(IF(M273&lt;$CY$7:$CY$15=TRUE,1,0))+1),VLOOKUP(M273,$DB$7:$DC$107,2,FALSE))))</f>
        <v>0</v>
      </c>
      <c r="W273" s="6" t="e">
        <f t="shared" si="68"/>
        <v>#N/A</v>
      </c>
      <c r="X273" s="6" cm="1">
        <f t="array" aca="1" ref="X273" ca="1">SUM(IF((IF(E273=0,INDIRECT(_xlfn.CONCAT($CH$1,MATCH(F273,$CG$7:$CG$100,0)+6)):INDIRECT(_xlfn.CONCAT($CH$1,MATCH(F273,$CG$7:$CG$100,0)+6+SUM(IF((F273=$CG$7:$CG$59)=TRUE,1,0))-1)),INDIRECT(_xlfn.CONCAT($CD$1,MATCH(E273,$CC$7:$CC$100,0)+6)):INDIRECT(_xlfn.CONCAT($CD$1,MATCH(E273,$CC$7:$CC$100,0)+6+SUM(IF((E273=$CC$7:$CC$59)=TRUE,1,0))-1)))*$S$3)=0,0,1))</f>
        <v>2</v>
      </c>
      <c r="Y273" s="6" t="e" cm="1">
        <f t="array" aca="1" ref="Y273" ca="1">SUM(IF((TRANSPOSE(MMULT(MMULT(_xlfn.MUNIT(X273),IF(MMULT(IF(E273=0,INDIRECT(_xlfn.CONCAT($CH$1,MATCH(F273,$CG$7:$CG$100,0)+6)):INDIRECT(_xlfn.CONCAT($CH$1,MATCH(F273,$CG$7:$CG$100,0)+6+SUM(IF((F273=$CG$7:$CG$59)=TRUE,1,0))-1)),INDIRECT(_xlfn.CONCAT($CD$1,MATCH(E273,$CC$7:$CC$100,0)+6)):INDIRECT(_xlfn.CONCAT($CD$1,MATCH(E273,$CC$7:$CC$100,0)+6+SUM(IF((E273=$CC$7:$CC$59)=TRUE,1,0))-1)))*$S$3,1/TRANSPOSE(W273-INDIRECT(_xlfn.CONCAT($BZ$1,MATCH(D273,$BY$7:$BY$100,0)+6)):INDIRECT(_xlfn.CONCAT($BZ$1,MATCH(D273,$BY$7:$BY$100,0)+6+SUM(IF((D273=$BY$7:$BY$59)=TRUE,1,0))-1))*$R$3))=1,1,0)),W273-INDIRECT(_xlfn.CONCAT($BZ$1,MATCH(D273,$BY$7:$BY$100,0)+6)):INDIRECT(_xlfn.CONCAT($BZ$1,MATCH(D273,$BY$7:$BY$100,0)+6+SUM(IF((D273=$BY$7:$BY$59)=TRUE,1,0))-1))*$R$3)))=0,0,1))</f>
        <v>#N/A</v>
      </c>
      <c r="Z273" s="6"/>
      <c r="AA273" s="30" t="str">
        <f t="shared" ca="1" si="74"/>
        <v/>
      </c>
      <c r="AB273" s="31" t="str">
        <f t="shared" si="75"/>
        <v/>
      </c>
      <c r="AC273" s="31" t="str">
        <f t="shared" si="76"/>
        <v/>
      </c>
      <c r="AD273" s="31" t="str">
        <f t="shared" si="77"/>
        <v/>
      </c>
      <c r="AE273" s="32" t="str">
        <f t="shared" si="78"/>
        <v/>
      </c>
      <c r="AF273" s="33" t="str" cm="1">
        <f t="array" aca="1" ref="AF273" ca="1">IFERROR(IF(_xlfn._xlws.SORT(TRANSPOSE(MMULT(MMULT(_xlfn.MUNIT(X273),IF(ROUND(MMULT(IF(E273=0,IF(DN271=1,INDIRECT(_xlfn.CONCAT($CP$1,MATCH(F273,$CO$7:$CO$100,0)+6)):INDIRECT(_xlfn.CONCAT($CP$1,MATCH(F273,$CO$7:$CO$100,0)+6+SUM(IF((F273=$CO$7:$CO$59)=TRUE,1,0))-1)),INDIRECT(_xlfn.CONCAT($CH$1,MATCH(F273,$CG$7:$CG$100,0)+6)):INDIRECT(_xlfn.CONCAT($CH$1,MATCH(F273,$CG$7:$CG$100,0)+6+SUM(IF((F273=$CG$7:$CG$59)=TRUE,1,0))-1))),IF(OR(DN271=2,DN271=3),INDIRECT(_xlfn.CONCAT($CL$1,MATCH(E273,$CK$7:$CK$100,0)+6)):INDIRECT(_xlfn.CONCAT($CL$1,MATCH(E273,$CK$7:$CK$100,0)+6+SUM(IF((E273=$CK$7:$CK$59)=TRUE,1,0))-1)),INDIRECT(_xlfn.CONCAT($CD$1,MATCH(E273,$CC$7:$CC$100,0)+6)):INDIRECT(_xlfn.CONCAT($CD$1,MATCH(E273,$CC$7:$CC$100,0)+6+SUM(IF((E273=$CC$7:$CC$59)=TRUE,1,0))-1))))*$S$3*IF(AND(DM271=4,F273=0),1.1,1),1/TRANSPOSE(W273-INDIRECT(_xlfn.CONCAT($BZ$1,MATCH(D273,$BY$7:$BY$100,0)+6)):INDIRECT(_xlfn.CONCAT($BZ$1,MATCH(D273,$BY$7:$BY$100,0)+6+SUM(IF((D273=$BY$7:$BY$59)=TRUE,1,0))-1))*$R$3)),6)=1,1,0)),W273-INDIRECT(_xlfn.CONCAT($BZ$1,MATCH(D273,$BY$7:$BY$100,0)+6)):INDIRECT(_xlfn.CONCAT($BZ$1,MATCH(D273,$BY$7:$BY$100,0)+6+SUM(IF((D273=$BY$7:$BY$59)=TRUE,1,0))-1))*$R$3))/$S$3,1,-1,TRUE)=0,"",_xlfn._xlws.SORT(TRANSPOSE(MMULT(MMULT(_xlfn.MUNIT(X273),IF(ROUND(MMULT(IF(E273=0,IF(DN271=1,INDIRECT(_xlfn.CONCAT($CP$1,MATCH(F273,$CO$7:$CO$100,0)+6)):INDIRECT(_xlfn.CONCAT($CP$1,MATCH(F273,$CO$7:$CO$100,0)+6+SUM(IF((F273=$CO$7:$CO$59)=TRUE,1,0))-1)),INDIRECT(_xlfn.CONCAT($CH$1,MATCH(F273,$CG$7:$CG$100,0)+6)):INDIRECT(_xlfn.CONCAT($CH$1,MATCH(F273,$CG$7:$CG$100,0)+6+SUM(IF((F273=$CG$7:$CG$59)=TRUE,1,0))-1))),IF(OR(DN271=2,DN271=3),INDIRECT(_xlfn.CONCAT($CL$1,MATCH(E273,$CK$7:$CK$100,0)+6)):INDIRECT(_xlfn.CONCAT($CL$1,MATCH(E273,$CK$7:$CK$100,0)+6+SUM(IF((E273=$CK$7:$CK$59)=TRUE,1,0))-1)),INDIRECT(_xlfn.CONCAT($CD$1,MATCH(E273,$CC$7:$CC$100,0)+6)):INDIRECT(_xlfn.CONCAT($CD$1,MATCH(E273,$CC$7:$CC$100,0)+6+SUM(IF((E273=$CC$7:$CC$59)=TRUE,1,0))-1))))*$S$3*IF(AND(DM271=4,F273=0),1.1,1),1/TRANSPOSE(W273-INDIRECT(_xlfn.CONCAT($BZ$1,MATCH(D273,$BY$7:$BY$100,0)+6)):INDIRECT(_xlfn.CONCAT($BZ$1,MATCH(D273,$BY$7:$BY$100,0)+6+SUM(IF((D273=$BY$7:$BY$59)=TRUE,1,0))-1))*$R$3)),6)=1,1,0)),W273-INDIRECT(_xlfn.CONCAT($BZ$1,MATCH(D273,$BY$7:$BY$100,0)+6)):INDIRECT(_xlfn.CONCAT($BZ$1,MATCH(D273,$BY$7:$BY$100,0)+6+SUM(IF((D273=$BY$7:$BY$59)=TRUE,1,0))-1))*$R$3))/$S$3,1,-1,TRUE)),"")</f>
        <v/>
      </c>
      <c r="AG273" s="31"/>
      <c r="AH273" s="31"/>
      <c r="AI273" s="31"/>
      <c r="AJ273" s="32"/>
      <c r="AK273" s="6"/>
      <c r="AL273" s="21"/>
      <c r="AM273" s="21"/>
      <c r="AN273" s="48">
        <f t="shared" si="65"/>
        <v>12</v>
      </c>
      <c r="AO273" s="39" t="e">
        <f t="shared" si="66"/>
        <v>#N/A</v>
      </c>
      <c r="AP273" s="39" t="e" cm="1">
        <f t="array" ref="AP273">_xlfn.XMATCH(1,IF(IF((AL273=$DG$24:$EF$24)=TRUE,1,0)+IF((AM273=$DG$25:$EF$25)=TRUE,1,0)=2,1,0))</f>
        <v>#N/A</v>
      </c>
      <c r="AQ273" s="39" t="str" cm="1">
        <f t="array" aca="1" ref="AQ273:AU273" ca="1">AA273:AE273</f>
        <v/>
      </c>
      <c r="AR273" s="39" t="str">
        <f ca="1"/>
        <v/>
      </c>
      <c r="AS273" s="39" t="str">
        <f ca="1"/>
        <v/>
      </c>
      <c r="AT273" s="39" t="str">
        <f ca="1"/>
        <v/>
      </c>
      <c r="AU273" s="39" t="str">
        <f ca="1"/>
        <v/>
      </c>
      <c r="AV273" s="39">
        <f t="shared" si="67"/>
        <v>0</v>
      </c>
      <c r="AW273" s="39" t="e" cm="1">
        <f t="array" ref="AW273">IF(AND(AV273=1,AO273&lt;&gt;1),VLOOKUP(E273,변환표준점수!$H$8:$O$60,_xlfn.XMATCH('표점 계산기'!$AL273,변환표준점수!$I$6:$O$6)+1,FALSE),IF(AND($E273=0,$DN$4=1),INDEX($CH$7:$CH$73,SUM(IF(AF273=$CP$7:$CP$59,ROW($A$1:$A$50),0))),IF(AND($E273&lt;&gt;0,$DN$4&lt;&gt;1),INDEX($CD$7:$CD$73,SUM(IF(AF273=$CL$7:$CL$59,ROW($A$1:$A$50),0))),AF273:AJ273)))</f>
        <v>#N/A</v>
      </c>
      <c r="AX273" s="39"/>
      <c r="AY273" s="39"/>
      <c r="AZ273" s="39"/>
      <c r="BA273" s="39"/>
      <c r="BB273" s="39" t="e">
        <f>VLOOKUP(G273,변환표준점수!$X$8:$AM$16,_xlfn.XMATCH(AL273,변환표준점수!$Y$5:$AM$5)+IF(OR(AN273=6,AN273=7,AN273=10,AN273=11),IF(AO273=1,0,1),0)+1,FALSE)</f>
        <v>#N/A</v>
      </c>
      <c r="BC273" s="39" t="e">
        <f>VLOOKUP(H273,변환표준점수!$AO$8:$BE$16,_xlfn.XMATCH(AL273,변환표준점수!$AP$5:$BE$5)+IF(OR(AN273=3,AN273=6,AN273=8,AN273=9,AN273=10),IF(AO273=1,0,1),0)+1,FALSE)</f>
        <v>#N/A</v>
      </c>
      <c r="BD273" s="39" t="e">
        <f>IF(I273=0,VLOOKUP(K273,변환표준점수!$BU$8:$CF$62,'표점 계산기'!$AN273+1,FALSE),VLOOKUP(I273,변환표준점수!$BH$8:$BS$62,'표점 계산기'!$AN273+1,FALSE))</f>
        <v>#N/A</v>
      </c>
      <c r="BE273" s="39" t="e">
        <f>IF(J273=0,VLOOKUP(L273,변환표준점수!$BU$8:$CF$62,'표점 계산기'!$AN273+1,FALSE),VLOOKUP(J273,변환표준점수!$BH$8:$BS$62,'표점 계산기'!$AN273+1,FALSE))</f>
        <v>#N/A</v>
      </c>
      <c r="BF273" s="39" cm="1">
        <f t="array" ref="BF273">IF(M273=0,0,IF(OR(AN273=3,AN273=4),0,IF(AN273=1,INDEX($CZ$7:$CZ$15,SUM(IF(M273&lt;$CY$7:$CY$15=TRUE,1,0))+1),VLOOKUP(M273,변환표준점수!$BH$8:$BS$62,'표점 계산기'!AN273+1,FALSE))))</f>
        <v>0</v>
      </c>
      <c r="BG273" s="39" t="e" cm="1">
        <f t="array" ref="BG273">INDEX($DG$24:$EF$31,COLUMN(C268),$AP273)</f>
        <v>#N/A</v>
      </c>
      <c r="BH273" s="39" t="e" cm="1">
        <f t="array" ref="BH273">INDEX($DG$24:$EF$31,COLUMN(D268),$AP273)</f>
        <v>#N/A</v>
      </c>
      <c r="BI273" s="39" t="e" cm="1">
        <f t="array" ref="BI273">INDEX($DG$24:$EF$31,COLUMN(E268),$AP273)</f>
        <v>#N/A</v>
      </c>
      <c r="BJ273" s="39" t="e" cm="1">
        <f t="array" ref="BJ273">INDEX($DG$24:$EF$31,COLUMN(F268),$AP273)</f>
        <v>#N/A</v>
      </c>
      <c r="BK273" s="39" t="e" cm="1">
        <f t="array" ref="BK273">INDEX($DG$24:$EF$31,COLUMN(G268),$AP273)</f>
        <v>#N/A</v>
      </c>
      <c r="BL273" s="39" t="e" cm="1">
        <f t="array" ref="BL273">INDEX($DG$24:$EF$31,COLUMN(H268),$AP273)</f>
        <v>#N/A</v>
      </c>
      <c r="BM273" s="63" t="str" cm="1">
        <f t="array" aca="1" ref="BM273:BQ273" ca="1">IFERROR(ROUND(IF(IFERROR(AW273:BA273/AW273:BA273,0)=1,(IFERROR(AQ273:AU273*BG273,0)+IFERROR(AW273:BA273*BH273,0)+(SUM(BD273:BF273)-MIN(BD273:BF273))*BI273+BB273*BJ273+BC273*BK273)*BL273+BB273*(1-BJ273)+BC273*(1-BK273)+IF(AN273=1,BF273,0),""),2),"")</f>
        <v/>
      </c>
      <c r="BN273" s="52" t="str">
        <f ca="1"/>
        <v/>
      </c>
      <c r="BO273" s="52" t="str">
        <f ca="1"/>
        <v/>
      </c>
      <c r="BP273" s="52" t="str">
        <f ca="1"/>
        <v/>
      </c>
      <c r="BQ273" s="64" t="str">
        <f ca="1"/>
        <v/>
      </c>
      <c r="BR273" s="6"/>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6"/>
      <c r="DM273" s="6"/>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row>
    <row r="274" spans="1:153" x14ac:dyDescent="0.3">
      <c r="A274" s="5"/>
      <c r="B274" s="18" t="str">
        <f t="shared" si="69"/>
        <v/>
      </c>
      <c r="C274" s="24"/>
      <c r="D274" s="24"/>
      <c r="E274" s="24"/>
      <c r="F274" s="24"/>
      <c r="G274" s="24"/>
      <c r="H274" s="25"/>
      <c r="I274" s="25"/>
      <c r="J274" s="25"/>
      <c r="K274" s="25"/>
      <c r="L274" s="25"/>
      <c r="M274" s="25"/>
      <c r="N274" s="24"/>
      <c r="O274" s="25"/>
      <c r="P274" s="6"/>
      <c r="Q274" s="6"/>
      <c r="R274" s="6" t="e">
        <f t="shared" si="70"/>
        <v>#N/A</v>
      </c>
      <c r="S274" s="6" t="e">
        <f t="shared" si="71"/>
        <v>#N/A</v>
      </c>
      <c r="T274" s="6" t="e">
        <f t="shared" si="72"/>
        <v>#N/A</v>
      </c>
      <c r="U274" s="6" t="e">
        <f t="shared" si="73"/>
        <v>#N/A</v>
      </c>
      <c r="V274" s="8" cm="1">
        <f t="array" ref="V274">IF(M274=0,0,IF(OR($DM$4=3,$DM$4=4),0,IF($DM$4=1,INDEX($CZ$7:$CZ$15,SUM(IF(M274&lt;$CY$7:$CY$15=TRUE,1,0))+1),VLOOKUP(M274,$DB$7:$DC$107,2,FALSE))))</f>
        <v>0</v>
      </c>
      <c r="W274" s="6" t="e">
        <f t="shared" si="68"/>
        <v>#N/A</v>
      </c>
      <c r="X274" s="6" cm="1">
        <f t="array" aca="1" ref="X274" ca="1">SUM(IF((IF(E274=0,INDIRECT(_xlfn.CONCAT($CH$1,MATCH(F274,$CG$7:$CG$100,0)+6)):INDIRECT(_xlfn.CONCAT($CH$1,MATCH(F274,$CG$7:$CG$100,0)+6+SUM(IF((F274=$CG$7:$CG$59)=TRUE,1,0))-1)),INDIRECT(_xlfn.CONCAT($CD$1,MATCH(E274,$CC$7:$CC$100,0)+6)):INDIRECT(_xlfn.CONCAT($CD$1,MATCH(E274,$CC$7:$CC$100,0)+6+SUM(IF((E274=$CC$7:$CC$59)=TRUE,1,0))-1)))*$S$3)=0,0,1))</f>
        <v>2</v>
      </c>
      <c r="Y274" s="6" t="e" cm="1">
        <f t="array" aca="1" ref="Y274" ca="1">SUM(IF((TRANSPOSE(MMULT(MMULT(_xlfn.MUNIT(X274),IF(MMULT(IF(E274=0,INDIRECT(_xlfn.CONCAT($CH$1,MATCH(F274,$CG$7:$CG$100,0)+6)):INDIRECT(_xlfn.CONCAT($CH$1,MATCH(F274,$CG$7:$CG$100,0)+6+SUM(IF((F274=$CG$7:$CG$59)=TRUE,1,0))-1)),INDIRECT(_xlfn.CONCAT($CD$1,MATCH(E274,$CC$7:$CC$100,0)+6)):INDIRECT(_xlfn.CONCAT($CD$1,MATCH(E274,$CC$7:$CC$100,0)+6+SUM(IF((E274=$CC$7:$CC$59)=TRUE,1,0))-1)))*$S$3,1/TRANSPOSE(W274-INDIRECT(_xlfn.CONCAT($BZ$1,MATCH(D274,$BY$7:$BY$100,0)+6)):INDIRECT(_xlfn.CONCAT($BZ$1,MATCH(D274,$BY$7:$BY$100,0)+6+SUM(IF((D274=$BY$7:$BY$59)=TRUE,1,0))-1))*$R$3))=1,1,0)),W274-INDIRECT(_xlfn.CONCAT($BZ$1,MATCH(D274,$BY$7:$BY$100,0)+6)):INDIRECT(_xlfn.CONCAT($BZ$1,MATCH(D274,$BY$7:$BY$100,0)+6+SUM(IF((D274=$BY$7:$BY$59)=TRUE,1,0))-1))*$R$3)))=0,0,1))</f>
        <v>#N/A</v>
      </c>
      <c r="Z274" s="6"/>
      <c r="AA274" s="30" t="str">
        <f t="shared" ca="1" si="74"/>
        <v/>
      </c>
      <c r="AB274" s="31" t="str">
        <f t="shared" si="75"/>
        <v/>
      </c>
      <c r="AC274" s="31" t="str">
        <f t="shared" si="76"/>
        <v/>
      </c>
      <c r="AD274" s="31" t="str">
        <f t="shared" si="77"/>
        <v/>
      </c>
      <c r="AE274" s="32" t="str">
        <f t="shared" si="78"/>
        <v/>
      </c>
      <c r="AF274" s="33" t="str" cm="1">
        <f t="array" aca="1" ref="AF274" ca="1">IFERROR(IF(_xlfn._xlws.SORT(TRANSPOSE(MMULT(MMULT(_xlfn.MUNIT(X274),IF(ROUND(MMULT(IF(E274=0,IF(DN272=1,INDIRECT(_xlfn.CONCAT($CP$1,MATCH(F274,$CO$7:$CO$100,0)+6)):INDIRECT(_xlfn.CONCAT($CP$1,MATCH(F274,$CO$7:$CO$100,0)+6+SUM(IF((F274=$CO$7:$CO$59)=TRUE,1,0))-1)),INDIRECT(_xlfn.CONCAT($CH$1,MATCH(F274,$CG$7:$CG$100,0)+6)):INDIRECT(_xlfn.CONCAT($CH$1,MATCH(F274,$CG$7:$CG$100,0)+6+SUM(IF((F274=$CG$7:$CG$59)=TRUE,1,0))-1))),IF(OR(DN272=2,DN272=3),INDIRECT(_xlfn.CONCAT($CL$1,MATCH(E274,$CK$7:$CK$100,0)+6)):INDIRECT(_xlfn.CONCAT($CL$1,MATCH(E274,$CK$7:$CK$100,0)+6+SUM(IF((E274=$CK$7:$CK$59)=TRUE,1,0))-1)),INDIRECT(_xlfn.CONCAT($CD$1,MATCH(E274,$CC$7:$CC$100,0)+6)):INDIRECT(_xlfn.CONCAT($CD$1,MATCH(E274,$CC$7:$CC$100,0)+6+SUM(IF((E274=$CC$7:$CC$59)=TRUE,1,0))-1))))*$S$3*IF(AND(DM272=4,F274=0),1.1,1),1/TRANSPOSE(W274-INDIRECT(_xlfn.CONCAT($BZ$1,MATCH(D274,$BY$7:$BY$100,0)+6)):INDIRECT(_xlfn.CONCAT($BZ$1,MATCH(D274,$BY$7:$BY$100,0)+6+SUM(IF((D274=$BY$7:$BY$59)=TRUE,1,0))-1))*$R$3)),6)=1,1,0)),W274-INDIRECT(_xlfn.CONCAT($BZ$1,MATCH(D274,$BY$7:$BY$100,0)+6)):INDIRECT(_xlfn.CONCAT($BZ$1,MATCH(D274,$BY$7:$BY$100,0)+6+SUM(IF((D274=$BY$7:$BY$59)=TRUE,1,0))-1))*$R$3))/$S$3,1,-1,TRUE)=0,"",_xlfn._xlws.SORT(TRANSPOSE(MMULT(MMULT(_xlfn.MUNIT(X274),IF(ROUND(MMULT(IF(E274=0,IF(DN272=1,INDIRECT(_xlfn.CONCAT($CP$1,MATCH(F274,$CO$7:$CO$100,0)+6)):INDIRECT(_xlfn.CONCAT($CP$1,MATCH(F274,$CO$7:$CO$100,0)+6+SUM(IF((F274=$CO$7:$CO$59)=TRUE,1,0))-1)),INDIRECT(_xlfn.CONCAT($CH$1,MATCH(F274,$CG$7:$CG$100,0)+6)):INDIRECT(_xlfn.CONCAT($CH$1,MATCH(F274,$CG$7:$CG$100,0)+6+SUM(IF((F274=$CG$7:$CG$59)=TRUE,1,0))-1))),IF(OR(DN272=2,DN272=3),INDIRECT(_xlfn.CONCAT($CL$1,MATCH(E274,$CK$7:$CK$100,0)+6)):INDIRECT(_xlfn.CONCAT($CL$1,MATCH(E274,$CK$7:$CK$100,0)+6+SUM(IF((E274=$CK$7:$CK$59)=TRUE,1,0))-1)),INDIRECT(_xlfn.CONCAT($CD$1,MATCH(E274,$CC$7:$CC$100,0)+6)):INDIRECT(_xlfn.CONCAT($CD$1,MATCH(E274,$CC$7:$CC$100,0)+6+SUM(IF((E274=$CC$7:$CC$59)=TRUE,1,0))-1))))*$S$3*IF(AND(DM272=4,F274=0),1.1,1),1/TRANSPOSE(W274-INDIRECT(_xlfn.CONCAT($BZ$1,MATCH(D274,$BY$7:$BY$100,0)+6)):INDIRECT(_xlfn.CONCAT($BZ$1,MATCH(D274,$BY$7:$BY$100,0)+6+SUM(IF((D274=$BY$7:$BY$59)=TRUE,1,0))-1))*$R$3)),6)=1,1,0)),W274-INDIRECT(_xlfn.CONCAT($BZ$1,MATCH(D274,$BY$7:$BY$100,0)+6)):INDIRECT(_xlfn.CONCAT($BZ$1,MATCH(D274,$BY$7:$BY$100,0)+6+SUM(IF((D274=$BY$7:$BY$59)=TRUE,1,0))-1))*$R$3))/$S$3,1,-1,TRUE)),"")</f>
        <v/>
      </c>
      <c r="AG274" s="31"/>
      <c r="AH274" s="31"/>
      <c r="AI274" s="31"/>
      <c r="AJ274" s="32"/>
      <c r="AK274" s="6"/>
      <c r="AL274" s="21"/>
      <c r="AM274" s="21"/>
      <c r="AN274" s="48">
        <f t="shared" si="65"/>
        <v>12</v>
      </c>
      <c r="AO274" s="39" t="e">
        <f t="shared" si="66"/>
        <v>#N/A</v>
      </c>
      <c r="AP274" s="39" t="e" cm="1">
        <f t="array" ref="AP274">_xlfn.XMATCH(1,IF(IF((AL274=$DG$24:$EF$24)=TRUE,1,0)+IF((AM274=$DG$25:$EF$25)=TRUE,1,0)=2,1,0))</f>
        <v>#N/A</v>
      </c>
      <c r="AQ274" s="39" t="str" cm="1">
        <f t="array" aca="1" ref="AQ274:AU274" ca="1">AA274:AE274</f>
        <v/>
      </c>
      <c r="AR274" s="39" t="str">
        <f ca="1"/>
        <v/>
      </c>
      <c r="AS274" s="39" t="str">
        <f ca="1"/>
        <v/>
      </c>
      <c r="AT274" s="39" t="str">
        <f ca="1"/>
        <v/>
      </c>
      <c r="AU274" s="39" t="str">
        <f ca="1"/>
        <v/>
      </c>
      <c r="AV274" s="39">
        <f t="shared" si="67"/>
        <v>0</v>
      </c>
      <c r="AW274" s="39" t="e" cm="1">
        <f t="array" ref="AW274">IF(AND(AV274=1,AO274&lt;&gt;1),VLOOKUP(E274,변환표준점수!$H$8:$O$60,_xlfn.XMATCH('표점 계산기'!$AL274,변환표준점수!$I$6:$O$6)+1,FALSE),IF(AND($E274=0,$DN$4=1),INDEX($CH$7:$CH$73,SUM(IF(AF274=$CP$7:$CP$59,ROW($A$1:$A$50),0))),IF(AND($E274&lt;&gt;0,$DN$4&lt;&gt;1),INDEX($CD$7:$CD$73,SUM(IF(AF274=$CL$7:$CL$59,ROW($A$1:$A$50),0))),AF274:AJ274)))</f>
        <v>#N/A</v>
      </c>
      <c r="AX274" s="39"/>
      <c r="AY274" s="39"/>
      <c r="AZ274" s="39"/>
      <c r="BA274" s="39"/>
      <c r="BB274" s="39" t="e">
        <f>VLOOKUP(G274,변환표준점수!$X$8:$AM$16,_xlfn.XMATCH(AL274,변환표준점수!$Y$5:$AM$5)+IF(OR(AN274=6,AN274=7,AN274=10,AN274=11),IF(AO274=1,0,1),0)+1,FALSE)</f>
        <v>#N/A</v>
      </c>
      <c r="BC274" s="39" t="e">
        <f>VLOOKUP(H274,변환표준점수!$AO$8:$BE$16,_xlfn.XMATCH(AL274,변환표준점수!$AP$5:$BE$5)+IF(OR(AN274=3,AN274=6,AN274=8,AN274=9,AN274=10),IF(AO274=1,0,1),0)+1,FALSE)</f>
        <v>#N/A</v>
      </c>
      <c r="BD274" s="39" t="e">
        <f>IF(I274=0,VLOOKUP(K274,변환표준점수!$BU$8:$CF$62,'표점 계산기'!$AN274+1,FALSE),VLOOKUP(I274,변환표준점수!$BH$8:$BS$62,'표점 계산기'!$AN274+1,FALSE))</f>
        <v>#N/A</v>
      </c>
      <c r="BE274" s="39" t="e">
        <f>IF(J274=0,VLOOKUP(L274,변환표준점수!$BU$8:$CF$62,'표점 계산기'!$AN274+1,FALSE),VLOOKUP(J274,변환표준점수!$BH$8:$BS$62,'표점 계산기'!$AN274+1,FALSE))</f>
        <v>#N/A</v>
      </c>
      <c r="BF274" s="39" cm="1">
        <f t="array" ref="BF274">IF(M274=0,0,IF(OR(AN274=3,AN274=4),0,IF(AN274=1,INDEX($CZ$7:$CZ$15,SUM(IF(M274&lt;$CY$7:$CY$15=TRUE,1,0))+1),VLOOKUP(M274,변환표준점수!$BH$8:$BS$62,'표점 계산기'!AN274+1,FALSE))))</f>
        <v>0</v>
      </c>
      <c r="BG274" s="39" t="e" cm="1">
        <f t="array" ref="BG274">INDEX($DG$24:$EF$31,COLUMN(C269),$AP274)</f>
        <v>#N/A</v>
      </c>
      <c r="BH274" s="39" t="e" cm="1">
        <f t="array" ref="BH274">INDEX($DG$24:$EF$31,COLUMN(D269),$AP274)</f>
        <v>#N/A</v>
      </c>
      <c r="BI274" s="39" t="e" cm="1">
        <f t="array" ref="BI274">INDEX($DG$24:$EF$31,COLUMN(E269),$AP274)</f>
        <v>#N/A</v>
      </c>
      <c r="BJ274" s="39" t="e" cm="1">
        <f t="array" ref="BJ274">INDEX($DG$24:$EF$31,COLUMN(F269),$AP274)</f>
        <v>#N/A</v>
      </c>
      <c r="BK274" s="39" t="e" cm="1">
        <f t="array" ref="BK274">INDEX($DG$24:$EF$31,COLUMN(G269),$AP274)</f>
        <v>#N/A</v>
      </c>
      <c r="BL274" s="39" t="e" cm="1">
        <f t="array" ref="BL274">INDEX($DG$24:$EF$31,COLUMN(H269),$AP274)</f>
        <v>#N/A</v>
      </c>
      <c r="BM274" s="63" t="str" cm="1">
        <f t="array" aca="1" ref="BM274:BQ274" ca="1">IFERROR(ROUND(IF(IFERROR(AW274:BA274/AW274:BA274,0)=1,(IFERROR(AQ274:AU274*BG274,0)+IFERROR(AW274:BA274*BH274,0)+(SUM(BD274:BF274)-MIN(BD274:BF274))*BI274+BB274*BJ274+BC274*BK274)*BL274+BB274*(1-BJ274)+BC274*(1-BK274)+IF(AN274=1,BF274,0),""),2),"")</f>
        <v/>
      </c>
      <c r="BN274" s="52" t="str">
        <f ca="1"/>
        <v/>
      </c>
      <c r="BO274" s="52" t="str">
        <f ca="1"/>
        <v/>
      </c>
      <c r="BP274" s="52" t="str">
        <f ca="1"/>
        <v/>
      </c>
      <c r="BQ274" s="64" t="str">
        <f ca="1"/>
        <v/>
      </c>
      <c r="BR274" s="6"/>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6"/>
      <c r="DM274" s="6"/>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row>
    <row r="275" spans="1:153" x14ac:dyDescent="0.3">
      <c r="A275" s="5"/>
      <c r="B275" s="18" t="str">
        <f t="shared" si="69"/>
        <v/>
      </c>
      <c r="C275" s="24"/>
      <c r="D275" s="24"/>
      <c r="E275" s="24"/>
      <c r="F275" s="24"/>
      <c r="G275" s="24"/>
      <c r="H275" s="25"/>
      <c r="I275" s="25"/>
      <c r="J275" s="25"/>
      <c r="K275" s="25"/>
      <c r="L275" s="25"/>
      <c r="M275" s="25"/>
      <c r="N275" s="24"/>
      <c r="O275" s="25"/>
      <c r="P275" s="6"/>
      <c r="Q275" s="6"/>
      <c r="R275" s="6" t="e">
        <f t="shared" si="70"/>
        <v>#N/A</v>
      </c>
      <c r="S275" s="6" t="e">
        <f t="shared" si="71"/>
        <v>#N/A</v>
      </c>
      <c r="T275" s="6" t="e">
        <f t="shared" si="72"/>
        <v>#N/A</v>
      </c>
      <c r="U275" s="6" t="e">
        <f t="shared" si="73"/>
        <v>#N/A</v>
      </c>
      <c r="V275" s="8" cm="1">
        <f t="array" ref="V275">IF(M275=0,0,IF(OR($DM$4=3,$DM$4=4),0,IF($DM$4=1,INDEX($CZ$7:$CZ$15,SUM(IF(M275&lt;$CY$7:$CY$15=TRUE,1,0))+1),VLOOKUP(M275,$DB$7:$DC$107,2,FALSE))))</f>
        <v>0</v>
      </c>
      <c r="W275" s="6" t="e">
        <f t="shared" si="68"/>
        <v>#N/A</v>
      </c>
      <c r="X275" s="6" cm="1">
        <f t="array" aca="1" ref="X275" ca="1">SUM(IF((IF(E275=0,INDIRECT(_xlfn.CONCAT($CH$1,MATCH(F275,$CG$7:$CG$100,0)+6)):INDIRECT(_xlfn.CONCAT($CH$1,MATCH(F275,$CG$7:$CG$100,0)+6+SUM(IF((F275=$CG$7:$CG$59)=TRUE,1,0))-1)),INDIRECT(_xlfn.CONCAT($CD$1,MATCH(E275,$CC$7:$CC$100,0)+6)):INDIRECT(_xlfn.CONCAT($CD$1,MATCH(E275,$CC$7:$CC$100,0)+6+SUM(IF((E275=$CC$7:$CC$59)=TRUE,1,0))-1)))*$S$3)=0,0,1))</f>
        <v>2</v>
      </c>
      <c r="Y275" s="6" t="e" cm="1">
        <f t="array" aca="1" ref="Y275" ca="1">SUM(IF((TRANSPOSE(MMULT(MMULT(_xlfn.MUNIT(X275),IF(MMULT(IF(E275=0,INDIRECT(_xlfn.CONCAT($CH$1,MATCH(F275,$CG$7:$CG$100,0)+6)):INDIRECT(_xlfn.CONCAT($CH$1,MATCH(F275,$CG$7:$CG$100,0)+6+SUM(IF((F275=$CG$7:$CG$59)=TRUE,1,0))-1)),INDIRECT(_xlfn.CONCAT($CD$1,MATCH(E275,$CC$7:$CC$100,0)+6)):INDIRECT(_xlfn.CONCAT($CD$1,MATCH(E275,$CC$7:$CC$100,0)+6+SUM(IF((E275=$CC$7:$CC$59)=TRUE,1,0))-1)))*$S$3,1/TRANSPOSE(W275-INDIRECT(_xlfn.CONCAT($BZ$1,MATCH(D275,$BY$7:$BY$100,0)+6)):INDIRECT(_xlfn.CONCAT($BZ$1,MATCH(D275,$BY$7:$BY$100,0)+6+SUM(IF((D275=$BY$7:$BY$59)=TRUE,1,0))-1))*$R$3))=1,1,0)),W275-INDIRECT(_xlfn.CONCAT($BZ$1,MATCH(D275,$BY$7:$BY$100,0)+6)):INDIRECT(_xlfn.CONCAT($BZ$1,MATCH(D275,$BY$7:$BY$100,0)+6+SUM(IF((D275=$BY$7:$BY$59)=TRUE,1,0))-1))*$R$3)))=0,0,1))</f>
        <v>#N/A</v>
      </c>
      <c r="Z275" s="6"/>
      <c r="AA275" s="30" t="str">
        <f t="shared" ca="1" si="74"/>
        <v/>
      </c>
      <c r="AB275" s="31" t="str">
        <f t="shared" si="75"/>
        <v/>
      </c>
      <c r="AC275" s="31" t="str">
        <f t="shared" si="76"/>
        <v/>
      </c>
      <c r="AD275" s="31" t="str">
        <f t="shared" si="77"/>
        <v/>
      </c>
      <c r="AE275" s="32" t="str">
        <f t="shared" si="78"/>
        <v/>
      </c>
      <c r="AF275" s="33" t="str" cm="1">
        <f t="array" aca="1" ref="AF275" ca="1">IFERROR(IF(_xlfn._xlws.SORT(TRANSPOSE(MMULT(MMULT(_xlfn.MUNIT(X275),IF(ROUND(MMULT(IF(E275=0,IF(DN273=1,INDIRECT(_xlfn.CONCAT($CP$1,MATCH(F275,$CO$7:$CO$100,0)+6)):INDIRECT(_xlfn.CONCAT($CP$1,MATCH(F275,$CO$7:$CO$100,0)+6+SUM(IF((F275=$CO$7:$CO$59)=TRUE,1,0))-1)),INDIRECT(_xlfn.CONCAT($CH$1,MATCH(F275,$CG$7:$CG$100,0)+6)):INDIRECT(_xlfn.CONCAT($CH$1,MATCH(F275,$CG$7:$CG$100,0)+6+SUM(IF((F275=$CG$7:$CG$59)=TRUE,1,0))-1))),IF(OR(DN273=2,DN273=3),INDIRECT(_xlfn.CONCAT($CL$1,MATCH(E275,$CK$7:$CK$100,0)+6)):INDIRECT(_xlfn.CONCAT($CL$1,MATCH(E275,$CK$7:$CK$100,0)+6+SUM(IF((E275=$CK$7:$CK$59)=TRUE,1,0))-1)),INDIRECT(_xlfn.CONCAT($CD$1,MATCH(E275,$CC$7:$CC$100,0)+6)):INDIRECT(_xlfn.CONCAT($CD$1,MATCH(E275,$CC$7:$CC$100,0)+6+SUM(IF((E275=$CC$7:$CC$59)=TRUE,1,0))-1))))*$S$3*IF(AND(DM273=4,F275=0),1.1,1),1/TRANSPOSE(W275-INDIRECT(_xlfn.CONCAT($BZ$1,MATCH(D275,$BY$7:$BY$100,0)+6)):INDIRECT(_xlfn.CONCAT($BZ$1,MATCH(D275,$BY$7:$BY$100,0)+6+SUM(IF((D275=$BY$7:$BY$59)=TRUE,1,0))-1))*$R$3)),6)=1,1,0)),W275-INDIRECT(_xlfn.CONCAT($BZ$1,MATCH(D275,$BY$7:$BY$100,0)+6)):INDIRECT(_xlfn.CONCAT($BZ$1,MATCH(D275,$BY$7:$BY$100,0)+6+SUM(IF((D275=$BY$7:$BY$59)=TRUE,1,0))-1))*$R$3))/$S$3,1,-1,TRUE)=0,"",_xlfn._xlws.SORT(TRANSPOSE(MMULT(MMULT(_xlfn.MUNIT(X275),IF(ROUND(MMULT(IF(E275=0,IF(DN273=1,INDIRECT(_xlfn.CONCAT($CP$1,MATCH(F275,$CO$7:$CO$100,0)+6)):INDIRECT(_xlfn.CONCAT($CP$1,MATCH(F275,$CO$7:$CO$100,0)+6+SUM(IF((F275=$CO$7:$CO$59)=TRUE,1,0))-1)),INDIRECT(_xlfn.CONCAT($CH$1,MATCH(F275,$CG$7:$CG$100,0)+6)):INDIRECT(_xlfn.CONCAT($CH$1,MATCH(F275,$CG$7:$CG$100,0)+6+SUM(IF((F275=$CG$7:$CG$59)=TRUE,1,0))-1))),IF(OR(DN273=2,DN273=3),INDIRECT(_xlfn.CONCAT($CL$1,MATCH(E275,$CK$7:$CK$100,0)+6)):INDIRECT(_xlfn.CONCAT($CL$1,MATCH(E275,$CK$7:$CK$100,0)+6+SUM(IF((E275=$CK$7:$CK$59)=TRUE,1,0))-1)),INDIRECT(_xlfn.CONCAT($CD$1,MATCH(E275,$CC$7:$CC$100,0)+6)):INDIRECT(_xlfn.CONCAT($CD$1,MATCH(E275,$CC$7:$CC$100,0)+6+SUM(IF((E275=$CC$7:$CC$59)=TRUE,1,0))-1))))*$S$3*IF(AND(DM273=4,F275=0),1.1,1),1/TRANSPOSE(W275-INDIRECT(_xlfn.CONCAT($BZ$1,MATCH(D275,$BY$7:$BY$100,0)+6)):INDIRECT(_xlfn.CONCAT($BZ$1,MATCH(D275,$BY$7:$BY$100,0)+6+SUM(IF((D275=$BY$7:$BY$59)=TRUE,1,0))-1))*$R$3)),6)=1,1,0)),W275-INDIRECT(_xlfn.CONCAT($BZ$1,MATCH(D275,$BY$7:$BY$100,0)+6)):INDIRECT(_xlfn.CONCAT($BZ$1,MATCH(D275,$BY$7:$BY$100,0)+6+SUM(IF((D275=$BY$7:$BY$59)=TRUE,1,0))-1))*$R$3))/$S$3,1,-1,TRUE)),"")</f>
        <v/>
      </c>
      <c r="AG275" s="31"/>
      <c r="AH275" s="31"/>
      <c r="AI275" s="31"/>
      <c r="AJ275" s="32"/>
      <c r="AK275" s="6"/>
      <c r="AL275" s="21"/>
      <c r="AM275" s="21"/>
      <c r="AN275" s="48">
        <f t="shared" si="65"/>
        <v>12</v>
      </c>
      <c r="AO275" s="39" t="e">
        <f t="shared" si="66"/>
        <v>#N/A</v>
      </c>
      <c r="AP275" s="39" t="e" cm="1">
        <f t="array" ref="AP275">_xlfn.XMATCH(1,IF(IF((AL275=$DG$24:$EF$24)=TRUE,1,0)+IF((AM275=$DG$25:$EF$25)=TRUE,1,0)=2,1,0))</f>
        <v>#N/A</v>
      </c>
      <c r="AQ275" s="39" t="str" cm="1">
        <f t="array" aca="1" ref="AQ275:AU275" ca="1">AA275:AE275</f>
        <v/>
      </c>
      <c r="AR275" s="39" t="str">
        <f ca="1"/>
        <v/>
      </c>
      <c r="AS275" s="39" t="str">
        <f ca="1"/>
        <v/>
      </c>
      <c r="AT275" s="39" t="str">
        <f ca="1"/>
        <v/>
      </c>
      <c r="AU275" s="39" t="str">
        <f ca="1"/>
        <v/>
      </c>
      <c r="AV275" s="39">
        <f t="shared" si="67"/>
        <v>0</v>
      </c>
      <c r="AW275" s="39" t="e" cm="1">
        <f t="array" ref="AW275">IF(AND(AV275=1,AO275&lt;&gt;1),VLOOKUP(E275,변환표준점수!$H$8:$O$60,_xlfn.XMATCH('표점 계산기'!$AL275,변환표준점수!$I$6:$O$6)+1,FALSE),IF(AND($E275=0,$DN$4=1),INDEX($CH$7:$CH$73,SUM(IF(AF275=$CP$7:$CP$59,ROW($A$1:$A$50),0))),IF(AND($E275&lt;&gt;0,$DN$4&lt;&gt;1),INDEX($CD$7:$CD$73,SUM(IF(AF275=$CL$7:$CL$59,ROW($A$1:$A$50),0))),AF275:AJ275)))</f>
        <v>#N/A</v>
      </c>
      <c r="AX275" s="39"/>
      <c r="AY275" s="39"/>
      <c r="AZ275" s="39"/>
      <c r="BA275" s="39"/>
      <c r="BB275" s="39" t="e">
        <f>VLOOKUP(G275,변환표준점수!$X$8:$AM$16,_xlfn.XMATCH(AL275,변환표준점수!$Y$5:$AM$5)+IF(OR(AN275=6,AN275=7,AN275=10,AN275=11),IF(AO275=1,0,1),0)+1,FALSE)</f>
        <v>#N/A</v>
      </c>
      <c r="BC275" s="39" t="e">
        <f>VLOOKUP(H275,변환표준점수!$AO$8:$BE$16,_xlfn.XMATCH(AL275,변환표준점수!$AP$5:$BE$5)+IF(OR(AN275=3,AN275=6,AN275=8,AN275=9,AN275=10),IF(AO275=1,0,1),0)+1,FALSE)</f>
        <v>#N/A</v>
      </c>
      <c r="BD275" s="39" t="e">
        <f>IF(I275=0,VLOOKUP(K275,변환표준점수!$BU$8:$CF$62,'표점 계산기'!$AN275+1,FALSE),VLOOKUP(I275,변환표준점수!$BH$8:$BS$62,'표점 계산기'!$AN275+1,FALSE))</f>
        <v>#N/A</v>
      </c>
      <c r="BE275" s="39" t="e">
        <f>IF(J275=0,VLOOKUP(L275,변환표준점수!$BU$8:$CF$62,'표점 계산기'!$AN275+1,FALSE),VLOOKUP(J275,변환표준점수!$BH$8:$BS$62,'표점 계산기'!$AN275+1,FALSE))</f>
        <v>#N/A</v>
      </c>
      <c r="BF275" s="39" cm="1">
        <f t="array" ref="BF275">IF(M275=0,0,IF(OR(AN275=3,AN275=4),0,IF(AN275=1,INDEX($CZ$7:$CZ$15,SUM(IF(M275&lt;$CY$7:$CY$15=TRUE,1,0))+1),VLOOKUP(M275,변환표준점수!$BH$8:$BS$62,'표점 계산기'!AN275+1,FALSE))))</f>
        <v>0</v>
      </c>
      <c r="BG275" s="39" t="e" cm="1">
        <f t="array" ref="BG275">INDEX($DG$24:$EF$31,COLUMN(C270),$AP275)</f>
        <v>#N/A</v>
      </c>
      <c r="BH275" s="39" t="e" cm="1">
        <f t="array" ref="BH275">INDEX($DG$24:$EF$31,COLUMN(D270),$AP275)</f>
        <v>#N/A</v>
      </c>
      <c r="BI275" s="39" t="e" cm="1">
        <f t="array" ref="BI275">INDEX($DG$24:$EF$31,COLUMN(E270),$AP275)</f>
        <v>#N/A</v>
      </c>
      <c r="BJ275" s="39" t="e" cm="1">
        <f t="array" ref="BJ275">INDEX($DG$24:$EF$31,COLUMN(F270),$AP275)</f>
        <v>#N/A</v>
      </c>
      <c r="BK275" s="39" t="e" cm="1">
        <f t="array" ref="BK275">INDEX($DG$24:$EF$31,COLUMN(G270),$AP275)</f>
        <v>#N/A</v>
      </c>
      <c r="BL275" s="39" t="e" cm="1">
        <f t="array" ref="BL275">INDEX($DG$24:$EF$31,COLUMN(H270),$AP275)</f>
        <v>#N/A</v>
      </c>
      <c r="BM275" s="63" t="str" cm="1">
        <f t="array" aca="1" ref="BM275:BQ275" ca="1">IFERROR(ROUND(IF(IFERROR(AW275:BA275/AW275:BA275,0)=1,(IFERROR(AQ275:AU275*BG275,0)+IFERROR(AW275:BA275*BH275,0)+(SUM(BD275:BF275)-MIN(BD275:BF275))*BI275+BB275*BJ275+BC275*BK275)*BL275+BB275*(1-BJ275)+BC275*(1-BK275)+IF(AN275=1,BF275,0),""),2),"")</f>
        <v/>
      </c>
      <c r="BN275" s="52" t="str">
        <f ca="1"/>
        <v/>
      </c>
      <c r="BO275" s="52" t="str">
        <f ca="1"/>
        <v/>
      </c>
      <c r="BP275" s="52" t="str">
        <f ca="1"/>
        <v/>
      </c>
      <c r="BQ275" s="64" t="str">
        <f ca="1"/>
        <v/>
      </c>
      <c r="BR275" s="6"/>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6"/>
      <c r="DM275" s="6"/>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row>
    <row r="276" spans="1:153" x14ac:dyDescent="0.3">
      <c r="A276" s="5"/>
      <c r="B276" s="18" t="str">
        <f t="shared" si="69"/>
        <v/>
      </c>
      <c r="C276" s="24"/>
      <c r="D276" s="24"/>
      <c r="E276" s="24"/>
      <c r="F276" s="24"/>
      <c r="G276" s="24"/>
      <c r="H276" s="25"/>
      <c r="I276" s="25"/>
      <c r="J276" s="25"/>
      <c r="K276" s="25"/>
      <c r="L276" s="25"/>
      <c r="M276" s="25"/>
      <c r="N276" s="24"/>
      <c r="O276" s="25"/>
      <c r="P276" s="6"/>
      <c r="Q276" s="6"/>
      <c r="R276" s="6" t="e">
        <f t="shared" si="70"/>
        <v>#N/A</v>
      </c>
      <c r="S276" s="6" t="e">
        <f t="shared" si="71"/>
        <v>#N/A</v>
      </c>
      <c r="T276" s="6" t="e">
        <f t="shared" si="72"/>
        <v>#N/A</v>
      </c>
      <c r="U276" s="6" t="e">
        <f t="shared" si="73"/>
        <v>#N/A</v>
      </c>
      <c r="V276" s="8" cm="1">
        <f t="array" ref="V276">IF(M276=0,0,IF(OR($DM$4=3,$DM$4=4),0,IF($DM$4=1,INDEX($CZ$7:$CZ$15,SUM(IF(M276&lt;$CY$7:$CY$15=TRUE,1,0))+1),VLOOKUP(M276,$DB$7:$DC$107,2,FALSE))))</f>
        <v>0</v>
      </c>
      <c r="W276" s="6" t="e">
        <f t="shared" si="68"/>
        <v>#N/A</v>
      </c>
      <c r="X276" s="6" cm="1">
        <f t="array" aca="1" ref="X276" ca="1">SUM(IF((IF(E276=0,INDIRECT(_xlfn.CONCAT($CH$1,MATCH(F276,$CG$7:$CG$100,0)+6)):INDIRECT(_xlfn.CONCAT($CH$1,MATCH(F276,$CG$7:$CG$100,0)+6+SUM(IF((F276=$CG$7:$CG$59)=TRUE,1,0))-1)),INDIRECT(_xlfn.CONCAT($CD$1,MATCH(E276,$CC$7:$CC$100,0)+6)):INDIRECT(_xlfn.CONCAT($CD$1,MATCH(E276,$CC$7:$CC$100,0)+6+SUM(IF((E276=$CC$7:$CC$59)=TRUE,1,0))-1)))*$S$3)=0,0,1))</f>
        <v>2</v>
      </c>
      <c r="Y276" s="6" t="e" cm="1">
        <f t="array" aca="1" ref="Y276" ca="1">SUM(IF((TRANSPOSE(MMULT(MMULT(_xlfn.MUNIT(X276),IF(MMULT(IF(E276=0,INDIRECT(_xlfn.CONCAT($CH$1,MATCH(F276,$CG$7:$CG$100,0)+6)):INDIRECT(_xlfn.CONCAT($CH$1,MATCH(F276,$CG$7:$CG$100,0)+6+SUM(IF((F276=$CG$7:$CG$59)=TRUE,1,0))-1)),INDIRECT(_xlfn.CONCAT($CD$1,MATCH(E276,$CC$7:$CC$100,0)+6)):INDIRECT(_xlfn.CONCAT($CD$1,MATCH(E276,$CC$7:$CC$100,0)+6+SUM(IF((E276=$CC$7:$CC$59)=TRUE,1,0))-1)))*$S$3,1/TRANSPOSE(W276-INDIRECT(_xlfn.CONCAT($BZ$1,MATCH(D276,$BY$7:$BY$100,0)+6)):INDIRECT(_xlfn.CONCAT($BZ$1,MATCH(D276,$BY$7:$BY$100,0)+6+SUM(IF((D276=$BY$7:$BY$59)=TRUE,1,0))-1))*$R$3))=1,1,0)),W276-INDIRECT(_xlfn.CONCAT($BZ$1,MATCH(D276,$BY$7:$BY$100,0)+6)):INDIRECT(_xlfn.CONCAT($BZ$1,MATCH(D276,$BY$7:$BY$100,0)+6+SUM(IF((D276=$BY$7:$BY$59)=TRUE,1,0))-1))*$R$3)))=0,0,1))</f>
        <v>#N/A</v>
      </c>
      <c r="Z276" s="6"/>
      <c r="AA276" s="30" t="str">
        <f t="shared" ca="1" si="74"/>
        <v/>
      </c>
      <c r="AB276" s="31" t="str">
        <f t="shared" si="75"/>
        <v/>
      </c>
      <c r="AC276" s="31" t="str">
        <f t="shared" si="76"/>
        <v/>
      </c>
      <c r="AD276" s="31" t="str">
        <f t="shared" si="77"/>
        <v/>
      </c>
      <c r="AE276" s="32" t="str">
        <f t="shared" si="78"/>
        <v/>
      </c>
      <c r="AF276" s="33" t="str" cm="1">
        <f t="array" aca="1" ref="AF276" ca="1">IFERROR(IF(_xlfn._xlws.SORT(TRANSPOSE(MMULT(MMULT(_xlfn.MUNIT(X276),IF(ROUND(MMULT(IF(E276=0,IF(DN274=1,INDIRECT(_xlfn.CONCAT($CP$1,MATCH(F276,$CO$7:$CO$100,0)+6)):INDIRECT(_xlfn.CONCAT($CP$1,MATCH(F276,$CO$7:$CO$100,0)+6+SUM(IF((F276=$CO$7:$CO$59)=TRUE,1,0))-1)),INDIRECT(_xlfn.CONCAT($CH$1,MATCH(F276,$CG$7:$CG$100,0)+6)):INDIRECT(_xlfn.CONCAT($CH$1,MATCH(F276,$CG$7:$CG$100,0)+6+SUM(IF((F276=$CG$7:$CG$59)=TRUE,1,0))-1))),IF(OR(DN274=2,DN274=3),INDIRECT(_xlfn.CONCAT($CL$1,MATCH(E276,$CK$7:$CK$100,0)+6)):INDIRECT(_xlfn.CONCAT($CL$1,MATCH(E276,$CK$7:$CK$100,0)+6+SUM(IF((E276=$CK$7:$CK$59)=TRUE,1,0))-1)),INDIRECT(_xlfn.CONCAT($CD$1,MATCH(E276,$CC$7:$CC$100,0)+6)):INDIRECT(_xlfn.CONCAT($CD$1,MATCH(E276,$CC$7:$CC$100,0)+6+SUM(IF((E276=$CC$7:$CC$59)=TRUE,1,0))-1))))*$S$3*IF(AND(DM274=4,F276=0),1.1,1),1/TRANSPOSE(W276-INDIRECT(_xlfn.CONCAT($BZ$1,MATCH(D276,$BY$7:$BY$100,0)+6)):INDIRECT(_xlfn.CONCAT($BZ$1,MATCH(D276,$BY$7:$BY$100,0)+6+SUM(IF((D276=$BY$7:$BY$59)=TRUE,1,0))-1))*$R$3)),6)=1,1,0)),W276-INDIRECT(_xlfn.CONCAT($BZ$1,MATCH(D276,$BY$7:$BY$100,0)+6)):INDIRECT(_xlfn.CONCAT($BZ$1,MATCH(D276,$BY$7:$BY$100,0)+6+SUM(IF((D276=$BY$7:$BY$59)=TRUE,1,0))-1))*$R$3))/$S$3,1,-1,TRUE)=0,"",_xlfn._xlws.SORT(TRANSPOSE(MMULT(MMULT(_xlfn.MUNIT(X276),IF(ROUND(MMULT(IF(E276=0,IF(DN274=1,INDIRECT(_xlfn.CONCAT($CP$1,MATCH(F276,$CO$7:$CO$100,0)+6)):INDIRECT(_xlfn.CONCAT($CP$1,MATCH(F276,$CO$7:$CO$100,0)+6+SUM(IF((F276=$CO$7:$CO$59)=TRUE,1,0))-1)),INDIRECT(_xlfn.CONCAT($CH$1,MATCH(F276,$CG$7:$CG$100,0)+6)):INDIRECT(_xlfn.CONCAT($CH$1,MATCH(F276,$CG$7:$CG$100,0)+6+SUM(IF((F276=$CG$7:$CG$59)=TRUE,1,0))-1))),IF(OR(DN274=2,DN274=3),INDIRECT(_xlfn.CONCAT($CL$1,MATCH(E276,$CK$7:$CK$100,0)+6)):INDIRECT(_xlfn.CONCAT($CL$1,MATCH(E276,$CK$7:$CK$100,0)+6+SUM(IF((E276=$CK$7:$CK$59)=TRUE,1,0))-1)),INDIRECT(_xlfn.CONCAT($CD$1,MATCH(E276,$CC$7:$CC$100,0)+6)):INDIRECT(_xlfn.CONCAT($CD$1,MATCH(E276,$CC$7:$CC$100,0)+6+SUM(IF((E276=$CC$7:$CC$59)=TRUE,1,0))-1))))*$S$3*IF(AND(DM274=4,F276=0),1.1,1),1/TRANSPOSE(W276-INDIRECT(_xlfn.CONCAT($BZ$1,MATCH(D276,$BY$7:$BY$100,0)+6)):INDIRECT(_xlfn.CONCAT($BZ$1,MATCH(D276,$BY$7:$BY$100,0)+6+SUM(IF((D276=$BY$7:$BY$59)=TRUE,1,0))-1))*$R$3)),6)=1,1,0)),W276-INDIRECT(_xlfn.CONCAT($BZ$1,MATCH(D276,$BY$7:$BY$100,0)+6)):INDIRECT(_xlfn.CONCAT($BZ$1,MATCH(D276,$BY$7:$BY$100,0)+6+SUM(IF((D276=$BY$7:$BY$59)=TRUE,1,0))-1))*$R$3))/$S$3,1,-1,TRUE)),"")</f>
        <v/>
      </c>
      <c r="AG276" s="31"/>
      <c r="AH276" s="31"/>
      <c r="AI276" s="31"/>
      <c r="AJ276" s="32"/>
      <c r="AK276" s="6"/>
      <c r="AL276" s="21"/>
      <c r="AM276" s="21"/>
      <c r="AN276" s="48">
        <f t="shared" si="65"/>
        <v>12</v>
      </c>
      <c r="AO276" s="39" t="e">
        <f t="shared" si="66"/>
        <v>#N/A</v>
      </c>
      <c r="AP276" s="39" t="e" cm="1">
        <f t="array" ref="AP276">_xlfn.XMATCH(1,IF(IF((AL276=$DG$24:$EF$24)=TRUE,1,0)+IF((AM276=$DG$25:$EF$25)=TRUE,1,0)=2,1,0))</f>
        <v>#N/A</v>
      </c>
      <c r="AQ276" s="39" t="str" cm="1">
        <f t="array" aca="1" ref="AQ276:AU276" ca="1">AA276:AE276</f>
        <v/>
      </c>
      <c r="AR276" s="39" t="str">
        <f ca="1"/>
        <v/>
      </c>
      <c r="AS276" s="39" t="str">
        <f ca="1"/>
        <v/>
      </c>
      <c r="AT276" s="39" t="str">
        <f ca="1"/>
        <v/>
      </c>
      <c r="AU276" s="39" t="str">
        <f ca="1"/>
        <v/>
      </c>
      <c r="AV276" s="39">
        <f t="shared" si="67"/>
        <v>0</v>
      </c>
      <c r="AW276" s="39" t="e" cm="1">
        <f t="array" ref="AW276">IF(AND(AV276=1,AO276&lt;&gt;1),VLOOKUP(E276,변환표준점수!$H$8:$O$60,_xlfn.XMATCH('표점 계산기'!$AL276,변환표준점수!$I$6:$O$6)+1,FALSE),IF(AND($E276=0,$DN$4=1),INDEX($CH$7:$CH$73,SUM(IF(AF276=$CP$7:$CP$59,ROW($A$1:$A$50),0))),IF(AND($E276&lt;&gt;0,$DN$4&lt;&gt;1),INDEX($CD$7:$CD$73,SUM(IF(AF276=$CL$7:$CL$59,ROW($A$1:$A$50),0))),AF276:AJ276)))</f>
        <v>#N/A</v>
      </c>
      <c r="AX276" s="39"/>
      <c r="AY276" s="39"/>
      <c r="AZ276" s="39"/>
      <c r="BA276" s="39"/>
      <c r="BB276" s="39" t="e">
        <f>VLOOKUP(G276,변환표준점수!$X$8:$AM$16,_xlfn.XMATCH(AL276,변환표준점수!$Y$5:$AM$5)+IF(OR(AN276=6,AN276=7,AN276=10,AN276=11),IF(AO276=1,0,1),0)+1,FALSE)</f>
        <v>#N/A</v>
      </c>
      <c r="BC276" s="39" t="e">
        <f>VLOOKUP(H276,변환표준점수!$AO$8:$BE$16,_xlfn.XMATCH(AL276,변환표준점수!$AP$5:$BE$5)+IF(OR(AN276=3,AN276=6,AN276=8,AN276=9,AN276=10),IF(AO276=1,0,1),0)+1,FALSE)</f>
        <v>#N/A</v>
      </c>
      <c r="BD276" s="39" t="e">
        <f>IF(I276=0,VLOOKUP(K276,변환표준점수!$BU$8:$CF$62,'표점 계산기'!$AN276+1,FALSE),VLOOKUP(I276,변환표준점수!$BH$8:$BS$62,'표점 계산기'!$AN276+1,FALSE))</f>
        <v>#N/A</v>
      </c>
      <c r="BE276" s="39" t="e">
        <f>IF(J276=0,VLOOKUP(L276,변환표준점수!$BU$8:$CF$62,'표점 계산기'!$AN276+1,FALSE),VLOOKUP(J276,변환표준점수!$BH$8:$BS$62,'표점 계산기'!$AN276+1,FALSE))</f>
        <v>#N/A</v>
      </c>
      <c r="BF276" s="39" cm="1">
        <f t="array" ref="BF276">IF(M276=0,0,IF(OR(AN276=3,AN276=4),0,IF(AN276=1,INDEX($CZ$7:$CZ$15,SUM(IF(M276&lt;$CY$7:$CY$15=TRUE,1,0))+1),VLOOKUP(M276,변환표준점수!$BH$8:$BS$62,'표점 계산기'!AN276+1,FALSE))))</f>
        <v>0</v>
      </c>
      <c r="BG276" s="39" t="e" cm="1">
        <f t="array" ref="BG276">INDEX($DG$24:$EF$31,COLUMN(C271),$AP276)</f>
        <v>#N/A</v>
      </c>
      <c r="BH276" s="39" t="e" cm="1">
        <f t="array" ref="BH276">INDEX($DG$24:$EF$31,COLUMN(D271),$AP276)</f>
        <v>#N/A</v>
      </c>
      <c r="BI276" s="39" t="e" cm="1">
        <f t="array" ref="BI276">INDEX($DG$24:$EF$31,COLUMN(E271),$AP276)</f>
        <v>#N/A</v>
      </c>
      <c r="BJ276" s="39" t="e" cm="1">
        <f t="array" ref="BJ276">INDEX($DG$24:$EF$31,COLUMN(F271),$AP276)</f>
        <v>#N/A</v>
      </c>
      <c r="BK276" s="39" t="e" cm="1">
        <f t="array" ref="BK276">INDEX($DG$24:$EF$31,COLUMN(G271),$AP276)</f>
        <v>#N/A</v>
      </c>
      <c r="BL276" s="39" t="e" cm="1">
        <f t="array" ref="BL276">INDEX($DG$24:$EF$31,COLUMN(H271),$AP276)</f>
        <v>#N/A</v>
      </c>
      <c r="BM276" s="63" t="str" cm="1">
        <f t="array" aca="1" ref="BM276:BQ276" ca="1">IFERROR(ROUND(IF(IFERROR(AW276:BA276/AW276:BA276,0)=1,(IFERROR(AQ276:AU276*BG276,0)+IFERROR(AW276:BA276*BH276,0)+(SUM(BD276:BF276)-MIN(BD276:BF276))*BI276+BB276*BJ276+BC276*BK276)*BL276+BB276*(1-BJ276)+BC276*(1-BK276)+IF(AN276=1,BF276,0),""),2),"")</f>
        <v/>
      </c>
      <c r="BN276" s="52" t="str">
        <f ca="1"/>
        <v/>
      </c>
      <c r="BO276" s="52" t="str">
        <f ca="1"/>
        <v/>
      </c>
      <c r="BP276" s="52" t="str">
        <f ca="1"/>
        <v/>
      </c>
      <c r="BQ276" s="64" t="str">
        <f ca="1"/>
        <v/>
      </c>
      <c r="BR276" s="6"/>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6"/>
      <c r="DM276" s="6"/>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row>
    <row r="277" spans="1:153" x14ac:dyDescent="0.3">
      <c r="A277" s="5"/>
      <c r="B277" s="18" t="str">
        <f t="shared" si="69"/>
        <v/>
      </c>
      <c r="C277" s="24"/>
      <c r="D277" s="24"/>
      <c r="E277" s="24"/>
      <c r="F277" s="24"/>
      <c r="G277" s="24"/>
      <c r="H277" s="25"/>
      <c r="I277" s="25"/>
      <c r="J277" s="25"/>
      <c r="K277" s="25"/>
      <c r="L277" s="25"/>
      <c r="M277" s="25"/>
      <c r="N277" s="24"/>
      <c r="O277" s="25"/>
      <c r="P277" s="6"/>
      <c r="Q277" s="6"/>
      <c r="R277" s="6" t="e">
        <f t="shared" si="70"/>
        <v>#N/A</v>
      </c>
      <c r="S277" s="6" t="e">
        <f t="shared" si="71"/>
        <v>#N/A</v>
      </c>
      <c r="T277" s="6" t="e">
        <f t="shared" si="72"/>
        <v>#N/A</v>
      </c>
      <c r="U277" s="6" t="e">
        <f t="shared" si="73"/>
        <v>#N/A</v>
      </c>
      <c r="V277" s="8" cm="1">
        <f t="array" ref="V277">IF(M277=0,0,IF(OR($DM$4=3,$DM$4=4),0,IF($DM$4=1,INDEX($CZ$7:$CZ$15,SUM(IF(M277&lt;$CY$7:$CY$15=TRUE,1,0))+1),VLOOKUP(M277,$DB$7:$DC$107,2,FALSE))))</f>
        <v>0</v>
      </c>
      <c r="W277" s="6" t="e">
        <f t="shared" si="68"/>
        <v>#N/A</v>
      </c>
      <c r="X277" s="6" cm="1">
        <f t="array" aca="1" ref="X277" ca="1">SUM(IF((IF(E277=0,INDIRECT(_xlfn.CONCAT($CH$1,MATCH(F277,$CG$7:$CG$100,0)+6)):INDIRECT(_xlfn.CONCAT($CH$1,MATCH(F277,$CG$7:$CG$100,0)+6+SUM(IF((F277=$CG$7:$CG$59)=TRUE,1,0))-1)),INDIRECT(_xlfn.CONCAT($CD$1,MATCH(E277,$CC$7:$CC$100,0)+6)):INDIRECT(_xlfn.CONCAT($CD$1,MATCH(E277,$CC$7:$CC$100,0)+6+SUM(IF((E277=$CC$7:$CC$59)=TRUE,1,0))-1)))*$S$3)=0,0,1))</f>
        <v>2</v>
      </c>
      <c r="Y277" s="6" t="e" cm="1">
        <f t="array" aca="1" ref="Y277" ca="1">SUM(IF((TRANSPOSE(MMULT(MMULT(_xlfn.MUNIT(X277),IF(MMULT(IF(E277=0,INDIRECT(_xlfn.CONCAT($CH$1,MATCH(F277,$CG$7:$CG$100,0)+6)):INDIRECT(_xlfn.CONCAT($CH$1,MATCH(F277,$CG$7:$CG$100,0)+6+SUM(IF((F277=$CG$7:$CG$59)=TRUE,1,0))-1)),INDIRECT(_xlfn.CONCAT($CD$1,MATCH(E277,$CC$7:$CC$100,0)+6)):INDIRECT(_xlfn.CONCAT($CD$1,MATCH(E277,$CC$7:$CC$100,0)+6+SUM(IF((E277=$CC$7:$CC$59)=TRUE,1,0))-1)))*$S$3,1/TRANSPOSE(W277-INDIRECT(_xlfn.CONCAT($BZ$1,MATCH(D277,$BY$7:$BY$100,0)+6)):INDIRECT(_xlfn.CONCAT($BZ$1,MATCH(D277,$BY$7:$BY$100,0)+6+SUM(IF((D277=$BY$7:$BY$59)=TRUE,1,0))-1))*$R$3))=1,1,0)),W277-INDIRECT(_xlfn.CONCAT($BZ$1,MATCH(D277,$BY$7:$BY$100,0)+6)):INDIRECT(_xlfn.CONCAT($BZ$1,MATCH(D277,$BY$7:$BY$100,0)+6+SUM(IF((D277=$BY$7:$BY$59)=TRUE,1,0))-1))*$R$3)))=0,0,1))</f>
        <v>#N/A</v>
      </c>
      <c r="Z277" s="6"/>
      <c r="AA277" s="30" t="str">
        <f t="shared" ca="1" si="74"/>
        <v/>
      </c>
      <c r="AB277" s="31" t="str">
        <f t="shared" si="75"/>
        <v/>
      </c>
      <c r="AC277" s="31" t="str">
        <f t="shared" si="76"/>
        <v/>
      </c>
      <c r="AD277" s="31" t="str">
        <f t="shared" si="77"/>
        <v/>
      </c>
      <c r="AE277" s="32" t="str">
        <f t="shared" si="78"/>
        <v/>
      </c>
      <c r="AF277" s="33" t="str" cm="1">
        <f t="array" aca="1" ref="AF277" ca="1">IFERROR(IF(_xlfn._xlws.SORT(TRANSPOSE(MMULT(MMULT(_xlfn.MUNIT(X277),IF(ROUND(MMULT(IF(E277=0,IF(DN275=1,INDIRECT(_xlfn.CONCAT($CP$1,MATCH(F277,$CO$7:$CO$100,0)+6)):INDIRECT(_xlfn.CONCAT($CP$1,MATCH(F277,$CO$7:$CO$100,0)+6+SUM(IF((F277=$CO$7:$CO$59)=TRUE,1,0))-1)),INDIRECT(_xlfn.CONCAT($CH$1,MATCH(F277,$CG$7:$CG$100,0)+6)):INDIRECT(_xlfn.CONCAT($CH$1,MATCH(F277,$CG$7:$CG$100,0)+6+SUM(IF((F277=$CG$7:$CG$59)=TRUE,1,0))-1))),IF(OR(DN275=2,DN275=3),INDIRECT(_xlfn.CONCAT($CL$1,MATCH(E277,$CK$7:$CK$100,0)+6)):INDIRECT(_xlfn.CONCAT($CL$1,MATCH(E277,$CK$7:$CK$100,0)+6+SUM(IF((E277=$CK$7:$CK$59)=TRUE,1,0))-1)),INDIRECT(_xlfn.CONCAT($CD$1,MATCH(E277,$CC$7:$CC$100,0)+6)):INDIRECT(_xlfn.CONCAT($CD$1,MATCH(E277,$CC$7:$CC$100,0)+6+SUM(IF((E277=$CC$7:$CC$59)=TRUE,1,0))-1))))*$S$3*IF(AND(DM275=4,F277=0),1.1,1),1/TRANSPOSE(W277-INDIRECT(_xlfn.CONCAT($BZ$1,MATCH(D277,$BY$7:$BY$100,0)+6)):INDIRECT(_xlfn.CONCAT($BZ$1,MATCH(D277,$BY$7:$BY$100,0)+6+SUM(IF((D277=$BY$7:$BY$59)=TRUE,1,0))-1))*$R$3)),6)=1,1,0)),W277-INDIRECT(_xlfn.CONCAT($BZ$1,MATCH(D277,$BY$7:$BY$100,0)+6)):INDIRECT(_xlfn.CONCAT($BZ$1,MATCH(D277,$BY$7:$BY$100,0)+6+SUM(IF((D277=$BY$7:$BY$59)=TRUE,1,0))-1))*$R$3))/$S$3,1,-1,TRUE)=0,"",_xlfn._xlws.SORT(TRANSPOSE(MMULT(MMULT(_xlfn.MUNIT(X277),IF(ROUND(MMULT(IF(E277=0,IF(DN275=1,INDIRECT(_xlfn.CONCAT($CP$1,MATCH(F277,$CO$7:$CO$100,0)+6)):INDIRECT(_xlfn.CONCAT($CP$1,MATCH(F277,$CO$7:$CO$100,0)+6+SUM(IF((F277=$CO$7:$CO$59)=TRUE,1,0))-1)),INDIRECT(_xlfn.CONCAT($CH$1,MATCH(F277,$CG$7:$CG$100,0)+6)):INDIRECT(_xlfn.CONCAT($CH$1,MATCH(F277,$CG$7:$CG$100,0)+6+SUM(IF((F277=$CG$7:$CG$59)=TRUE,1,0))-1))),IF(OR(DN275=2,DN275=3),INDIRECT(_xlfn.CONCAT($CL$1,MATCH(E277,$CK$7:$CK$100,0)+6)):INDIRECT(_xlfn.CONCAT($CL$1,MATCH(E277,$CK$7:$CK$100,0)+6+SUM(IF((E277=$CK$7:$CK$59)=TRUE,1,0))-1)),INDIRECT(_xlfn.CONCAT($CD$1,MATCH(E277,$CC$7:$CC$100,0)+6)):INDIRECT(_xlfn.CONCAT($CD$1,MATCH(E277,$CC$7:$CC$100,0)+6+SUM(IF((E277=$CC$7:$CC$59)=TRUE,1,0))-1))))*$S$3*IF(AND(DM275=4,F277=0),1.1,1),1/TRANSPOSE(W277-INDIRECT(_xlfn.CONCAT($BZ$1,MATCH(D277,$BY$7:$BY$100,0)+6)):INDIRECT(_xlfn.CONCAT($BZ$1,MATCH(D277,$BY$7:$BY$100,0)+6+SUM(IF((D277=$BY$7:$BY$59)=TRUE,1,0))-1))*$R$3)),6)=1,1,0)),W277-INDIRECT(_xlfn.CONCAT($BZ$1,MATCH(D277,$BY$7:$BY$100,0)+6)):INDIRECT(_xlfn.CONCAT($BZ$1,MATCH(D277,$BY$7:$BY$100,0)+6+SUM(IF((D277=$BY$7:$BY$59)=TRUE,1,0))-1))*$R$3))/$S$3,1,-1,TRUE)),"")</f>
        <v/>
      </c>
      <c r="AG277" s="31"/>
      <c r="AH277" s="31"/>
      <c r="AI277" s="31"/>
      <c r="AJ277" s="32"/>
      <c r="AK277" s="6"/>
      <c r="AL277" s="21"/>
      <c r="AM277" s="21"/>
      <c r="AN277" s="48">
        <f t="shared" si="65"/>
        <v>12</v>
      </c>
      <c r="AO277" s="39" t="e">
        <f t="shared" si="66"/>
        <v>#N/A</v>
      </c>
      <c r="AP277" s="39" t="e" cm="1">
        <f t="array" ref="AP277">_xlfn.XMATCH(1,IF(IF((AL277=$DG$24:$EF$24)=TRUE,1,0)+IF((AM277=$DG$25:$EF$25)=TRUE,1,0)=2,1,0))</f>
        <v>#N/A</v>
      </c>
      <c r="AQ277" s="39" t="str" cm="1">
        <f t="array" aca="1" ref="AQ277:AU277" ca="1">AA277:AE277</f>
        <v/>
      </c>
      <c r="AR277" s="39" t="str">
        <f ca="1"/>
        <v/>
      </c>
      <c r="AS277" s="39" t="str">
        <f ca="1"/>
        <v/>
      </c>
      <c r="AT277" s="39" t="str">
        <f ca="1"/>
        <v/>
      </c>
      <c r="AU277" s="39" t="str">
        <f ca="1"/>
        <v/>
      </c>
      <c r="AV277" s="39">
        <f t="shared" si="67"/>
        <v>0</v>
      </c>
      <c r="AW277" s="39" t="e" cm="1">
        <f t="array" ref="AW277">IF(AND(AV277=1,AO277&lt;&gt;1),VLOOKUP(E277,변환표준점수!$H$8:$O$60,_xlfn.XMATCH('표점 계산기'!$AL277,변환표준점수!$I$6:$O$6)+1,FALSE),IF(AND($E277=0,$DN$4=1),INDEX($CH$7:$CH$73,SUM(IF(AF277=$CP$7:$CP$59,ROW($A$1:$A$50),0))),IF(AND($E277&lt;&gt;0,$DN$4&lt;&gt;1),INDEX($CD$7:$CD$73,SUM(IF(AF277=$CL$7:$CL$59,ROW($A$1:$A$50),0))),AF277:AJ277)))</f>
        <v>#N/A</v>
      </c>
      <c r="AX277" s="39"/>
      <c r="AY277" s="39"/>
      <c r="AZ277" s="39"/>
      <c r="BA277" s="39"/>
      <c r="BB277" s="39" t="e">
        <f>VLOOKUP(G277,변환표준점수!$X$8:$AM$16,_xlfn.XMATCH(AL277,변환표준점수!$Y$5:$AM$5)+IF(OR(AN277=6,AN277=7,AN277=10,AN277=11),IF(AO277=1,0,1),0)+1,FALSE)</f>
        <v>#N/A</v>
      </c>
      <c r="BC277" s="39" t="e">
        <f>VLOOKUP(H277,변환표준점수!$AO$8:$BE$16,_xlfn.XMATCH(AL277,변환표준점수!$AP$5:$BE$5)+IF(OR(AN277=3,AN277=6,AN277=8,AN277=9,AN277=10),IF(AO277=1,0,1),0)+1,FALSE)</f>
        <v>#N/A</v>
      </c>
      <c r="BD277" s="39" t="e">
        <f>IF(I277=0,VLOOKUP(K277,변환표준점수!$BU$8:$CF$62,'표점 계산기'!$AN277+1,FALSE),VLOOKUP(I277,변환표준점수!$BH$8:$BS$62,'표점 계산기'!$AN277+1,FALSE))</f>
        <v>#N/A</v>
      </c>
      <c r="BE277" s="39" t="e">
        <f>IF(J277=0,VLOOKUP(L277,변환표준점수!$BU$8:$CF$62,'표점 계산기'!$AN277+1,FALSE),VLOOKUP(J277,변환표준점수!$BH$8:$BS$62,'표점 계산기'!$AN277+1,FALSE))</f>
        <v>#N/A</v>
      </c>
      <c r="BF277" s="39" cm="1">
        <f t="array" ref="BF277">IF(M277=0,0,IF(OR(AN277=3,AN277=4),0,IF(AN277=1,INDEX($CZ$7:$CZ$15,SUM(IF(M277&lt;$CY$7:$CY$15=TRUE,1,0))+1),VLOOKUP(M277,변환표준점수!$BH$8:$BS$62,'표점 계산기'!AN277+1,FALSE))))</f>
        <v>0</v>
      </c>
      <c r="BG277" s="39" t="e" cm="1">
        <f t="array" ref="BG277">INDEX($DG$24:$EF$31,COLUMN(C272),$AP277)</f>
        <v>#N/A</v>
      </c>
      <c r="BH277" s="39" t="e" cm="1">
        <f t="array" ref="BH277">INDEX($DG$24:$EF$31,COLUMN(D272),$AP277)</f>
        <v>#N/A</v>
      </c>
      <c r="BI277" s="39" t="e" cm="1">
        <f t="array" ref="BI277">INDEX($DG$24:$EF$31,COLUMN(E272),$AP277)</f>
        <v>#N/A</v>
      </c>
      <c r="BJ277" s="39" t="e" cm="1">
        <f t="array" ref="BJ277">INDEX($DG$24:$EF$31,COLUMN(F272),$AP277)</f>
        <v>#N/A</v>
      </c>
      <c r="BK277" s="39" t="e" cm="1">
        <f t="array" ref="BK277">INDEX($DG$24:$EF$31,COLUMN(G272),$AP277)</f>
        <v>#N/A</v>
      </c>
      <c r="BL277" s="39" t="e" cm="1">
        <f t="array" ref="BL277">INDEX($DG$24:$EF$31,COLUMN(H272),$AP277)</f>
        <v>#N/A</v>
      </c>
      <c r="BM277" s="63" t="str" cm="1">
        <f t="array" aca="1" ref="BM277:BQ277" ca="1">IFERROR(ROUND(IF(IFERROR(AW277:BA277/AW277:BA277,0)=1,(IFERROR(AQ277:AU277*BG277,0)+IFERROR(AW277:BA277*BH277,0)+(SUM(BD277:BF277)-MIN(BD277:BF277))*BI277+BB277*BJ277+BC277*BK277)*BL277+BB277*(1-BJ277)+BC277*(1-BK277)+IF(AN277=1,BF277,0),""),2),"")</f>
        <v/>
      </c>
      <c r="BN277" s="52" t="str">
        <f ca="1"/>
        <v/>
      </c>
      <c r="BO277" s="52" t="str">
        <f ca="1"/>
        <v/>
      </c>
      <c r="BP277" s="52" t="str">
        <f ca="1"/>
        <v/>
      </c>
      <c r="BQ277" s="64" t="str">
        <f ca="1"/>
        <v/>
      </c>
      <c r="BR277" s="6"/>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6"/>
      <c r="DM277" s="6"/>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row>
    <row r="278" spans="1:153" x14ac:dyDescent="0.3">
      <c r="A278" s="5"/>
      <c r="B278" s="18" t="str">
        <f t="shared" si="69"/>
        <v/>
      </c>
      <c r="C278" s="24"/>
      <c r="D278" s="24"/>
      <c r="E278" s="24"/>
      <c r="F278" s="24"/>
      <c r="G278" s="24"/>
      <c r="H278" s="25"/>
      <c r="I278" s="25"/>
      <c r="J278" s="25"/>
      <c r="K278" s="25"/>
      <c r="L278" s="25"/>
      <c r="M278" s="25"/>
      <c r="N278" s="24"/>
      <c r="O278" s="25"/>
      <c r="P278" s="6"/>
      <c r="Q278" s="6"/>
      <c r="R278" s="6" t="e">
        <f t="shared" si="70"/>
        <v>#N/A</v>
      </c>
      <c r="S278" s="6" t="e">
        <f t="shared" si="71"/>
        <v>#N/A</v>
      </c>
      <c r="T278" s="6" t="e">
        <f t="shared" si="72"/>
        <v>#N/A</v>
      </c>
      <c r="U278" s="6" t="e">
        <f t="shared" si="73"/>
        <v>#N/A</v>
      </c>
      <c r="V278" s="8" cm="1">
        <f t="array" ref="V278">IF(M278=0,0,IF(OR($DM$4=3,$DM$4=4),0,IF($DM$4=1,INDEX($CZ$7:$CZ$15,SUM(IF(M278&lt;$CY$7:$CY$15=TRUE,1,0))+1),VLOOKUP(M278,$DB$7:$DC$107,2,FALSE))))</f>
        <v>0</v>
      </c>
      <c r="W278" s="6" t="e">
        <f t="shared" si="68"/>
        <v>#N/A</v>
      </c>
      <c r="X278" s="6" cm="1">
        <f t="array" aca="1" ref="X278" ca="1">SUM(IF((IF(E278=0,INDIRECT(_xlfn.CONCAT($CH$1,MATCH(F278,$CG$7:$CG$100,0)+6)):INDIRECT(_xlfn.CONCAT($CH$1,MATCH(F278,$CG$7:$CG$100,0)+6+SUM(IF((F278=$CG$7:$CG$59)=TRUE,1,0))-1)),INDIRECT(_xlfn.CONCAT($CD$1,MATCH(E278,$CC$7:$CC$100,0)+6)):INDIRECT(_xlfn.CONCAT($CD$1,MATCH(E278,$CC$7:$CC$100,0)+6+SUM(IF((E278=$CC$7:$CC$59)=TRUE,1,0))-1)))*$S$3)=0,0,1))</f>
        <v>2</v>
      </c>
      <c r="Y278" s="6" t="e" cm="1">
        <f t="array" aca="1" ref="Y278" ca="1">SUM(IF((TRANSPOSE(MMULT(MMULT(_xlfn.MUNIT(X278),IF(MMULT(IF(E278=0,INDIRECT(_xlfn.CONCAT($CH$1,MATCH(F278,$CG$7:$CG$100,0)+6)):INDIRECT(_xlfn.CONCAT($CH$1,MATCH(F278,$CG$7:$CG$100,0)+6+SUM(IF((F278=$CG$7:$CG$59)=TRUE,1,0))-1)),INDIRECT(_xlfn.CONCAT($CD$1,MATCH(E278,$CC$7:$CC$100,0)+6)):INDIRECT(_xlfn.CONCAT($CD$1,MATCH(E278,$CC$7:$CC$100,0)+6+SUM(IF((E278=$CC$7:$CC$59)=TRUE,1,0))-1)))*$S$3,1/TRANSPOSE(W278-INDIRECT(_xlfn.CONCAT($BZ$1,MATCH(D278,$BY$7:$BY$100,0)+6)):INDIRECT(_xlfn.CONCAT($BZ$1,MATCH(D278,$BY$7:$BY$100,0)+6+SUM(IF((D278=$BY$7:$BY$59)=TRUE,1,0))-1))*$R$3))=1,1,0)),W278-INDIRECT(_xlfn.CONCAT($BZ$1,MATCH(D278,$BY$7:$BY$100,0)+6)):INDIRECT(_xlfn.CONCAT($BZ$1,MATCH(D278,$BY$7:$BY$100,0)+6+SUM(IF((D278=$BY$7:$BY$59)=TRUE,1,0))-1))*$R$3)))=0,0,1))</f>
        <v>#N/A</v>
      </c>
      <c r="Z278" s="6"/>
      <c r="AA278" s="30" t="str">
        <f t="shared" ca="1" si="74"/>
        <v/>
      </c>
      <c r="AB278" s="31" t="str">
        <f t="shared" si="75"/>
        <v/>
      </c>
      <c r="AC278" s="31" t="str">
        <f t="shared" si="76"/>
        <v/>
      </c>
      <c r="AD278" s="31" t="str">
        <f t="shared" si="77"/>
        <v/>
      </c>
      <c r="AE278" s="32" t="str">
        <f t="shared" si="78"/>
        <v/>
      </c>
      <c r="AF278" s="33" t="str" cm="1">
        <f t="array" aca="1" ref="AF278" ca="1">IFERROR(IF(_xlfn._xlws.SORT(TRANSPOSE(MMULT(MMULT(_xlfn.MUNIT(X278),IF(ROUND(MMULT(IF(E278=0,IF(DN276=1,INDIRECT(_xlfn.CONCAT($CP$1,MATCH(F278,$CO$7:$CO$100,0)+6)):INDIRECT(_xlfn.CONCAT($CP$1,MATCH(F278,$CO$7:$CO$100,0)+6+SUM(IF((F278=$CO$7:$CO$59)=TRUE,1,0))-1)),INDIRECT(_xlfn.CONCAT($CH$1,MATCH(F278,$CG$7:$CG$100,0)+6)):INDIRECT(_xlfn.CONCAT($CH$1,MATCH(F278,$CG$7:$CG$100,0)+6+SUM(IF((F278=$CG$7:$CG$59)=TRUE,1,0))-1))),IF(OR(DN276=2,DN276=3),INDIRECT(_xlfn.CONCAT($CL$1,MATCH(E278,$CK$7:$CK$100,0)+6)):INDIRECT(_xlfn.CONCAT($CL$1,MATCH(E278,$CK$7:$CK$100,0)+6+SUM(IF((E278=$CK$7:$CK$59)=TRUE,1,0))-1)),INDIRECT(_xlfn.CONCAT($CD$1,MATCH(E278,$CC$7:$CC$100,0)+6)):INDIRECT(_xlfn.CONCAT($CD$1,MATCH(E278,$CC$7:$CC$100,0)+6+SUM(IF((E278=$CC$7:$CC$59)=TRUE,1,0))-1))))*$S$3*IF(AND(DM276=4,F278=0),1.1,1),1/TRANSPOSE(W278-INDIRECT(_xlfn.CONCAT($BZ$1,MATCH(D278,$BY$7:$BY$100,0)+6)):INDIRECT(_xlfn.CONCAT($BZ$1,MATCH(D278,$BY$7:$BY$100,0)+6+SUM(IF((D278=$BY$7:$BY$59)=TRUE,1,0))-1))*$R$3)),6)=1,1,0)),W278-INDIRECT(_xlfn.CONCAT($BZ$1,MATCH(D278,$BY$7:$BY$100,0)+6)):INDIRECT(_xlfn.CONCAT($BZ$1,MATCH(D278,$BY$7:$BY$100,0)+6+SUM(IF((D278=$BY$7:$BY$59)=TRUE,1,0))-1))*$R$3))/$S$3,1,-1,TRUE)=0,"",_xlfn._xlws.SORT(TRANSPOSE(MMULT(MMULT(_xlfn.MUNIT(X278),IF(ROUND(MMULT(IF(E278=0,IF(DN276=1,INDIRECT(_xlfn.CONCAT($CP$1,MATCH(F278,$CO$7:$CO$100,0)+6)):INDIRECT(_xlfn.CONCAT($CP$1,MATCH(F278,$CO$7:$CO$100,0)+6+SUM(IF((F278=$CO$7:$CO$59)=TRUE,1,0))-1)),INDIRECT(_xlfn.CONCAT($CH$1,MATCH(F278,$CG$7:$CG$100,0)+6)):INDIRECT(_xlfn.CONCAT($CH$1,MATCH(F278,$CG$7:$CG$100,0)+6+SUM(IF((F278=$CG$7:$CG$59)=TRUE,1,0))-1))),IF(OR(DN276=2,DN276=3),INDIRECT(_xlfn.CONCAT($CL$1,MATCH(E278,$CK$7:$CK$100,0)+6)):INDIRECT(_xlfn.CONCAT($CL$1,MATCH(E278,$CK$7:$CK$100,0)+6+SUM(IF((E278=$CK$7:$CK$59)=TRUE,1,0))-1)),INDIRECT(_xlfn.CONCAT($CD$1,MATCH(E278,$CC$7:$CC$100,0)+6)):INDIRECT(_xlfn.CONCAT($CD$1,MATCH(E278,$CC$7:$CC$100,0)+6+SUM(IF((E278=$CC$7:$CC$59)=TRUE,1,0))-1))))*$S$3*IF(AND(DM276=4,F278=0),1.1,1),1/TRANSPOSE(W278-INDIRECT(_xlfn.CONCAT($BZ$1,MATCH(D278,$BY$7:$BY$100,0)+6)):INDIRECT(_xlfn.CONCAT($BZ$1,MATCH(D278,$BY$7:$BY$100,0)+6+SUM(IF((D278=$BY$7:$BY$59)=TRUE,1,0))-1))*$R$3)),6)=1,1,0)),W278-INDIRECT(_xlfn.CONCAT($BZ$1,MATCH(D278,$BY$7:$BY$100,0)+6)):INDIRECT(_xlfn.CONCAT($BZ$1,MATCH(D278,$BY$7:$BY$100,0)+6+SUM(IF((D278=$BY$7:$BY$59)=TRUE,1,0))-1))*$R$3))/$S$3,1,-1,TRUE)),"")</f>
        <v/>
      </c>
      <c r="AG278" s="31"/>
      <c r="AH278" s="31"/>
      <c r="AI278" s="31"/>
      <c r="AJ278" s="32"/>
      <c r="AK278" s="6"/>
      <c r="AL278" s="21"/>
      <c r="AM278" s="21"/>
      <c r="AN278" s="48">
        <f t="shared" si="65"/>
        <v>12</v>
      </c>
      <c r="AO278" s="39" t="e">
        <f t="shared" si="66"/>
        <v>#N/A</v>
      </c>
      <c r="AP278" s="39" t="e" cm="1">
        <f t="array" ref="AP278">_xlfn.XMATCH(1,IF(IF((AL278=$DG$24:$EF$24)=TRUE,1,0)+IF((AM278=$DG$25:$EF$25)=TRUE,1,0)=2,1,0))</f>
        <v>#N/A</v>
      </c>
      <c r="AQ278" s="39" t="str" cm="1">
        <f t="array" aca="1" ref="AQ278:AU278" ca="1">AA278:AE278</f>
        <v/>
      </c>
      <c r="AR278" s="39" t="str">
        <f ca="1"/>
        <v/>
      </c>
      <c r="AS278" s="39" t="str">
        <f ca="1"/>
        <v/>
      </c>
      <c r="AT278" s="39" t="str">
        <f ca="1"/>
        <v/>
      </c>
      <c r="AU278" s="39" t="str">
        <f ca="1"/>
        <v/>
      </c>
      <c r="AV278" s="39">
        <f t="shared" si="67"/>
        <v>0</v>
      </c>
      <c r="AW278" s="39" t="e" cm="1">
        <f t="array" ref="AW278">IF(AND(AV278=1,AO278&lt;&gt;1),VLOOKUP(E278,변환표준점수!$H$8:$O$60,_xlfn.XMATCH('표점 계산기'!$AL278,변환표준점수!$I$6:$O$6)+1,FALSE),IF(AND($E278=0,$DN$4=1),INDEX($CH$7:$CH$73,SUM(IF(AF278=$CP$7:$CP$59,ROW($A$1:$A$50),0))),IF(AND($E278&lt;&gt;0,$DN$4&lt;&gt;1),INDEX($CD$7:$CD$73,SUM(IF(AF278=$CL$7:$CL$59,ROW($A$1:$A$50),0))),AF278:AJ278)))</f>
        <v>#N/A</v>
      </c>
      <c r="AX278" s="39"/>
      <c r="AY278" s="39"/>
      <c r="AZ278" s="39"/>
      <c r="BA278" s="39"/>
      <c r="BB278" s="39" t="e">
        <f>VLOOKUP(G278,변환표준점수!$X$8:$AM$16,_xlfn.XMATCH(AL278,변환표준점수!$Y$5:$AM$5)+IF(OR(AN278=6,AN278=7,AN278=10,AN278=11),IF(AO278=1,0,1),0)+1,FALSE)</f>
        <v>#N/A</v>
      </c>
      <c r="BC278" s="39" t="e">
        <f>VLOOKUP(H278,변환표준점수!$AO$8:$BE$16,_xlfn.XMATCH(AL278,변환표준점수!$AP$5:$BE$5)+IF(OR(AN278=3,AN278=6,AN278=8,AN278=9,AN278=10),IF(AO278=1,0,1),0)+1,FALSE)</f>
        <v>#N/A</v>
      </c>
      <c r="BD278" s="39" t="e">
        <f>IF(I278=0,VLOOKUP(K278,변환표준점수!$BU$8:$CF$62,'표점 계산기'!$AN278+1,FALSE),VLOOKUP(I278,변환표준점수!$BH$8:$BS$62,'표점 계산기'!$AN278+1,FALSE))</f>
        <v>#N/A</v>
      </c>
      <c r="BE278" s="39" t="e">
        <f>IF(J278=0,VLOOKUP(L278,변환표준점수!$BU$8:$CF$62,'표점 계산기'!$AN278+1,FALSE),VLOOKUP(J278,변환표준점수!$BH$8:$BS$62,'표점 계산기'!$AN278+1,FALSE))</f>
        <v>#N/A</v>
      </c>
      <c r="BF278" s="39" cm="1">
        <f t="array" ref="BF278">IF(M278=0,0,IF(OR(AN278=3,AN278=4),0,IF(AN278=1,INDEX($CZ$7:$CZ$15,SUM(IF(M278&lt;$CY$7:$CY$15=TRUE,1,0))+1),VLOOKUP(M278,변환표준점수!$BH$8:$BS$62,'표점 계산기'!AN278+1,FALSE))))</f>
        <v>0</v>
      </c>
      <c r="BG278" s="39" t="e" cm="1">
        <f t="array" ref="BG278">INDEX($DG$24:$EF$31,COLUMN(C273),$AP278)</f>
        <v>#N/A</v>
      </c>
      <c r="BH278" s="39" t="e" cm="1">
        <f t="array" ref="BH278">INDEX($DG$24:$EF$31,COLUMN(D273),$AP278)</f>
        <v>#N/A</v>
      </c>
      <c r="BI278" s="39" t="e" cm="1">
        <f t="array" ref="BI278">INDEX($DG$24:$EF$31,COLUMN(E273),$AP278)</f>
        <v>#N/A</v>
      </c>
      <c r="BJ278" s="39" t="e" cm="1">
        <f t="array" ref="BJ278">INDEX($DG$24:$EF$31,COLUMN(F273),$AP278)</f>
        <v>#N/A</v>
      </c>
      <c r="BK278" s="39" t="e" cm="1">
        <f t="array" ref="BK278">INDEX($DG$24:$EF$31,COLUMN(G273),$AP278)</f>
        <v>#N/A</v>
      </c>
      <c r="BL278" s="39" t="e" cm="1">
        <f t="array" ref="BL278">INDEX($DG$24:$EF$31,COLUMN(H273),$AP278)</f>
        <v>#N/A</v>
      </c>
      <c r="BM278" s="63" t="str" cm="1">
        <f t="array" aca="1" ref="BM278:BQ278" ca="1">IFERROR(ROUND(IF(IFERROR(AW278:BA278/AW278:BA278,0)=1,(IFERROR(AQ278:AU278*BG278,0)+IFERROR(AW278:BA278*BH278,0)+(SUM(BD278:BF278)-MIN(BD278:BF278))*BI278+BB278*BJ278+BC278*BK278)*BL278+BB278*(1-BJ278)+BC278*(1-BK278)+IF(AN278=1,BF278,0),""),2),"")</f>
        <v/>
      </c>
      <c r="BN278" s="52" t="str">
        <f ca="1"/>
        <v/>
      </c>
      <c r="BO278" s="52" t="str">
        <f ca="1"/>
        <v/>
      </c>
      <c r="BP278" s="52" t="str">
        <f ca="1"/>
        <v/>
      </c>
      <c r="BQ278" s="64" t="str">
        <f ca="1"/>
        <v/>
      </c>
      <c r="BR278" s="6"/>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6"/>
      <c r="DM278" s="6"/>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row>
    <row r="279" spans="1:153" x14ac:dyDescent="0.3">
      <c r="A279" s="5"/>
      <c r="B279" s="18" t="str">
        <f t="shared" si="69"/>
        <v/>
      </c>
      <c r="C279" s="24"/>
      <c r="D279" s="24"/>
      <c r="E279" s="24"/>
      <c r="F279" s="24"/>
      <c r="G279" s="24"/>
      <c r="H279" s="25"/>
      <c r="I279" s="25"/>
      <c r="J279" s="25"/>
      <c r="K279" s="25"/>
      <c r="L279" s="25"/>
      <c r="M279" s="25"/>
      <c r="N279" s="24"/>
      <c r="O279" s="25"/>
      <c r="P279" s="6"/>
      <c r="Q279" s="6"/>
      <c r="R279" s="6" t="e">
        <f t="shared" si="70"/>
        <v>#N/A</v>
      </c>
      <c r="S279" s="6" t="e">
        <f t="shared" si="71"/>
        <v>#N/A</v>
      </c>
      <c r="T279" s="6" t="e">
        <f t="shared" si="72"/>
        <v>#N/A</v>
      </c>
      <c r="U279" s="6" t="e">
        <f t="shared" si="73"/>
        <v>#N/A</v>
      </c>
      <c r="V279" s="8" cm="1">
        <f t="array" ref="V279">IF(M279=0,0,IF(OR($DM$4=3,$DM$4=4),0,IF($DM$4=1,INDEX($CZ$7:$CZ$15,SUM(IF(M279&lt;$CY$7:$CY$15=TRUE,1,0))+1),VLOOKUP(M279,$DB$7:$DC$107,2,FALSE))))</f>
        <v>0</v>
      </c>
      <c r="W279" s="6" t="e">
        <f t="shared" si="68"/>
        <v>#N/A</v>
      </c>
      <c r="X279" s="6" cm="1">
        <f t="array" aca="1" ref="X279" ca="1">SUM(IF((IF(E279=0,INDIRECT(_xlfn.CONCAT($CH$1,MATCH(F279,$CG$7:$CG$100,0)+6)):INDIRECT(_xlfn.CONCAT($CH$1,MATCH(F279,$CG$7:$CG$100,0)+6+SUM(IF((F279=$CG$7:$CG$59)=TRUE,1,0))-1)),INDIRECT(_xlfn.CONCAT($CD$1,MATCH(E279,$CC$7:$CC$100,0)+6)):INDIRECT(_xlfn.CONCAT($CD$1,MATCH(E279,$CC$7:$CC$100,0)+6+SUM(IF((E279=$CC$7:$CC$59)=TRUE,1,0))-1)))*$S$3)=0,0,1))</f>
        <v>2</v>
      </c>
      <c r="Y279" s="6" t="e" cm="1">
        <f t="array" aca="1" ref="Y279" ca="1">SUM(IF((TRANSPOSE(MMULT(MMULT(_xlfn.MUNIT(X279),IF(MMULT(IF(E279=0,INDIRECT(_xlfn.CONCAT($CH$1,MATCH(F279,$CG$7:$CG$100,0)+6)):INDIRECT(_xlfn.CONCAT($CH$1,MATCH(F279,$CG$7:$CG$100,0)+6+SUM(IF((F279=$CG$7:$CG$59)=TRUE,1,0))-1)),INDIRECT(_xlfn.CONCAT($CD$1,MATCH(E279,$CC$7:$CC$100,0)+6)):INDIRECT(_xlfn.CONCAT($CD$1,MATCH(E279,$CC$7:$CC$100,0)+6+SUM(IF((E279=$CC$7:$CC$59)=TRUE,1,0))-1)))*$S$3,1/TRANSPOSE(W279-INDIRECT(_xlfn.CONCAT($BZ$1,MATCH(D279,$BY$7:$BY$100,0)+6)):INDIRECT(_xlfn.CONCAT($BZ$1,MATCH(D279,$BY$7:$BY$100,0)+6+SUM(IF((D279=$BY$7:$BY$59)=TRUE,1,0))-1))*$R$3))=1,1,0)),W279-INDIRECT(_xlfn.CONCAT($BZ$1,MATCH(D279,$BY$7:$BY$100,0)+6)):INDIRECT(_xlfn.CONCAT($BZ$1,MATCH(D279,$BY$7:$BY$100,0)+6+SUM(IF((D279=$BY$7:$BY$59)=TRUE,1,0))-1))*$R$3)))=0,0,1))</f>
        <v>#N/A</v>
      </c>
      <c r="Z279" s="6"/>
      <c r="AA279" s="30" t="str">
        <f t="shared" ca="1" si="74"/>
        <v/>
      </c>
      <c r="AB279" s="31" t="str">
        <f t="shared" si="75"/>
        <v/>
      </c>
      <c r="AC279" s="31" t="str">
        <f t="shared" si="76"/>
        <v/>
      </c>
      <c r="AD279" s="31" t="str">
        <f t="shared" si="77"/>
        <v/>
      </c>
      <c r="AE279" s="32" t="str">
        <f t="shared" si="78"/>
        <v/>
      </c>
      <c r="AF279" s="33" t="str" cm="1">
        <f t="array" aca="1" ref="AF279" ca="1">IFERROR(IF(_xlfn._xlws.SORT(TRANSPOSE(MMULT(MMULT(_xlfn.MUNIT(X279),IF(ROUND(MMULT(IF(E279=0,IF(DN277=1,INDIRECT(_xlfn.CONCAT($CP$1,MATCH(F279,$CO$7:$CO$100,0)+6)):INDIRECT(_xlfn.CONCAT($CP$1,MATCH(F279,$CO$7:$CO$100,0)+6+SUM(IF((F279=$CO$7:$CO$59)=TRUE,1,0))-1)),INDIRECT(_xlfn.CONCAT($CH$1,MATCH(F279,$CG$7:$CG$100,0)+6)):INDIRECT(_xlfn.CONCAT($CH$1,MATCH(F279,$CG$7:$CG$100,0)+6+SUM(IF((F279=$CG$7:$CG$59)=TRUE,1,0))-1))),IF(OR(DN277=2,DN277=3),INDIRECT(_xlfn.CONCAT($CL$1,MATCH(E279,$CK$7:$CK$100,0)+6)):INDIRECT(_xlfn.CONCAT($CL$1,MATCH(E279,$CK$7:$CK$100,0)+6+SUM(IF((E279=$CK$7:$CK$59)=TRUE,1,0))-1)),INDIRECT(_xlfn.CONCAT($CD$1,MATCH(E279,$CC$7:$CC$100,0)+6)):INDIRECT(_xlfn.CONCAT($CD$1,MATCH(E279,$CC$7:$CC$100,0)+6+SUM(IF((E279=$CC$7:$CC$59)=TRUE,1,0))-1))))*$S$3*IF(AND(DM277=4,F279=0),1.1,1),1/TRANSPOSE(W279-INDIRECT(_xlfn.CONCAT($BZ$1,MATCH(D279,$BY$7:$BY$100,0)+6)):INDIRECT(_xlfn.CONCAT($BZ$1,MATCH(D279,$BY$7:$BY$100,0)+6+SUM(IF((D279=$BY$7:$BY$59)=TRUE,1,0))-1))*$R$3)),6)=1,1,0)),W279-INDIRECT(_xlfn.CONCAT($BZ$1,MATCH(D279,$BY$7:$BY$100,0)+6)):INDIRECT(_xlfn.CONCAT($BZ$1,MATCH(D279,$BY$7:$BY$100,0)+6+SUM(IF((D279=$BY$7:$BY$59)=TRUE,1,0))-1))*$R$3))/$S$3,1,-1,TRUE)=0,"",_xlfn._xlws.SORT(TRANSPOSE(MMULT(MMULT(_xlfn.MUNIT(X279),IF(ROUND(MMULT(IF(E279=0,IF(DN277=1,INDIRECT(_xlfn.CONCAT($CP$1,MATCH(F279,$CO$7:$CO$100,0)+6)):INDIRECT(_xlfn.CONCAT($CP$1,MATCH(F279,$CO$7:$CO$100,0)+6+SUM(IF((F279=$CO$7:$CO$59)=TRUE,1,0))-1)),INDIRECT(_xlfn.CONCAT($CH$1,MATCH(F279,$CG$7:$CG$100,0)+6)):INDIRECT(_xlfn.CONCAT($CH$1,MATCH(F279,$CG$7:$CG$100,0)+6+SUM(IF((F279=$CG$7:$CG$59)=TRUE,1,0))-1))),IF(OR(DN277=2,DN277=3),INDIRECT(_xlfn.CONCAT($CL$1,MATCH(E279,$CK$7:$CK$100,0)+6)):INDIRECT(_xlfn.CONCAT($CL$1,MATCH(E279,$CK$7:$CK$100,0)+6+SUM(IF((E279=$CK$7:$CK$59)=TRUE,1,0))-1)),INDIRECT(_xlfn.CONCAT($CD$1,MATCH(E279,$CC$7:$CC$100,0)+6)):INDIRECT(_xlfn.CONCAT($CD$1,MATCH(E279,$CC$7:$CC$100,0)+6+SUM(IF((E279=$CC$7:$CC$59)=TRUE,1,0))-1))))*$S$3*IF(AND(DM277=4,F279=0),1.1,1),1/TRANSPOSE(W279-INDIRECT(_xlfn.CONCAT($BZ$1,MATCH(D279,$BY$7:$BY$100,0)+6)):INDIRECT(_xlfn.CONCAT($BZ$1,MATCH(D279,$BY$7:$BY$100,0)+6+SUM(IF((D279=$BY$7:$BY$59)=TRUE,1,0))-1))*$R$3)),6)=1,1,0)),W279-INDIRECT(_xlfn.CONCAT($BZ$1,MATCH(D279,$BY$7:$BY$100,0)+6)):INDIRECT(_xlfn.CONCAT($BZ$1,MATCH(D279,$BY$7:$BY$100,0)+6+SUM(IF((D279=$BY$7:$BY$59)=TRUE,1,0))-1))*$R$3))/$S$3,1,-1,TRUE)),"")</f>
        <v/>
      </c>
      <c r="AG279" s="31"/>
      <c r="AH279" s="31"/>
      <c r="AI279" s="31"/>
      <c r="AJ279" s="32"/>
      <c r="AK279" s="6"/>
      <c r="AL279" s="21"/>
      <c r="AM279" s="21"/>
      <c r="AN279" s="48">
        <f t="shared" si="65"/>
        <v>12</v>
      </c>
      <c r="AO279" s="39" t="e">
        <f t="shared" si="66"/>
        <v>#N/A</v>
      </c>
      <c r="AP279" s="39" t="e" cm="1">
        <f t="array" ref="AP279">_xlfn.XMATCH(1,IF(IF((AL279=$DG$24:$EF$24)=TRUE,1,0)+IF((AM279=$DG$25:$EF$25)=TRUE,1,0)=2,1,0))</f>
        <v>#N/A</v>
      </c>
      <c r="AQ279" s="39" t="str" cm="1">
        <f t="array" aca="1" ref="AQ279:AU279" ca="1">AA279:AE279</f>
        <v/>
      </c>
      <c r="AR279" s="39" t="str">
        <f ca="1"/>
        <v/>
      </c>
      <c r="AS279" s="39" t="str">
        <f ca="1"/>
        <v/>
      </c>
      <c r="AT279" s="39" t="str">
        <f ca="1"/>
        <v/>
      </c>
      <c r="AU279" s="39" t="str">
        <f ca="1"/>
        <v/>
      </c>
      <c r="AV279" s="39">
        <f t="shared" si="67"/>
        <v>0</v>
      </c>
      <c r="AW279" s="39" t="e" cm="1">
        <f t="array" ref="AW279">IF(AND(AV279=1,AO279&lt;&gt;1),VLOOKUP(E279,변환표준점수!$H$8:$O$60,_xlfn.XMATCH('표점 계산기'!$AL279,변환표준점수!$I$6:$O$6)+1,FALSE),IF(AND($E279=0,$DN$4=1),INDEX($CH$7:$CH$73,SUM(IF(AF279=$CP$7:$CP$59,ROW($A$1:$A$50),0))),IF(AND($E279&lt;&gt;0,$DN$4&lt;&gt;1),INDEX($CD$7:$CD$73,SUM(IF(AF279=$CL$7:$CL$59,ROW($A$1:$A$50),0))),AF279:AJ279)))</f>
        <v>#N/A</v>
      </c>
      <c r="AX279" s="39"/>
      <c r="AY279" s="39"/>
      <c r="AZ279" s="39"/>
      <c r="BA279" s="39"/>
      <c r="BB279" s="39" t="e">
        <f>VLOOKUP(G279,변환표준점수!$X$8:$AM$16,_xlfn.XMATCH(AL279,변환표준점수!$Y$5:$AM$5)+IF(OR(AN279=6,AN279=7,AN279=10,AN279=11),IF(AO279=1,0,1),0)+1,FALSE)</f>
        <v>#N/A</v>
      </c>
      <c r="BC279" s="39" t="e">
        <f>VLOOKUP(H279,변환표준점수!$AO$8:$BE$16,_xlfn.XMATCH(AL279,변환표준점수!$AP$5:$BE$5)+IF(OR(AN279=3,AN279=6,AN279=8,AN279=9,AN279=10),IF(AO279=1,0,1),0)+1,FALSE)</f>
        <v>#N/A</v>
      </c>
      <c r="BD279" s="39" t="e">
        <f>IF(I279=0,VLOOKUP(K279,변환표준점수!$BU$8:$CF$62,'표점 계산기'!$AN279+1,FALSE),VLOOKUP(I279,변환표준점수!$BH$8:$BS$62,'표점 계산기'!$AN279+1,FALSE))</f>
        <v>#N/A</v>
      </c>
      <c r="BE279" s="39" t="e">
        <f>IF(J279=0,VLOOKUP(L279,변환표준점수!$BU$8:$CF$62,'표점 계산기'!$AN279+1,FALSE),VLOOKUP(J279,변환표준점수!$BH$8:$BS$62,'표점 계산기'!$AN279+1,FALSE))</f>
        <v>#N/A</v>
      </c>
      <c r="BF279" s="39" cm="1">
        <f t="array" ref="BF279">IF(M279=0,0,IF(OR(AN279=3,AN279=4),0,IF(AN279=1,INDEX($CZ$7:$CZ$15,SUM(IF(M279&lt;$CY$7:$CY$15=TRUE,1,0))+1),VLOOKUP(M279,변환표준점수!$BH$8:$BS$62,'표점 계산기'!AN279+1,FALSE))))</f>
        <v>0</v>
      </c>
      <c r="BG279" s="39" t="e" cm="1">
        <f t="array" ref="BG279">INDEX($DG$24:$EF$31,COLUMN(C274),$AP279)</f>
        <v>#N/A</v>
      </c>
      <c r="BH279" s="39" t="e" cm="1">
        <f t="array" ref="BH279">INDEX($DG$24:$EF$31,COLUMN(D274),$AP279)</f>
        <v>#N/A</v>
      </c>
      <c r="BI279" s="39" t="e" cm="1">
        <f t="array" ref="BI279">INDEX($DG$24:$EF$31,COLUMN(E274),$AP279)</f>
        <v>#N/A</v>
      </c>
      <c r="BJ279" s="39" t="e" cm="1">
        <f t="array" ref="BJ279">INDEX($DG$24:$EF$31,COLUMN(F274),$AP279)</f>
        <v>#N/A</v>
      </c>
      <c r="BK279" s="39" t="e" cm="1">
        <f t="array" ref="BK279">INDEX($DG$24:$EF$31,COLUMN(G274),$AP279)</f>
        <v>#N/A</v>
      </c>
      <c r="BL279" s="39" t="e" cm="1">
        <f t="array" ref="BL279">INDEX($DG$24:$EF$31,COLUMN(H274),$AP279)</f>
        <v>#N/A</v>
      </c>
      <c r="BM279" s="63" t="str" cm="1">
        <f t="array" aca="1" ref="BM279:BQ279" ca="1">IFERROR(ROUND(IF(IFERROR(AW279:BA279/AW279:BA279,0)=1,(IFERROR(AQ279:AU279*BG279,0)+IFERROR(AW279:BA279*BH279,0)+(SUM(BD279:BF279)-MIN(BD279:BF279))*BI279+BB279*BJ279+BC279*BK279)*BL279+BB279*(1-BJ279)+BC279*(1-BK279)+IF(AN279=1,BF279,0),""),2),"")</f>
        <v/>
      </c>
      <c r="BN279" s="52" t="str">
        <f ca="1"/>
        <v/>
      </c>
      <c r="BO279" s="52" t="str">
        <f ca="1"/>
        <v/>
      </c>
      <c r="BP279" s="52" t="str">
        <f ca="1"/>
        <v/>
      </c>
      <c r="BQ279" s="64" t="str">
        <f ca="1"/>
        <v/>
      </c>
      <c r="BR279" s="6"/>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6"/>
      <c r="DM279" s="6"/>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row>
    <row r="280" spans="1:153" x14ac:dyDescent="0.3">
      <c r="A280" s="5"/>
      <c r="B280" s="18" t="str">
        <f t="shared" si="69"/>
        <v/>
      </c>
      <c r="C280" s="24"/>
      <c r="D280" s="24"/>
      <c r="E280" s="24"/>
      <c r="F280" s="24"/>
      <c r="G280" s="24"/>
      <c r="H280" s="25"/>
      <c r="I280" s="25"/>
      <c r="J280" s="25"/>
      <c r="K280" s="25"/>
      <c r="L280" s="25"/>
      <c r="M280" s="25"/>
      <c r="N280" s="24"/>
      <c r="O280" s="25"/>
      <c r="P280" s="6"/>
      <c r="Q280" s="6"/>
      <c r="R280" s="6" t="e">
        <f t="shared" si="70"/>
        <v>#N/A</v>
      </c>
      <c r="S280" s="6" t="e">
        <f t="shared" si="71"/>
        <v>#N/A</v>
      </c>
      <c r="T280" s="6" t="e">
        <f t="shared" si="72"/>
        <v>#N/A</v>
      </c>
      <c r="U280" s="6" t="e">
        <f t="shared" si="73"/>
        <v>#N/A</v>
      </c>
      <c r="V280" s="8" cm="1">
        <f t="array" ref="V280">IF(M280=0,0,IF(OR($DM$4=3,$DM$4=4),0,IF($DM$4=1,INDEX($CZ$7:$CZ$15,SUM(IF(M280&lt;$CY$7:$CY$15=TRUE,1,0))+1),VLOOKUP(M280,$DB$7:$DC$107,2,FALSE))))</f>
        <v>0</v>
      </c>
      <c r="W280" s="6" t="e">
        <f t="shared" si="68"/>
        <v>#N/A</v>
      </c>
      <c r="X280" s="6" cm="1">
        <f t="array" aca="1" ref="X280" ca="1">SUM(IF((IF(E280=0,INDIRECT(_xlfn.CONCAT($CH$1,MATCH(F280,$CG$7:$CG$100,0)+6)):INDIRECT(_xlfn.CONCAT($CH$1,MATCH(F280,$CG$7:$CG$100,0)+6+SUM(IF((F280=$CG$7:$CG$59)=TRUE,1,0))-1)),INDIRECT(_xlfn.CONCAT($CD$1,MATCH(E280,$CC$7:$CC$100,0)+6)):INDIRECT(_xlfn.CONCAT($CD$1,MATCH(E280,$CC$7:$CC$100,0)+6+SUM(IF((E280=$CC$7:$CC$59)=TRUE,1,0))-1)))*$S$3)=0,0,1))</f>
        <v>2</v>
      </c>
      <c r="Y280" s="6" t="e" cm="1">
        <f t="array" aca="1" ref="Y280" ca="1">SUM(IF((TRANSPOSE(MMULT(MMULT(_xlfn.MUNIT(X280),IF(MMULT(IF(E280=0,INDIRECT(_xlfn.CONCAT($CH$1,MATCH(F280,$CG$7:$CG$100,0)+6)):INDIRECT(_xlfn.CONCAT($CH$1,MATCH(F280,$CG$7:$CG$100,0)+6+SUM(IF((F280=$CG$7:$CG$59)=TRUE,1,0))-1)),INDIRECT(_xlfn.CONCAT($CD$1,MATCH(E280,$CC$7:$CC$100,0)+6)):INDIRECT(_xlfn.CONCAT($CD$1,MATCH(E280,$CC$7:$CC$100,0)+6+SUM(IF((E280=$CC$7:$CC$59)=TRUE,1,0))-1)))*$S$3,1/TRANSPOSE(W280-INDIRECT(_xlfn.CONCAT($BZ$1,MATCH(D280,$BY$7:$BY$100,0)+6)):INDIRECT(_xlfn.CONCAT($BZ$1,MATCH(D280,$BY$7:$BY$100,0)+6+SUM(IF((D280=$BY$7:$BY$59)=TRUE,1,0))-1))*$R$3))=1,1,0)),W280-INDIRECT(_xlfn.CONCAT($BZ$1,MATCH(D280,$BY$7:$BY$100,0)+6)):INDIRECT(_xlfn.CONCAT($BZ$1,MATCH(D280,$BY$7:$BY$100,0)+6+SUM(IF((D280=$BY$7:$BY$59)=TRUE,1,0))-1))*$R$3)))=0,0,1))</f>
        <v>#N/A</v>
      </c>
      <c r="Z280" s="6"/>
      <c r="AA280" s="30" t="str">
        <f t="shared" ca="1" si="74"/>
        <v/>
      </c>
      <c r="AB280" s="31" t="str">
        <f t="shared" si="75"/>
        <v/>
      </c>
      <c r="AC280" s="31" t="str">
        <f t="shared" si="76"/>
        <v/>
      </c>
      <c r="AD280" s="31" t="str">
        <f t="shared" si="77"/>
        <v/>
      </c>
      <c r="AE280" s="32" t="str">
        <f t="shared" si="78"/>
        <v/>
      </c>
      <c r="AF280" s="33" t="str" cm="1">
        <f t="array" aca="1" ref="AF280" ca="1">IFERROR(IF(_xlfn._xlws.SORT(TRANSPOSE(MMULT(MMULT(_xlfn.MUNIT(X280),IF(ROUND(MMULT(IF(E280=0,IF(DN278=1,INDIRECT(_xlfn.CONCAT($CP$1,MATCH(F280,$CO$7:$CO$100,0)+6)):INDIRECT(_xlfn.CONCAT($CP$1,MATCH(F280,$CO$7:$CO$100,0)+6+SUM(IF((F280=$CO$7:$CO$59)=TRUE,1,0))-1)),INDIRECT(_xlfn.CONCAT($CH$1,MATCH(F280,$CG$7:$CG$100,0)+6)):INDIRECT(_xlfn.CONCAT($CH$1,MATCH(F280,$CG$7:$CG$100,0)+6+SUM(IF((F280=$CG$7:$CG$59)=TRUE,1,0))-1))),IF(OR(DN278=2,DN278=3),INDIRECT(_xlfn.CONCAT($CL$1,MATCH(E280,$CK$7:$CK$100,0)+6)):INDIRECT(_xlfn.CONCAT($CL$1,MATCH(E280,$CK$7:$CK$100,0)+6+SUM(IF((E280=$CK$7:$CK$59)=TRUE,1,0))-1)),INDIRECT(_xlfn.CONCAT($CD$1,MATCH(E280,$CC$7:$CC$100,0)+6)):INDIRECT(_xlfn.CONCAT($CD$1,MATCH(E280,$CC$7:$CC$100,0)+6+SUM(IF((E280=$CC$7:$CC$59)=TRUE,1,0))-1))))*$S$3*IF(AND(DM278=4,F280=0),1.1,1),1/TRANSPOSE(W280-INDIRECT(_xlfn.CONCAT($BZ$1,MATCH(D280,$BY$7:$BY$100,0)+6)):INDIRECT(_xlfn.CONCAT($BZ$1,MATCH(D280,$BY$7:$BY$100,0)+6+SUM(IF((D280=$BY$7:$BY$59)=TRUE,1,0))-1))*$R$3)),6)=1,1,0)),W280-INDIRECT(_xlfn.CONCAT($BZ$1,MATCH(D280,$BY$7:$BY$100,0)+6)):INDIRECT(_xlfn.CONCAT($BZ$1,MATCH(D280,$BY$7:$BY$100,0)+6+SUM(IF((D280=$BY$7:$BY$59)=TRUE,1,0))-1))*$R$3))/$S$3,1,-1,TRUE)=0,"",_xlfn._xlws.SORT(TRANSPOSE(MMULT(MMULT(_xlfn.MUNIT(X280),IF(ROUND(MMULT(IF(E280=0,IF(DN278=1,INDIRECT(_xlfn.CONCAT($CP$1,MATCH(F280,$CO$7:$CO$100,0)+6)):INDIRECT(_xlfn.CONCAT($CP$1,MATCH(F280,$CO$7:$CO$100,0)+6+SUM(IF((F280=$CO$7:$CO$59)=TRUE,1,0))-1)),INDIRECT(_xlfn.CONCAT($CH$1,MATCH(F280,$CG$7:$CG$100,0)+6)):INDIRECT(_xlfn.CONCAT($CH$1,MATCH(F280,$CG$7:$CG$100,0)+6+SUM(IF((F280=$CG$7:$CG$59)=TRUE,1,0))-1))),IF(OR(DN278=2,DN278=3),INDIRECT(_xlfn.CONCAT($CL$1,MATCH(E280,$CK$7:$CK$100,0)+6)):INDIRECT(_xlfn.CONCAT($CL$1,MATCH(E280,$CK$7:$CK$100,0)+6+SUM(IF((E280=$CK$7:$CK$59)=TRUE,1,0))-1)),INDIRECT(_xlfn.CONCAT($CD$1,MATCH(E280,$CC$7:$CC$100,0)+6)):INDIRECT(_xlfn.CONCAT($CD$1,MATCH(E280,$CC$7:$CC$100,0)+6+SUM(IF((E280=$CC$7:$CC$59)=TRUE,1,0))-1))))*$S$3*IF(AND(DM278=4,F280=0),1.1,1),1/TRANSPOSE(W280-INDIRECT(_xlfn.CONCAT($BZ$1,MATCH(D280,$BY$7:$BY$100,0)+6)):INDIRECT(_xlfn.CONCAT($BZ$1,MATCH(D280,$BY$7:$BY$100,0)+6+SUM(IF((D280=$BY$7:$BY$59)=TRUE,1,0))-1))*$R$3)),6)=1,1,0)),W280-INDIRECT(_xlfn.CONCAT($BZ$1,MATCH(D280,$BY$7:$BY$100,0)+6)):INDIRECT(_xlfn.CONCAT($BZ$1,MATCH(D280,$BY$7:$BY$100,0)+6+SUM(IF((D280=$BY$7:$BY$59)=TRUE,1,0))-1))*$R$3))/$S$3,1,-1,TRUE)),"")</f>
        <v/>
      </c>
      <c r="AG280" s="31"/>
      <c r="AH280" s="31"/>
      <c r="AI280" s="31"/>
      <c r="AJ280" s="32"/>
      <c r="AK280" s="6"/>
      <c r="AL280" s="21"/>
      <c r="AM280" s="21"/>
      <c r="AN280" s="48">
        <f t="shared" si="65"/>
        <v>12</v>
      </c>
      <c r="AO280" s="39" t="e">
        <f t="shared" si="66"/>
        <v>#N/A</v>
      </c>
      <c r="AP280" s="39" t="e" cm="1">
        <f t="array" ref="AP280">_xlfn.XMATCH(1,IF(IF((AL280=$DG$24:$EF$24)=TRUE,1,0)+IF((AM280=$DG$25:$EF$25)=TRUE,1,0)=2,1,0))</f>
        <v>#N/A</v>
      </c>
      <c r="AQ280" s="39" t="str" cm="1">
        <f t="array" aca="1" ref="AQ280:AU280" ca="1">AA280:AE280</f>
        <v/>
      </c>
      <c r="AR280" s="39" t="str">
        <f ca="1"/>
        <v/>
      </c>
      <c r="AS280" s="39" t="str">
        <f ca="1"/>
        <v/>
      </c>
      <c r="AT280" s="39" t="str">
        <f ca="1"/>
        <v/>
      </c>
      <c r="AU280" s="39" t="str">
        <f ca="1"/>
        <v/>
      </c>
      <c r="AV280" s="39">
        <f t="shared" si="67"/>
        <v>0</v>
      </c>
      <c r="AW280" s="39" t="e" cm="1">
        <f t="array" ref="AW280">IF(AND(AV280=1,AO280&lt;&gt;1),VLOOKUP(E280,변환표준점수!$H$8:$O$60,_xlfn.XMATCH('표점 계산기'!$AL280,변환표준점수!$I$6:$O$6)+1,FALSE),IF(AND($E280=0,$DN$4=1),INDEX($CH$7:$CH$73,SUM(IF(AF280=$CP$7:$CP$59,ROW($A$1:$A$50),0))),IF(AND($E280&lt;&gt;0,$DN$4&lt;&gt;1),INDEX($CD$7:$CD$73,SUM(IF(AF280=$CL$7:$CL$59,ROW($A$1:$A$50),0))),AF280:AJ280)))</f>
        <v>#N/A</v>
      </c>
      <c r="AX280" s="39"/>
      <c r="AY280" s="39"/>
      <c r="AZ280" s="39"/>
      <c r="BA280" s="39"/>
      <c r="BB280" s="39" t="e">
        <f>VLOOKUP(G280,변환표준점수!$X$8:$AM$16,_xlfn.XMATCH(AL280,변환표준점수!$Y$5:$AM$5)+IF(OR(AN280=6,AN280=7,AN280=10,AN280=11),IF(AO280=1,0,1),0)+1,FALSE)</f>
        <v>#N/A</v>
      </c>
      <c r="BC280" s="39" t="e">
        <f>VLOOKUP(H280,변환표준점수!$AO$8:$BE$16,_xlfn.XMATCH(AL280,변환표준점수!$AP$5:$BE$5)+IF(OR(AN280=3,AN280=6,AN280=8,AN280=9,AN280=10),IF(AO280=1,0,1),0)+1,FALSE)</f>
        <v>#N/A</v>
      </c>
      <c r="BD280" s="39" t="e">
        <f>IF(I280=0,VLOOKUP(K280,변환표준점수!$BU$8:$CF$62,'표점 계산기'!$AN280+1,FALSE),VLOOKUP(I280,변환표준점수!$BH$8:$BS$62,'표점 계산기'!$AN280+1,FALSE))</f>
        <v>#N/A</v>
      </c>
      <c r="BE280" s="39" t="e">
        <f>IF(J280=0,VLOOKUP(L280,변환표준점수!$BU$8:$CF$62,'표점 계산기'!$AN280+1,FALSE),VLOOKUP(J280,변환표준점수!$BH$8:$BS$62,'표점 계산기'!$AN280+1,FALSE))</f>
        <v>#N/A</v>
      </c>
      <c r="BF280" s="39" cm="1">
        <f t="array" ref="BF280">IF(M280=0,0,IF(OR(AN280=3,AN280=4),0,IF(AN280=1,INDEX($CZ$7:$CZ$15,SUM(IF(M280&lt;$CY$7:$CY$15=TRUE,1,0))+1),VLOOKUP(M280,변환표준점수!$BH$8:$BS$62,'표점 계산기'!AN280+1,FALSE))))</f>
        <v>0</v>
      </c>
      <c r="BG280" s="39" t="e" cm="1">
        <f t="array" ref="BG280">INDEX($DG$24:$EF$31,COLUMN(C275),$AP280)</f>
        <v>#N/A</v>
      </c>
      <c r="BH280" s="39" t="e" cm="1">
        <f t="array" ref="BH280">INDEX($DG$24:$EF$31,COLUMN(D275),$AP280)</f>
        <v>#N/A</v>
      </c>
      <c r="BI280" s="39" t="e" cm="1">
        <f t="array" ref="BI280">INDEX($DG$24:$EF$31,COLUMN(E275),$AP280)</f>
        <v>#N/A</v>
      </c>
      <c r="BJ280" s="39" t="e" cm="1">
        <f t="array" ref="BJ280">INDEX($DG$24:$EF$31,COLUMN(F275),$AP280)</f>
        <v>#N/A</v>
      </c>
      <c r="BK280" s="39" t="e" cm="1">
        <f t="array" ref="BK280">INDEX($DG$24:$EF$31,COLUMN(G275),$AP280)</f>
        <v>#N/A</v>
      </c>
      <c r="BL280" s="39" t="e" cm="1">
        <f t="array" ref="BL280">INDEX($DG$24:$EF$31,COLUMN(H275),$AP280)</f>
        <v>#N/A</v>
      </c>
      <c r="BM280" s="63" t="str" cm="1">
        <f t="array" aca="1" ref="BM280:BQ280" ca="1">IFERROR(ROUND(IF(IFERROR(AW280:BA280/AW280:BA280,0)=1,(IFERROR(AQ280:AU280*BG280,0)+IFERROR(AW280:BA280*BH280,0)+(SUM(BD280:BF280)-MIN(BD280:BF280))*BI280+BB280*BJ280+BC280*BK280)*BL280+BB280*(1-BJ280)+BC280*(1-BK280)+IF(AN280=1,BF280,0),""),2),"")</f>
        <v/>
      </c>
      <c r="BN280" s="52" t="str">
        <f ca="1"/>
        <v/>
      </c>
      <c r="BO280" s="52" t="str">
        <f ca="1"/>
        <v/>
      </c>
      <c r="BP280" s="52" t="str">
        <f ca="1"/>
        <v/>
      </c>
      <c r="BQ280" s="64" t="str">
        <f ca="1"/>
        <v/>
      </c>
      <c r="BR280" s="6"/>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6"/>
      <c r="DM280" s="6"/>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row>
    <row r="281" spans="1:153" x14ac:dyDescent="0.3">
      <c r="A281" s="5"/>
      <c r="B281" s="18" t="str">
        <f t="shared" si="69"/>
        <v/>
      </c>
      <c r="C281" s="24"/>
      <c r="D281" s="24"/>
      <c r="E281" s="24"/>
      <c r="F281" s="24"/>
      <c r="G281" s="24"/>
      <c r="H281" s="25"/>
      <c r="I281" s="25"/>
      <c r="J281" s="25"/>
      <c r="K281" s="25"/>
      <c r="L281" s="25"/>
      <c r="M281" s="25"/>
      <c r="N281" s="24"/>
      <c r="O281" s="25"/>
      <c r="P281" s="6"/>
      <c r="Q281" s="6"/>
      <c r="R281" s="6" t="e">
        <f t="shared" si="70"/>
        <v>#N/A</v>
      </c>
      <c r="S281" s="6" t="e">
        <f t="shared" si="71"/>
        <v>#N/A</v>
      </c>
      <c r="T281" s="6" t="e">
        <f t="shared" si="72"/>
        <v>#N/A</v>
      </c>
      <c r="U281" s="6" t="e">
        <f t="shared" si="73"/>
        <v>#N/A</v>
      </c>
      <c r="V281" s="8" cm="1">
        <f t="array" ref="V281">IF(M281=0,0,IF(OR($DM$4=3,$DM$4=4),0,IF($DM$4=1,INDEX($CZ$7:$CZ$15,SUM(IF(M281&lt;$CY$7:$CY$15=TRUE,1,0))+1),VLOOKUP(M281,$DB$7:$DC$107,2,FALSE))))</f>
        <v>0</v>
      </c>
      <c r="W281" s="6" t="e">
        <f t="shared" si="68"/>
        <v>#N/A</v>
      </c>
      <c r="X281" s="6" cm="1">
        <f t="array" aca="1" ref="X281" ca="1">SUM(IF((IF(E281=0,INDIRECT(_xlfn.CONCAT($CH$1,MATCH(F281,$CG$7:$CG$100,0)+6)):INDIRECT(_xlfn.CONCAT($CH$1,MATCH(F281,$CG$7:$CG$100,0)+6+SUM(IF((F281=$CG$7:$CG$59)=TRUE,1,0))-1)),INDIRECT(_xlfn.CONCAT($CD$1,MATCH(E281,$CC$7:$CC$100,0)+6)):INDIRECT(_xlfn.CONCAT($CD$1,MATCH(E281,$CC$7:$CC$100,0)+6+SUM(IF((E281=$CC$7:$CC$59)=TRUE,1,0))-1)))*$S$3)=0,0,1))</f>
        <v>2</v>
      </c>
      <c r="Y281" s="6" t="e" cm="1">
        <f t="array" aca="1" ref="Y281" ca="1">SUM(IF((TRANSPOSE(MMULT(MMULT(_xlfn.MUNIT(X281),IF(MMULT(IF(E281=0,INDIRECT(_xlfn.CONCAT($CH$1,MATCH(F281,$CG$7:$CG$100,0)+6)):INDIRECT(_xlfn.CONCAT($CH$1,MATCH(F281,$CG$7:$CG$100,0)+6+SUM(IF((F281=$CG$7:$CG$59)=TRUE,1,0))-1)),INDIRECT(_xlfn.CONCAT($CD$1,MATCH(E281,$CC$7:$CC$100,0)+6)):INDIRECT(_xlfn.CONCAT($CD$1,MATCH(E281,$CC$7:$CC$100,0)+6+SUM(IF((E281=$CC$7:$CC$59)=TRUE,1,0))-1)))*$S$3,1/TRANSPOSE(W281-INDIRECT(_xlfn.CONCAT($BZ$1,MATCH(D281,$BY$7:$BY$100,0)+6)):INDIRECT(_xlfn.CONCAT($BZ$1,MATCH(D281,$BY$7:$BY$100,0)+6+SUM(IF((D281=$BY$7:$BY$59)=TRUE,1,0))-1))*$R$3))=1,1,0)),W281-INDIRECT(_xlfn.CONCAT($BZ$1,MATCH(D281,$BY$7:$BY$100,0)+6)):INDIRECT(_xlfn.CONCAT($BZ$1,MATCH(D281,$BY$7:$BY$100,0)+6+SUM(IF((D281=$BY$7:$BY$59)=TRUE,1,0))-1))*$R$3)))=0,0,1))</f>
        <v>#N/A</v>
      </c>
      <c r="Z281" s="6"/>
      <c r="AA281" s="30" t="str">
        <f t="shared" ca="1" si="74"/>
        <v/>
      </c>
      <c r="AB281" s="31" t="str">
        <f t="shared" si="75"/>
        <v/>
      </c>
      <c r="AC281" s="31" t="str">
        <f t="shared" si="76"/>
        <v/>
      </c>
      <c r="AD281" s="31" t="str">
        <f t="shared" si="77"/>
        <v/>
      </c>
      <c r="AE281" s="32" t="str">
        <f t="shared" si="78"/>
        <v/>
      </c>
      <c r="AF281" s="33" t="str" cm="1">
        <f t="array" aca="1" ref="AF281" ca="1">IFERROR(IF(_xlfn._xlws.SORT(TRANSPOSE(MMULT(MMULT(_xlfn.MUNIT(X281),IF(ROUND(MMULT(IF(E281=0,IF(DN279=1,INDIRECT(_xlfn.CONCAT($CP$1,MATCH(F281,$CO$7:$CO$100,0)+6)):INDIRECT(_xlfn.CONCAT($CP$1,MATCH(F281,$CO$7:$CO$100,0)+6+SUM(IF((F281=$CO$7:$CO$59)=TRUE,1,0))-1)),INDIRECT(_xlfn.CONCAT($CH$1,MATCH(F281,$CG$7:$CG$100,0)+6)):INDIRECT(_xlfn.CONCAT($CH$1,MATCH(F281,$CG$7:$CG$100,0)+6+SUM(IF((F281=$CG$7:$CG$59)=TRUE,1,0))-1))),IF(OR(DN279=2,DN279=3),INDIRECT(_xlfn.CONCAT($CL$1,MATCH(E281,$CK$7:$CK$100,0)+6)):INDIRECT(_xlfn.CONCAT($CL$1,MATCH(E281,$CK$7:$CK$100,0)+6+SUM(IF((E281=$CK$7:$CK$59)=TRUE,1,0))-1)),INDIRECT(_xlfn.CONCAT($CD$1,MATCH(E281,$CC$7:$CC$100,0)+6)):INDIRECT(_xlfn.CONCAT($CD$1,MATCH(E281,$CC$7:$CC$100,0)+6+SUM(IF((E281=$CC$7:$CC$59)=TRUE,1,0))-1))))*$S$3*IF(AND(DM279=4,F281=0),1.1,1),1/TRANSPOSE(W281-INDIRECT(_xlfn.CONCAT($BZ$1,MATCH(D281,$BY$7:$BY$100,0)+6)):INDIRECT(_xlfn.CONCAT($BZ$1,MATCH(D281,$BY$7:$BY$100,0)+6+SUM(IF((D281=$BY$7:$BY$59)=TRUE,1,0))-1))*$R$3)),6)=1,1,0)),W281-INDIRECT(_xlfn.CONCAT($BZ$1,MATCH(D281,$BY$7:$BY$100,0)+6)):INDIRECT(_xlfn.CONCAT($BZ$1,MATCH(D281,$BY$7:$BY$100,0)+6+SUM(IF((D281=$BY$7:$BY$59)=TRUE,1,0))-1))*$R$3))/$S$3,1,-1,TRUE)=0,"",_xlfn._xlws.SORT(TRANSPOSE(MMULT(MMULT(_xlfn.MUNIT(X281),IF(ROUND(MMULT(IF(E281=0,IF(DN279=1,INDIRECT(_xlfn.CONCAT($CP$1,MATCH(F281,$CO$7:$CO$100,0)+6)):INDIRECT(_xlfn.CONCAT($CP$1,MATCH(F281,$CO$7:$CO$100,0)+6+SUM(IF((F281=$CO$7:$CO$59)=TRUE,1,0))-1)),INDIRECT(_xlfn.CONCAT($CH$1,MATCH(F281,$CG$7:$CG$100,0)+6)):INDIRECT(_xlfn.CONCAT($CH$1,MATCH(F281,$CG$7:$CG$100,0)+6+SUM(IF((F281=$CG$7:$CG$59)=TRUE,1,0))-1))),IF(OR(DN279=2,DN279=3),INDIRECT(_xlfn.CONCAT($CL$1,MATCH(E281,$CK$7:$CK$100,0)+6)):INDIRECT(_xlfn.CONCAT($CL$1,MATCH(E281,$CK$7:$CK$100,0)+6+SUM(IF((E281=$CK$7:$CK$59)=TRUE,1,0))-1)),INDIRECT(_xlfn.CONCAT($CD$1,MATCH(E281,$CC$7:$CC$100,0)+6)):INDIRECT(_xlfn.CONCAT($CD$1,MATCH(E281,$CC$7:$CC$100,0)+6+SUM(IF((E281=$CC$7:$CC$59)=TRUE,1,0))-1))))*$S$3*IF(AND(DM279=4,F281=0),1.1,1),1/TRANSPOSE(W281-INDIRECT(_xlfn.CONCAT($BZ$1,MATCH(D281,$BY$7:$BY$100,0)+6)):INDIRECT(_xlfn.CONCAT($BZ$1,MATCH(D281,$BY$7:$BY$100,0)+6+SUM(IF((D281=$BY$7:$BY$59)=TRUE,1,0))-1))*$R$3)),6)=1,1,0)),W281-INDIRECT(_xlfn.CONCAT($BZ$1,MATCH(D281,$BY$7:$BY$100,0)+6)):INDIRECT(_xlfn.CONCAT($BZ$1,MATCH(D281,$BY$7:$BY$100,0)+6+SUM(IF((D281=$BY$7:$BY$59)=TRUE,1,0))-1))*$R$3))/$S$3,1,-1,TRUE)),"")</f>
        <v/>
      </c>
      <c r="AG281" s="31"/>
      <c r="AH281" s="31"/>
      <c r="AI281" s="31"/>
      <c r="AJ281" s="32"/>
      <c r="AK281" s="6"/>
      <c r="AL281" s="21"/>
      <c r="AM281" s="21"/>
      <c r="AN281" s="48">
        <f t="shared" si="65"/>
        <v>12</v>
      </c>
      <c r="AO281" s="39" t="e">
        <f t="shared" si="66"/>
        <v>#N/A</v>
      </c>
      <c r="AP281" s="39" t="e" cm="1">
        <f t="array" ref="AP281">_xlfn.XMATCH(1,IF(IF((AL281=$DG$24:$EF$24)=TRUE,1,0)+IF((AM281=$DG$25:$EF$25)=TRUE,1,0)=2,1,0))</f>
        <v>#N/A</v>
      </c>
      <c r="AQ281" s="39" t="str" cm="1">
        <f t="array" aca="1" ref="AQ281:AU281" ca="1">AA281:AE281</f>
        <v/>
      </c>
      <c r="AR281" s="39" t="str">
        <f ca="1"/>
        <v/>
      </c>
      <c r="AS281" s="39" t="str">
        <f ca="1"/>
        <v/>
      </c>
      <c r="AT281" s="39" t="str">
        <f ca="1"/>
        <v/>
      </c>
      <c r="AU281" s="39" t="str">
        <f ca="1"/>
        <v/>
      </c>
      <c r="AV281" s="39">
        <f t="shared" si="67"/>
        <v>0</v>
      </c>
      <c r="AW281" s="39" t="e" cm="1">
        <f t="array" ref="AW281">IF(AND(AV281=1,AO281&lt;&gt;1),VLOOKUP(E281,변환표준점수!$H$8:$O$60,_xlfn.XMATCH('표점 계산기'!$AL281,변환표준점수!$I$6:$O$6)+1,FALSE),IF(AND($E281=0,$DN$4=1),INDEX($CH$7:$CH$73,SUM(IF(AF281=$CP$7:$CP$59,ROW($A$1:$A$50),0))),IF(AND($E281&lt;&gt;0,$DN$4&lt;&gt;1),INDEX($CD$7:$CD$73,SUM(IF(AF281=$CL$7:$CL$59,ROW($A$1:$A$50),0))),AF281:AJ281)))</f>
        <v>#N/A</v>
      </c>
      <c r="AX281" s="39"/>
      <c r="AY281" s="39"/>
      <c r="AZ281" s="39"/>
      <c r="BA281" s="39"/>
      <c r="BB281" s="39" t="e">
        <f>VLOOKUP(G281,변환표준점수!$X$8:$AM$16,_xlfn.XMATCH(AL281,변환표준점수!$Y$5:$AM$5)+IF(OR(AN281=6,AN281=7,AN281=10,AN281=11),IF(AO281=1,0,1),0)+1,FALSE)</f>
        <v>#N/A</v>
      </c>
      <c r="BC281" s="39" t="e">
        <f>VLOOKUP(H281,변환표준점수!$AO$8:$BE$16,_xlfn.XMATCH(AL281,변환표준점수!$AP$5:$BE$5)+IF(OR(AN281=3,AN281=6,AN281=8,AN281=9,AN281=10),IF(AO281=1,0,1),0)+1,FALSE)</f>
        <v>#N/A</v>
      </c>
      <c r="BD281" s="39" t="e">
        <f>IF(I281=0,VLOOKUP(K281,변환표준점수!$BU$8:$CF$62,'표점 계산기'!$AN281+1,FALSE),VLOOKUP(I281,변환표준점수!$BH$8:$BS$62,'표점 계산기'!$AN281+1,FALSE))</f>
        <v>#N/A</v>
      </c>
      <c r="BE281" s="39" t="e">
        <f>IF(J281=0,VLOOKUP(L281,변환표준점수!$BU$8:$CF$62,'표점 계산기'!$AN281+1,FALSE),VLOOKUP(J281,변환표준점수!$BH$8:$BS$62,'표점 계산기'!$AN281+1,FALSE))</f>
        <v>#N/A</v>
      </c>
      <c r="BF281" s="39" cm="1">
        <f t="array" ref="BF281">IF(M281=0,0,IF(OR(AN281=3,AN281=4),0,IF(AN281=1,INDEX($CZ$7:$CZ$15,SUM(IF(M281&lt;$CY$7:$CY$15=TRUE,1,0))+1),VLOOKUP(M281,변환표준점수!$BH$8:$BS$62,'표점 계산기'!AN281+1,FALSE))))</f>
        <v>0</v>
      </c>
      <c r="BG281" s="39" t="e" cm="1">
        <f t="array" ref="BG281">INDEX($DG$24:$EF$31,COLUMN(C276),$AP281)</f>
        <v>#N/A</v>
      </c>
      <c r="BH281" s="39" t="e" cm="1">
        <f t="array" ref="BH281">INDEX($DG$24:$EF$31,COLUMN(D276),$AP281)</f>
        <v>#N/A</v>
      </c>
      <c r="BI281" s="39" t="e" cm="1">
        <f t="array" ref="BI281">INDEX($DG$24:$EF$31,COLUMN(E276),$AP281)</f>
        <v>#N/A</v>
      </c>
      <c r="BJ281" s="39" t="e" cm="1">
        <f t="array" ref="BJ281">INDEX($DG$24:$EF$31,COLUMN(F276),$AP281)</f>
        <v>#N/A</v>
      </c>
      <c r="BK281" s="39" t="e" cm="1">
        <f t="array" ref="BK281">INDEX($DG$24:$EF$31,COLUMN(G276),$AP281)</f>
        <v>#N/A</v>
      </c>
      <c r="BL281" s="39" t="e" cm="1">
        <f t="array" ref="BL281">INDEX($DG$24:$EF$31,COLUMN(H276),$AP281)</f>
        <v>#N/A</v>
      </c>
      <c r="BM281" s="63" t="str" cm="1">
        <f t="array" aca="1" ref="BM281:BQ281" ca="1">IFERROR(ROUND(IF(IFERROR(AW281:BA281/AW281:BA281,0)=1,(IFERROR(AQ281:AU281*BG281,0)+IFERROR(AW281:BA281*BH281,0)+(SUM(BD281:BF281)-MIN(BD281:BF281))*BI281+BB281*BJ281+BC281*BK281)*BL281+BB281*(1-BJ281)+BC281*(1-BK281)+IF(AN281=1,BF281,0),""),2),"")</f>
        <v/>
      </c>
      <c r="BN281" s="52" t="str">
        <f ca="1"/>
        <v/>
      </c>
      <c r="BO281" s="52" t="str">
        <f ca="1"/>
        <v/>
      </c>
      <c r="BP281" s="52" t="str">
        <f ca="1"/>
        <v/>
      </c>
      <c r="BQ281" s="64" t="str">
        <f ca="1"/>
        <v/>
      </c>
      <c r="BR281" s="6"/>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6"/>
      <c r="DM281" s="6"/>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row>
    <row r="282" spans="1:153" x14ac:dyDescent="0.3">
      <c r="A282" s="5"/>
      <c r="B282" s="18" t="str">
        <f t="shared" si="69"/>
        <v/>
      </c>
      <c r="C282" s="24"/>
      <c r="D282" s="24"/>
      <c r="E282" s="24"/>
      <c r="F282" s="24"/>
      <c r="G282" s="24"/>
      <c r="H282" s="25"/>
      <c r="I282" s="25"/>
      <c r="J282" s="25"/>
      <c r="K282" s="25"/>
      <c r="L282" s="25"/>
      <c r="M282" s="25"/>
      <c r="N282" s="24"/>
      <c r="O282" s="25"/>
      <c r="P282" s="6"/>
      <c r="Q282" s="6"/>
      <c r="R282" s="6" t="e">
        <f t="shared" si="70"/>
        <v>#N/A</v>
      </c>
      <c r="S282" s="6" t="e">
        <f t="shared" si="71"/>
        <v>#N/A</v>
      </c>
      <c r="T282" s="6" t="e">
        <f t="shared" si="72"/>
        <v>#N/A</v>
      </c>
      <c r="U282" s="6" t="e">
        <f t="shared" si="73"/>
        <v>#N/A</v>
      </c>
      <c r="V282" s="8" cm="1">
        <f t="array" ref="V282">IF(M282=0,0,IF(OR($DM$4=3,$DM$4=4),0,IF($DM$4=1,INDEX($CZ$7:$CZ$15,SUM(IF(M282&lt;$CY$7:$CY$15=TRUE,1,0))+1),VLOOKUP(M282,$DB$7:$DC$107,2,FALSE))))</f>
        <v>0</v>
      </c>
      <c r="W282" s="6" t="e">
        <f t="shared" si="68"/>
        <v>#N/A</v>
      </c>
      <c r="X282" s="6" cm="1">
        <f t="array" aca="1" ref="X282" ca="1">SUM(IF((IF(E282=0,INDIRECT(_xlfn.CONCAT($CH$1,MATCH(F282,$CG$7:$CG$100,0)+6)):INDIRECT(_xlfn.CONCAT($CH$1,MATCH(F282,$CG$7:$CG$100,0)+6+SUM(IF((F282=$CG$7:$CG$59)=TRUE,1,0))-1)),INDIRECT(_xlfn.CONCAT($CD$1,MATCH(E282,$CC$7:$CC$100,0)+6)):INDIRECT(_xlfn.CONCAT($CD$1,MATCH(E282,$CC$7:$CC$100,0)+6+SUM(IF((E282=$CC$7:$CC$59)=TRUE,1,0))-1)))*$S$3)=0,0,1))</f>
        <v>2</v>
      </c>
      <c r="Y282" s="6" t="e" cm="1">
        <f t="array" aca="1" ref="Y282" ca="1">SUM(IF((TRANSPOSE(MMULT(MMULT(_xlfn.MUNIT(X282),IF(MMULT(IF(E282=0,INDIRECT(_xlfn.CONCAT($CH$1,MATCH(F282,$CG$7:$CG$100,0)+6)):INDIRECT(_xlfn.CONCAT($CH$1,MATCH(F282,$CG$7:$CG$100,0)+6+SUM(IF((F282=$CG$7:$CG$59)=TRUE,1,0))-1)),INDIRECT(_xlfn.CONCAT($CD$1,MATCH(E282,$CC$7:$CC$100,0)+6)):INDIRECT(_xlfn.CONCAT($CD$1,MATCH(E282,$CC$7:$CC$100,0)+6+SUM(IF((E282=$CC$7:$CC$59)=TRUE,1,0))-1)))*$S$3,1/TRANSPOSE(W282-INDIRECT(_xlfn.CONCAT($BZ$1,MATCH(D282,$BY$7:$BY$100,0)+6)):INDIRECT(_xlfn.CONCAT($BZ$1,MATCH(D282,$BY$7:$BY$100,0)+6+SUM(IF((D282=$BY$7:$BY$59)=TRUE,1,0))-1))*$R$3))=1,1,0)),W282-INDIRECT(_xlfn.CONCAT($BZ$1,MATCH(D282,$BY$7:$BY$100,0)+6)):INDIRECT(_xlfn.CONCAT($BZ$1,MATCH(D282,$BY$7:$BY$100,0)+6+SUM(IF((D282=$BY$7:$BY$59)=TRUE,1,0))-1))*$R$3)))=0,0,1))</f>
        <v>#N/A</v>
      </c>
      <c r="Z282" s="6"/>
      <c r="AA282" s="30" t="str">
        <f t="shared" ca="1" si="74"/>
        <v/>
      </c>
      <c r="AB282" s="31" t="str">
        <f t="shared" si="75"/>
        <v/>
      </c>
      <c r="AC282" s="31" t="str">
        <f t="shared" si="76"/>
        <v/>
      </c>
      <c r="AD282" s="31" t="str">
        <f t="shared" si="77"/>
        <v/>
      </c>
      <c r="AE282" s="32" t="str">
        <f t="shared" si="78"/>
        <v/>
      </c>
      <c r="AF282" s="33" t="str" cm="1">
        <f t="array" aca="1" ref="AF282" ca="1">IFERROR(IF(_xlfn._xlws.SORT(TRANSPOSE(MMULT(MMULT(_xlfn.MUNIT(X282),IF(ROUND(MMULT(IF(E282=0,IF(DN280=1,INDIRECT(_xlfn.CONCAT($CP$1,MATCH(F282,$CO$7:$CO$100,0)+6)):INDIRECT(_xlfn.CONCAT($CP$1,MATCH(F282,$CO$7:$CO$100,0)+6+SUM(IF((F282=$CO$7:$CO$59)=TRUE,1,0))-1)),INDIRECT(_xlfn.CONCAT($CH$1,MATCH(F282,$CG$7:$CG$100,0)+6)):INDIRECT(_xlfn.CONCAT($CH$1,MATCH(F282,$CG$7:$CG$100,0)+6+SUM(IF((F282=$CG$7:$CG$59)=TRUE,1,0))-1))),IF(OR(DN280=2,DN280=3),INDIRECT(_xlfn.CONCAT($CL$1,MATCH(E282,$CK$7:$CK$100,0)+6)):INDIRECT(_xlfn.CONCAT($CL$1,MATCH(E282,$CK$7:$CK$100,0)+6+SUM(IF((E282=$CK$7:$CK$59)=TRUE,1,0))-1)),INDIRECT(_xlfn.CONCAT($CD$1,MATCH(E282,$CC$7:$CC$100,0)+6)):INDIRECT(_xlfn.CONCAT($CD$1,MATCH(E282,$CC$7:$CC$100,0)+6+SUM(IF((E282=$CC$7:$CC$59)=TRUE,1,0))-1))))*$S$3*IF(AND(DM280=4,F282=0),1.1,1),1/TRANSPOSE(W282-INDIRECT(_xlfn.CONCAT($BZ$1,MATCH(D282,$BY$7:$BY$100,0)+6)):INDIRECT(_xlfn.CONCAT($BZ$1,MATCH(D282,$BY$7:$BY$100,0)+6+SUM(IF((D282=$BY$7:$BY$59)=TRUE,1,0))-1))*$R$3)),6)=1,1,0)),W282-INDIRECT(_xlfn.CONCAT($BZ$1,MATCH(D282,$BY$7:$BY$100,0)+6)):INDIRECT(_xlfn.CONCAT($BZ$1,MATCH(D282,$BY$7:$BY$100,0)+6+SUM(IF((D282=$BY$7:$BY$59)=TRUE,1,0))-1))*$R$3))/$S$3,1,-1,TRUE)=0,"",_xlfn._xlws.SORT(TRANSPOSE(MMULT(MMULT(_xlfn.MUNIT(X282),IF(ROUND(MMULT(IF(E282=0,IF(DN280=1,INDIRECT(_xlfn.CONCAT($CP$1,MATCH(F282,$CO$7:$CO$100,0)+6)):INDIRECT(_xlfn.CONCAT($CP$1,MATCH(F282,$CO$7:$CO$100,0)+6+SUM(IF((F282=$CO$7:$CO$59)=TRUE,1,0))-1)),INDIRECT(_xlfn.CONCAT($CH$1,MATCH(F282,$CG$7:$CG$100,0)+6)):INDIRECT(_xlfn.CONCAT($CH$1,MATCH(F282,$CG$7:$CG$100,0)+6+SUM(IF((F282=$CG$7:$CG$59)=TRUE,1,0))-1))),IF(OR(DN280=2,DN280=3),INDIRECT(_xlfn.CONCAT($CL$1,MATCH(E282,$CK$7:$CK$100,0)+6)):INDIRECT(_xlfn.CONCAT($CL$1,MATCH(E282,$CK$7:$CK$100,0)+6+SUM(IF((E282=$CK$7:$CK$59)=TRUE,1,0))-1)),INDIRECT(_xlfn.CONCAT($CD$1,MATCH(E282,$CC$7:$CC$100,0)+6)):INDIRECT(_xlfn.CONCAT($CD$1,MATCH(E282,$CC$7:$CC$100,0)+6+SUM(IF((E282=$CC$7:$CC$59)=TRUE,1,0))-1))))*$S$3*IF(AND(DM280=4,F282=0),1.1,1),1/TRANSPOSE(W282-INDIRECT(_xlfn.CONCAT($BZ$1,MATCH(D282,$BY$7:$BY$100,0)+6)):INDIRECT(_xlfn.CONCAT($BZ$1,MATCH(D282,$BY$7:$BY$100,0)+6+SUM(IF((D282=$BY$7:$BY$59)=TRUE,1,0))-1))*$R$3)),6)=1,1,0)),W282-INDIRECT(_xlfn.CONCAT($BZ$1,MATCH(D282,$BY$7:$BY$100,0)+6)):INDIRECT(_xlfn.CONCAT($BZ$1,MATCH(D282,$BY$7:$BY$100,0)+6+SUM(IF((D282=$BY$7:$BY$59)=TRUE,1,0))-1))*$R$3))/$S$3,1,-1,TRUE)),"")</f>
        <v/>
      </c>
      <c r="AG282" s="31"/>
      <c r="AH282" s="31"/>
      <c r="AI282" s="31"/>
      <c r="AJ282" s="32"/>
      <c r="AK282" s="6"/>
      <c r="AL282" s="21"/>
      <c r="AM282" s="21"/>
      <c r="AN282" s="48">
        <f t="shared" si="65"/>
        <v>12</v>
      </c>
      <c r="AO282" s="39" t="e">
        <f t="shared" si="66"/>
        <v>#N/A</v>
      </c>
      <c r="AP282" s="39" t="e" cm="1">
        <f t="array" ref="AP282">_xlfn.XMATCH(1,IF(IF((AL282=$DG$24:$EF$24)=TRUE,1,0)+IF((AM282=$DG$25:$EF$25)=TRUE,1,0)=2,1,0))</f>
        <v>#N/A</v>
      </c>
      <c r="AQ282" s="39" t="str" cm="1">
        <f t="array" aca="1" ref="AQ282:AU282" ca="1">AA282:AE282</f>
        <v/>
      </c>
      <c r="AR282" s="39" t="str">
        <f ca="1"/>
        <v/>
      </c>
      <c r="AS282" s="39" t="str">
        <f ca="1"/>
        <v/>
      </c>
      <c r="AT282" s="39" t="str">
        <f ca="1"/>
        <v/>
      </c>
      <c r="AU282" s="39" t="str">
        <f ca="1"/>
        <v/>
      </c>
      <c r="AV282" s="39">
        <f t="shared" si="67"/>
        <v>0</v>
      </c>
      <c r="AW282" s="39" t="e" cm="1">
        <f t="array" ref="AW282">IF(AND(AV282=1,AO282&lt;&gt;1),VLOOKUP(E282,변환표준점수!$H$8:$O$60,_xlfn.XMATCH('표점 계산기'!$AL282,변환표준점수!$I$6:$O$6)+1,FALSE),IF(AND($E282=0,$DN$4=1),INDEX($CH$7:$CH$73,SUM(IF(AF282=$CP$7:$CP$59,ROW($A$1:$A$50),0))),IF(AND($E282&lt;&gt;0,$DN$4&lt;&gt;1),INDEX($CD$7:$CD$73,SUM(IF(AF282=$CL$7:$CL$59,ROW($A$1:$A$50),0))),AF282:AJ282)))</f>
        <v>#N/A</v>
      </c>
      <c r="AX282" s="39"/>
      <c r="AY282" s="39"/>
      <c r="AZ282" s="39"/>
      <c r="BA282" s="39"/>
      <c r="BB282" s="39" t="e">
        <f>VLOOKUP(G282,변환표준점수!$X$8:$AM$16,_xlfn.XMATCH(AL282,변환표준점수!$Y$5:$AM$5)+IF(OR(AN282=6,AN282=7,AN282=10,AN282=11),IF(AO282=1,0,1),0)+1,FALSE)</f>
        <v>#N/A</v>
      </c>
      <c r="BC282" s="39" t="e">
        <f>VLOOKUP(H282,변환표준점수!$AO$8:$BE$16,_xlfn.XMATCH(AL282,변환표준점수!$AP$5:$BE$5)+IF(OR(AN282=3,AN282=6,AN282=8,AN282=9,AN282=10),IF(AO282=1,0,1),0)+1,FALSE)</f>
        <v>#N/A</v>
      </c>
      <c r="BD282" s="39" t="e">
        <f>IF(I282=0,VLOOKUP(K282,변환표준점수!$BU$8:$CF$62,'표점 계산기'!$AN282+1,FALSE),VLOOKUP(I282,변환표준점수!$BH$8:$BS$62,'표점 계산기'!$AN282+1,FALSE))</f>
        <v>#N/A</v>
      </c>
      <c r="BE282" s="39" t="e">
        <f>IF(J282=0,VLOOKUP(L282,변환표준점수!$BU$8:$CF$62,'표점 계산기'!$AN282+1,FALSE),VLOOKUP(J282,변환표준점수!$BH$8:$BS$62,'표점 계산기'!$AN282+1,FALSE))</f>
        <v>#N/A</v>
      </c>
      <c r="BF282" s="39" cm="1">
        <f t="array" ref="BF282">IF(M282=0,0,IF(OR(AN282=3,AN282=4),0,IF(AN282=1,INDEX($CZ$7:$CZ$15,SUM(IF(M282&lt;$CY$7:$CY$15=TRUE,1,0))+1),VLOOKUP(M282,변환표준점수!$BH$8:$BS$62,'표점 계산기'!AN282+1,FALSE))))</f>
        <v>0</v>
      </c>
      <c r="BG282" s="39" t="e" cm="1">
        <f t="array" ref="BG282">INDEX($DG$24:$EF$31,COLUMN(C277),$AP282)</f>
        <v>#N/A</v>
      </c>
      <c r="BH282" s="39" t="e" cm="1">
        <f t="array" ref="BH282">INDEX($DG$24:$EF$31,COLUMN(D277),$AP282)</f>
        <v>#N/A</v>
      </c>
      <c r="BI282" s="39" t="e" cm="1">
        <f t="array" ref="BI282">INDEX($DG$24:$EF$31,COLUMN(E277),$AP282)</f>
        <v>#N/A</v>
      </c>
      <c r="BJ282" s="39" t="e" cm="1">
        <f t="array" ref="BJ282">INDEX($DG$24:$EF$31,COLUMN(F277),$AP282)</f>
        <v>#N/A</v>
      </c>
      <c r="BK282" s="39" t="e" cm="1">
        <f t="array" ref="BK282">INDEX($DG$24:$EF$31,COLUMN(G277),$AP282)</f>
        <v>#N/A</v>
      </c>
      <c r="BL282" s="39" t="e" cm="1">
        <f t="array" ref="BL282">INDEX($DG$24:$EF$31,COLUMN(H277),$AP282)</f>
        <v>#N/A</v>
      </c>
      <c r="BM282" s="63" t="str" cm="1">
        <f t="array" aca="1" ref="BM282:BQ282" ca="1">IFERROR(ROUND(IF(IFERROR(AW282:BA282/AW282:BA282,0)=1,(IFERROR(AQ282:AU282*BG282,0)+IFERROR(AW282:BA282*BH282,0)+(SUM(BD282:BF282)-MIN(BD282:BF282))*BI282+BB282*BJ282+BC282*BK282)*BL282+BB282*(1-BJ282)+BC282*(1-BK282)+IF(AN282=1,BF282,0),""),2),"")</f>
        <v/>
      </c>
      <c r="BN282" s="52" t="str">
        <f ca="1"/>
        <v/>
      </c>
      <c r="BO282" s="52" t="str">
        <f ca="1"/>
        <v/>
      </c>
      <c r="BP282" s="52" t="str">
        <f ca="1"/>
        <v/>
      </c>
      <c r="BQ282" s="64" t="str">
        <f ca="1"/>
        <v/>
      </c>
      <c r="BR282" s="6"/>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6"/>
      <c r="DM282" s="6"/>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row>
    <row r="283" spans="1:153" x14ac:dyDescent="0.3">
      <c r="A283" s="5"/>
      <c r="B283" s="18" t="str">
        <f t="shared" si="69"/>
        <v/>
      </c>
      <c r="C283" s="24"/>
      <c r="D283" s="24"/>
      <c r="E283" s="24"/>
      <c r="F283" s="24"/>
      <c r="G283" s="24"/>
      <c r="H283" s="25"/>
      <c r="I283" s="25"/>
      <c r="J283" s="25"/>
      <c r="K283" s="25"/>
      <c r="L283" s="25"/>
      <c r="M283" s="25"/>
      <c r="N283" s="24"/>
      <c r="O283" s="25"/>
      <c r="P283" s="6"/>
      <c r="Q283" s="6"/>
      <c r="R283" s="6" t="e">
        <f t="shared" si="70"/>
        <v>#N/A</v>
      </c>
      <c r="S283" s="6" t="e">
        <f t="shared" si="71"/>
        <v>#N/A</v>
      </c>
      <c r="T283" s="6" t="e">
        <f t="shared" si="72"/>
        <v>#N/A</v>
      </c>
      <c r="U283" s="6" t="e">
        <f t="shared" si="73"/>
        <v>#N/A</v>
      </c>
      <c r="V283" s="8" cm="1">
        <f t="array" ref="V283">IF(M283=0,0,IF(OR($DM$4=3,$DM$4=4),0,IF($DM$4=1,INDEX($CZ$7:$CZ$15,SUM(IF(M283&lt;$CY$7:$CY$15=TRUE,1,0))+1),VLOOKUP(M283,$DB$7:$DC$107,2,FALSE))))</f>
        <v>0</v>
      </c>
      <c r="W283" s="6" t="e">
        <f t="shared" si="68"/>
        <v>#N/A</v>
      </c>
      <c r="X283" s="6" cm="1">
        <f t="array" aca="1" ref="X283" ca="1">SUM(IF((IF(E283=0,INDIRECT(_xlfn.CONCAT($CH$1,MATCH(F283,$CG$7:$CG$100,0)+6)):INDIRECT(_xlfn.CONCAT($CH$1,MATCH(F283,$CG$7:$CG$100,0)+6+SUM(IF((F283=$CG$7:$CG$59)=TRUE,1,0))-1)),INDIRECT(_xlfn.CONCAT($CD$1,MATCH(E283,$CC$7:$CC$100,0)+6)):INDIRECT(_xlfn.CONCAT($CD$1,MATCH(E283,$CC$7:$CC$100,0)+6+SUM(IF((E283=$CC$7:$CC$59)=TRUE,1,0))-1)))*$S$3)=0,0,1))</f>
        <v>2</v>
      </c>
      <c r="Y283" s="6" t="e" cm="1">
        <f t="array" aca="1" ref="Y283" ca="1">SUM(IF((TRANSPOSE(MMULT(MMULT(_xlfn.MUNIT(X283),IF(MMULT(IF(E283=0,INDIRECT(_xlfn.CONCAT($CH$1,MATCH(F283,$CG$7:$CG$100,0)+6)):INDIRECT(_xlfn.CONCAT($CH$1,MATCH(F283,$CG$7:$CG$100,0)+6+SUM(IF((F283=$CG$7:$CG$59)=TRUE,1,0))-1)),INDIRECT(_xlfn.CONCAT($CD$1,MATCH(E283,$CC$7:$CC$100,0)+6)):INDIRECT(_xlfn.CONCAT($CD$1,MATCH(E283,$CC$7:$CC$100,0)+6+SUM(IF((E283=$CC$7:$CC$59)=TRUE,1,0))-1)))*$S$3,1/TRANSPOSE(W283-INDIRECT(_xlfn.CONCAT($BZ$1,MATCH(D283,$BY$7:$BY$100,0)+6)):INDIRECT(_xlfn.CONCAT($BZ$1,MATCH(D283,$BY$7:$BY$100,0)+6+SUM(IF((D283=$BY$7:$BY$59)=TRUE,1,0))-1))*$R$3))=1,1,0)),W283-INDIRECT(_xlfn.CONCAT($BZ$1,MATCH(D283,$BY$7:$BY$100,0)+6)):INDIRECT(_xlfn.CONCAT($BZ$1,MATCH(D283,$BY$7:$BY$100,0)+6+SUM(IF((D283=$BY$7:$BY$59)=TRUE,1,0))-1))*$R$3)))=0,0,1))</f>
        <v>#N/A</v>
      </c>
      <c r="Z283" s="6"/>
      <c r="AA283" s="30" t="str">
        <f t="shared" ca="1" si="74"/>
        <v/>
      </c>
      <c r="AB283" s="31" t="str">
        <f t="shared" si="75"/>
        <v/>
      </c>
      <c r="AC283" s="31" t="str">
        <f t="shared" si="76"/>
        <v/>
      </c>
      <c r="AD283" s="31" t="str">
        <f t="shared" si="77"/>
        <v/>
      </c>
      <c r="AE283" s="32" t="str">
        <f t="shared" si="78"/>
        <v/>
      </c>
      <c r="AF283" s="33" t="str" cm="1">
        <f t="array" aca="1" ref="AF283" ca="1">IFERROR(IF(_xlfn._xlws.SORT(TRANSPOSE(MMULT(MMULT(_xlfn.MUNIT(X283),IF(ROUND(MMULT(IF(E283=0,IF(DN281=1,INDIRECT(_xlfn.CONCAT($CP$1,MATCH(F283,$CO$7:$CO$100,0)+6)):INDIRECT(_xlfn.CONCAT($CP$1,MATCH(F283,$CO$7:$CO$100,0)+6+SUM(IF((F283=$CO$7:$CO$59)=TRUE,1,0))-1)),INDIRECT(_xlfn.CONCAT($CH$1,MATCH(F283,$CG$7:$CG$100,0)+6)):INDIRECT(_xlfn.CONCAT($CH$1,MATCH(F283,$CG$7:$CG$100,0)+6+SUM(IF((F283=$CG$7:$CG$59)=TRUE,1,0))-1))),IF(OR(DN281=2,DN281=3),INDIRECT(_xlfn.CONCAT($CL$1,MATCH(E283,$CK$7:$CK$100,0)+6)):INDIRECT(_xlfn.CONCAT($CL$1,MATCH(E283,$CK$7:$CK$100,0)+6+SUM(IF((E283=$CK$7:$CK$59)=TRUE,1,0))-1)),INDIRECT(_xlfn.CONCAT($CD$1,MATCH(E283,$CC$7:$CC$100,0)+6)):INDIRECT(_xlfn.CONCAT($CD$1,MATCH(E283,$CC$7:$CC$100,0)+6+SUM(IF((E283=$CC$7:$CC$59)=TRUE,1,0))-1))))*$S$3*IF(AND(DM281=4,F283=0),1.1,1),1/TRANSPOSE(W283-INDIRECT(_xlfn.CONCAT($BZ$1,MATCH(D283,$BY$7:$BY$100,0)+6)):INDIRECT(_xlfn.CONCAT($BZ$1,MATCH(D283,$BY$7:$BY$100,0)+6+SUM(IF((D283=$BY$7:$BY$59)=TRUE,1,0))-1))*$R$3)),6)=1,1,0)),W283-INDIRECT(_xlfn.CONCAT($BZ$1,MATCH(D283,$BY$7:$BY$100,0)+6)):INDIRECT(_xlfn.CONCAT($BZ$1,MATCH(D283,$BY$7:$BY$100,0)+6+SUM(IF((D283=$BY$7:$BY$59)=TRUE,1,0))-1))*$R$3))/$S$3,1,-1,TRUE)=0,"",_xlfn._xlws.SORT(TRANSPOSE(MMULT(MMULT(_xlfn.MUNIT(X283),IF(ROUND(MMULT(IF(E283=0,IF(DN281=1,INDIRECT(_xlfn.CONCAT($CP$1,MATCH(F283,$CO$7:$CO$100,0)+6)):INDIRECT(_xlfn.CONCAT($CP$1,MATCH(F283,$CO$7:$CO$100,0)+6+SUM(IF((F283=$CO$7:$CO$59)=TRUE,1,0))-1)),INDIRECT(_xlfn.CONCAT($CH$1,MATCH(F283,$CG$7:$CG$100,0)+6)):INDIRECT(_xlfn.CONCAT($CH$1,MATCH(F283,$CG$7:$CG$100,0)+6+SUM(IF((F283=$CG$7:$CG$59)=TRUE,1,0))-1))),IF(OR(DN281=2,DN281=3),INDIRECT(_xlfn.CONCAT($CL$1,MATCH(E283,$CK$7:$CK$100,0)+6)):INDIRECT(_xlfn.CONCAT($CL$1,MATCH(E283,$CK$7:$CK$100,0)+6+SUM(IF((E283=$CK$7:$CK$59)=TRUE,1,0))-1)),INDIRECT(_xlfn.CONCAT($CD$1,MATCH(E283,$CC$7:$CC$100,0)+6)):INDIRECT(_xlfn.CONCAT($CD$1,MATCH(E283,$CC$7:$CC$100,0)+6+SUM(IF((E283=$CC$7:$CC$59)=TRUE,1,0))-1))))*$S$3*IF(AND(DM281=4,F283=0),1.1,1),1/TRANSPOSE(W283-INDIRECT(_xlfn.CONCAT($BZ$1,MATCH(D283,$BY$7:$BY$100,0)+6)):INDIRECT(_xlfn.CONCAT($BZ$1,MATCH(D283,$BY$7:$BY$100,0)+6+SUM(IF((D283=$BY$7:$BY$59)=TRUE,1,0))-1))*$R$3)),6)=1,1,0)),W283-INDIRECT(_xlfn.CONCAT($BZ$1,MATCH(D283,$BY$7:$BY$100,0)+6)):INDIRECT(_xlfn.CONCAT($BZ$1,MATCH(D283,$BY$7:$BY$100,0)+6+SUM(IF((D283=$BY$7:$BY$59)=TRUE,1,0))-1))*$R$3))/$S$3,1,-1,TRUE)),"")</f>
        <v/>
      </c>
      <c r="AG283" s="31"/>
      <c r="AH283" s="31"/>
      <c r="AI283" s="31"/>
      <c r="AJ283" s="32"/>
      <c r="AK283" s="6"/>
      <c r="AL283" s="21"/>
      <c r="AM283" s="21"/>
      <c r="AN283" s="48">
        <f t="shared" ref="AN283:AN346" si="79">IFERROR(VLOOKUP(AL283,$DL$5:$DM$15,2,FALSE),12)</f>
        <v>12</v>
      </c>
      <c r="AO283" s="39" t="e">
        <f t="shared" ref="AO283:AO346" si="80">VLOOKUP(AM283,$DO$11:$DP$19,2,FALSE)</f>
        <v>#N/A</v>
      </c>
      <c r="AP283" s="39" t="e" cm="1">
        <f t="array" ref="AP283">_xlfn.XMATCH(1,IF(IF((AL283=$DG$24:$EF$24)=TRUE,1,0)+IF((AM283=$DG$25:$EF$25)=TRUE,1,0)=2,1,0))</f>
        <v>#N/A</v>
      </c>
      <c r="AQ283" s="39" t="str" cm="1">
        <f t="array" aca="1" ref="AQ283:AU283" ca="1">AA283:AE283</f>
        <v/>
      </c>
      <c r="AR283" s="39" t="str">
        <f ca="1"/>
        <v/>
      </c>
      <c r="AS283" s="39" t="str">
        <f ca="1"/>
        <v/>
      </c>
      <c r="AT283" s="39" t="str">
        <f ca="1"/>
        <v/>
      </c>
      <c r="AU283" s="39" t="str">
        <f ca="1"/>
        <v/>
      </c>
      <c r="AV283" s="39">
        <f t="shared" ref="AV283:AV346" si="81">IF(E283=0,0,1)</f>
        <v>0</v>
      </c>
      <c r="AW283" s="39" t="e" cm="1">
        <f t="array" ref="AW283">IF(AND(AV283=1,AO283&lt;&gt;1),VLOOKUP(E283,변환표준점수!$H$8:$O$60,_xlfn.XMATCH('표점 계산기'!$AL283,변환표준점수!$I$6:$O$6)+1,FALSE),IF(AND($E283=0,$DN$4=1),INDEX($CH$7:$CH$73,SUM(IF(AF283=$CP$7:$CP$59,ROW($A$1:$A$50),0))),IF(AND($E283&lt;&gt;0,$DN$4&lt;&gt;1),INDEX($CD$7:$CD$73,SUM(IF(AF283=$CL$7:$CL$59,ROW($A$1:$A$50),0))),AF283:AJ283)))</f>
        <v>#N/A</v>
      </c>
      <c r="AX283" s="39"/>
      <c r="AY283" s="39"/>
      <c r="AZ283" s="39"/>
      <c r="BA283" s="39"/>
      <c r="BB283" s="39" t="e">
        <f>VLOOKUP(G283,변환표준점수!$X$8:$AM$16,_xlfn.XMATCH(AL283,변환표준점수!$Y$5:$AM$5)+IF(OR(AN283=6,AN283=7,AN283=10,AN283=11),IF(AO283=1,0,1),0)+1,FALSE)</f>
        <v>#N/A</v>
      </c>
      <c r="BC283" s="39" t="e">
        <f>VLOOKUP(H283,변환표준점수!$AO$8:$BE$16,_xlfn.XMATCH(AL283,변환표준점수!$AP$5:$BE$5)+IF(OR(AN283=3,AN283=6,AN283=8,AN283=9,AN283=10),IF(AO283=1,0,1),0)+1,FALSE)</f>
        <v>#N/A</v>
      </c>
      <c r="BD283" s="39" t="e">
        <f>IF(I283=0,VLOOKUP(K283,변환표준점수!$BU$8:$CF$62,'표점 계산기'!$AN283+1,FALSE),VLOOKUP(I283,변환표준점수!$BH$8:$BS$62,'표점 계산기'!$AN283+1,FALSE))</f>
        <v>#N/A</v>
      </c>
      <c r="BE283" s="39" t="e">
        <f>IF(J283=0,VLOOKUP(L283,변환표준점수!$BU$8:$CF$62,'표점 계산기'!$AN283+1,FALSE),VLOOKUP(J283,변환표준점수!$BH$8:$BS$62,'표점 계산기'!$AN283+1,FALSE))</f>
        <v>#N/A</v>
      </c>
      <c r="BF283" s="39" cm="1">
        <f t="array" ref="BF283">IF(M283=0,0,IF(OR(AN283=3,AN283=4),0,IF(AN283=1,INDEX($CZ$7:$CZ$15,SUM(IF(M283&lt;$CY$7:$CY$15=TRUE,1,0))+1),VLOOKUP(M283,변환표준점수!$BH$8:$BS$62,'표점 계산기'!AN283+1,FALSE))))</f>
        <v>0</v>
      </c>
      <c r="BG283" s="39" t="e" cm="1">
        <f t="array" ref="BG283">INDEX($DG$24:$EF$31,COLUMN(C278),$AP283)</f>
        <v>#N/A</v>
      </c>
      <c r="BH283" s="39" t="e" cm="1">
        <f t="array" ref="BH283">INDEX($DG$24:$EF$31,COLUMN(D278),$AP283)</f>
        <v>#N/A</v>
      </c>
      <c r="BI283" s="39" t="e" cm="1">
        <f t="array" ref="BI283">INDEX($DG$24:$EF$31,COLUMN(E278),$AP283)</f>
        <v>#N/A</v>
      </c>
      <c r="BJ283" s="39" t="e" cm="1">
        <f t="array" ref="BJ283">INDEX($DG$24:$EF$31,COLUMN(F278),$AP283)</f>
        <v>#N/A</v>
      </c>
      <c r="BK283" s="39" t="e" cm="1">
        <f t="array" ref="BK283">INDEX($DG$24:$EF$31,COLUMN(G278),$AP283)</f>
        <v>#N/A</v>
      </c>
      <c r="BL283" s="39" t="e" cm="1">
        <f t="array" ref="BL283">INDEX($DG$24:$EF$31,COLUMN(H278),$AP283)</f>
        <v>#N/A</v>
      </c>
      <c r="BM283" s="63" t="str" cm="1">
        <f t="array" aca="1" ref="BM283:BQ283" ca="1">IFERROR(ROUND(IF(IFERROR(AW283:BA283/AW283:BA283,0)=1,(IFERROR(AQ283:AU283*BG283,0)+IFERROR(AW283:BA283*BH283,0)+(SUM(BD283:BF283)-MIN(BD283:BF283))*BI283+BB283*BJ283+BC283*BK283)*BL283+BB283*(1-BJ283)+BC283*(1-BK283)+IF(AN283=1,BF283,0),""),2),"")</f>
        <v/>
      </c>
      <c r="BN283" s="52" t="str">
        <f ca="1"/>
        <v/>
      </c>
      <c r="BO283" s="52" t="str">
        <f ca="1"/>
        <v/>
      </c>
      <c r="BP283" s="52" t="str">
        <f ca="1"/>
        <v/>
      </c>
      <c r="BQ283" s="64" t="str">
        <f ca="1"/>
        <v/>
      </c>
      <c r="BR283" s="6"/>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6"/>
      <c r="DM283" s="6"/>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row>
    <row r="284" spans="1:153" x14ac:dyDescent="0.3">
      <c r="A284" s="5"/>
      <c r="B284" s="18" t="str">
        <f t="shared" si="69"/>
        <v/>
      </c>
      <c r="C284" s="24"/>
      <c r="D284" s="24"/>
      <c r="E284" s="24"/>
      <c r="F284" s="24"/>
      <c r="G284" s="24"/>
      <c r="H284" s="25"/>
      <c r="I284" s="25"/>
      <c r="J284" s="25"/>
      <c r="K284" s="25"/>
      <c r="L284" s="25"/>
      <c r="M284" s="25"/>
      <c r="N284" s="24"/>
      <c r="O284" s="25"/>
      <c r="P284" s="6"/>
      <c r="Q284" s="6"/>
      <c r="R284" s="6" t="e">
        <f t="shared" si="70"/>
        <v>#N/A</v>
      </c>
      <c r="S284" s="6" t="e">
        <f t="shared" si="71"/>
        <v>#N/A</v>
      </c>
      <c r="T284" s="6" t="e">
        <f t="shared" si="72"/>
        <v>#N/A</v>
      </c>
      <c r="U284" s="6" t="e">
        <f t="shared" si="73"/>
        <v>#N/A</v>
      </c>
      <c r="V284" s="8" cm="1">
        <f t="array" ref="V284">IF(M284=0,0,IF(OR($DM$4=3,$DM$4=4),0,IF($DM$4=1,INDEX($CZ$7:$CZ$15,SUM(IF(M284&lt;$CY$7:$CY$15=TRUE,1,0))+1),VLOOKUP(M284,$DB$7:$DC$107,2,FALSE))))</f>
        <v>0</v>
      </c>
      <c r="W284" s="6" t="e">
        <f t="shared" si="68"/>
        <v>#N/A</v>
      </c>
      <c r="X284" s="6" cm="1">
        <f t="array" aca="1" ref="X284" ca="1">SUM(IF((IF(E284=0,INDIRECT(_xlfn.CONCAT($CH$1,MATCH(F284,$CG$7:$CG$100,0)+6)):INDIRECT(_xlfn.CONCAT($CH$1,MATCH(F284,$CG$7:$CG$100,0)+6+SUM(IF((F284=$CG$7:$CG$59)=TRUE,1,0))-1)),INDIRECT(_xlfn.CONCAT($CD$1,MATCH(E284,$CC$7:$CC$100,0)+6)):INDIRECT(_xlfn.CONCAT($CD$1,MATCH(E284,$CC$7:$CC$100,0)+6+SUM(IF((E284=$CC$7:$CC$59)=TRUE,1,0))-1)))*$S$3)=0,0,1))</f>
        <v>2</v>
      </c>
      <c r="Y284" s="6" t="e" cm="1">
        <f t="array" aca="1" ref="Y284" ca="1">SUM(IF((TRANSPOSE(MMULT(MMULT(_xlfn.MUNIT(X284),IF(MMULT(IF(E284=0,INDIRECT(_xlfn.CONCAT($CH$1,MATCH(F284,$CG$7:$CG$100,0)+6)):INDIRECT(_xlfn.CONCAT($CH$1,MATCH(F284,$CG$7:$CG$100,0)+6+SUM(IF((F284=$CG$7:$CG$59)=TRUE,1,0))-1)),INDIRECT(_xlfn.CONCAT($CD$1,MATCH(E284,$CC$7:$CC$100,0)+6)):INDIRECT(_xlfn.CONCAT($CD$1,MATCH(E284,$CC$7:$CC$100,0)+6+SUM(IF((E284=$CC$7:$CC$59)=TRUE,1,0))-1)))*$S$3,1/TRANSPOSE(W284-INDIRECT(_xlfn.CONCAT($BZ$1,MATCH(D284,$BY$7:$BY$100,0)+6)):INDIRECT(_xlfn.CONCAT($BZ$1,MATCH(D284,$BY$7:$BY$100,0)+6+SUM(IF((D284=$BY$7:$BY$59)=TRUE,1,0))-1))*$R$3))=1,1,0)),W284-INDIRECT(_xlfn.CONCAT($BZ$1,MATCH(D284,$BY$7:$BY$100,0)+6)):INDIRECT(_xlfn.CONCAT($BZ$1,MATCH(D284,$BY$7:$BY$100,0)+6+SUM(IF((D284=$BY$7:$BY$59)=TRUE,1,0))-1))*$R$3)))=0,0,1))</f>
        <v>#N/A</v>
      </c>
      <c r="Z284" s="6"/>
      <c r="AA284" s="30" t="str">
        <f t="shared" ca="1" si="74"/>
        <v/>
      </c>
      <c r="AB284" s="31" t="str">
        <f t="shared" si="75"/>
        <v/>
      </c>
      <c r="AC284" s="31" t="str">
        <f t="shared" si="76"/>
        <v/>
      </c>
      <c r="AD284" s="31" t="str">
        <f t="shared" si="77"/>
        <v/>
      </c>
      <c r="AE284" s="32" t="str">
        <f t="shared" si="78"/>
        <v/>
      </c>
      <c r="AF284" s="33" t="str" cm="1">
        <f t="array" aca="1" ref="AF284" ca="1">IFERROR(IF(_xlfn._xlws.SORT(TRANSPOSE(MMULT(MMULT(_xlfn.MUNIT(X284),IF(ROUND(MMULT(IF(E284=0,IF(DN282=1,INDIRECT(_xlfn.CONCAT($CP$1,MATCH(F284,$CO$7:$CO$100,0)+6)):INDIRECT(_xlfn.CONCAT($CP$1,MATCH(F284,$CO$7:$CO$100,0)+6+SUM(IF((F284=$CO$7:$CO$59)=TRUE,1,0))-1)),INDIRECT(_xlfn.CONCAT($CH$1,MATCH(F284,$CG$7:$CG$100,0)+6)):INDIRECT(_xlfn.CONCAT($CH$1,MATCH(F284,$CG$7:$CG$100,0)+6+SUM(IF((F284=$CG$7:$CG$59)=TRUE,1,0))-1))),IF(OR(DN282=2,DN282=3),INDIRECT(_xlfn.CONCAT($CL$1,MATCH(E284,$CK$7:$CK$100,0)+6)):INDIRECT(_xlfn.CONCAT($CL$1,MATCH(E284,$CK$7:$CK$100,0)+6+SUM(IF((E284=$CK$7:$CK$59)=TRUE,1,0))-1)),INDIRECT(_xlfn.CONCAT($CD$1,MATCH(E284,$CC$7:$CC$100,0)+6)):INDIRECT(_xlfn.CONCAT($CD$1,MATCH(E284,$CC$7:$CC$100,0)+6+SUM(IF((E284=$CC$7:$CC$59)=TRUE,1,0))-1))))*$S$3*IF(AND(DM282=4,F284=0),1.1,1),1/TRANSPOSE(W284-INDIRECT(_xlfn.CONCAT($BZ$1,MATCH(D284,$BY$7:$BY$100,0)+6)):INDIRECT(_xlfn.CONCAT($BZ$1,MATCH(D284,$BY$7:$BY$100,0)+6+SUM(IF((D284=$BY$7:$BY$59)=TRUE,1,0))-1))*$R$3)),6)=1,1,0)),W284-INDIRECT(_xlfn.CONCAT($BZ$1,MATCH(D284,$BY$7:$BY$100,0)+6)):INDIRECT(_xlfn.CONCAT($BZ$1,MATCH(D284,$BY$7:$BY$100,0)+6+SUM(IF((D284=$BY$7:$BY$59)=TRUE,1,0))-1))*$R$3))/$S$3,1,-1,TRUE)=0,"",_xlfn._xlws.SORT(TRANSPOSE(MMULT(MMULT(_xlfn.MUNIT(X284),IF(ROUND(MMULT(IF(E284=0,IF(DN282=1,INDIRECT(_xlfn.CONCAT($CP$1,MATCH(F284,$CO$7:$CO$100,0)+6)):INDIRECT(_xlfn.CONCAT($CP$1,MATCH(F284,$CO$7:$CO$100,0)+6+SUM(IF((F284=$CO$7:$CO$59)=TRUE,1,0))-1)),INDIRECT(_xlfn.CONCAT($CH$1,MATCH(F284,$CG$7:$CG$100,0)+6)):INDIRECT(_xlfn.CONCAT($CH$1,MATCH(F284,$CG$7:$CG$100,0)+6+SUM(IF((F284=$CG$7:$CG$59)=TRUE,1,0))-1))),IF(OR(DN282=2,DN282=3),INDIRECT(_xlfn.CONCAT($CL$1,MATCH(E284,$CK$7:$CK$100,0)+6)):INDIRECT(_xlfn.CONCAT($CL$1,MATCH(E284,$CK$7:$CK$100,0)+6+SUM(IF((E284=$CK$7:$CK$59)=TRUE,1,0))-1)),INDIRECT(_xlfn.CONCAT($CD$1,MATCH(E284,$CC$7:$CC$100,0)+6)):INDIRECT(_xlfn.CONCAT($CD$1,MATCH(E284,$CC$7:$CC$100,0)+6+SUM(IF((E284=$CC$7:$CC$59)=TRUE,1,0))-1))))*$S$3*IF(AND(DM282=4,F284=0),1.1,1),1/TRANSPOSE(W284-INDIRECT(_xlfn.CONCAT($BZ$1,MATCH(D284,$BY$7:$BY$100,0)+6)):INDIRECT(_xlfn.CONCAT($BZ$1,MATCH(D284,$BY$7:$BY$100,0)+6+SUM(IF((D284=$BY$7:$BY$59)=TRUE,1,0))-1))*$R$3)),6)=1,1,0)),W284-INDIRECT(_xlfn.CONCAT($BZ$1,MATCH(D284,$BY$7:$BY$100,0)+6)):INDIRECT(_xlfn.CONCAT($BZ$1,MATCH(D284,$BY$7:$BY$100,0)+6+SUM(IF((D284=$BY$7:$BY$59)=TRUE,1,0))-1))*$R$3))/$S$3,1,-1,TRUE)),"")</f>
        <v/>
      </c>
      <c r="AG284" s="31"/>
      <c r="AH284" s="31"/>
      <c r="AI284" s="31"/>
      <c r="AJ284" s="32"/>
      <c r="AK284" s="6"/>
      <c r="AL284" s="21"/>
      <c r="AM284" s="21"/>
      <c r="AN284" s="48">
        <f t="shared" si="79"/>
        <v>12</v>
      </c>
      <c r="AO284" s="39" t="e">
        <f t="shared" si="80"/>
        <v>#N/A</v>
      </c>
      <c r="AP284" s="39" t="e" cm="1">
        <f t="array" ref="AP284">_xlfn.XMATCH(1,IF(IF((AL284=$DG$24:$EF$24)=TRUE,1,0)+IF((AM284=$DG$25:$EF$25)=TRUE,1,0)=2,1,0))</f>
        <v>#N/A</v>
      </c>
      <c r="AQ284" s="39" t="str" cm="1">
        <f t="array" aca="1" ref="AQ284:AU284" ca="1">AA284:AE284</f>
        <v/>
      </c>
      <c r="AR284" s="39" t="str">
        <f ca="1"/>
        <v/>
      </c>
      <c r="AS284" s="39" t="str">
        <f ca="1"/>
        <v/>
      </c>
      <c r="AT284" s="39" t="str">
        <f ca="1"/>
        <v/>
      </c>
      <c r="AU284" s="39" t="str">
        <f ca="1"/>
        <v/>
      </c>
      <c r="AV284" s="39">
        <f t="shared" si="81"/>
        <v>0</v>
      </c>
      <c r="AW284" s="39" t="e" cm="1">
        <f t="array" ref="AW284">IF(AND(AV284=1,AO284&lt;&gt;1),VLOOKUP(E284,변환표준점수!$H$8:$O$60,_xlfn.XMATCH('표점 계산기'!$AL284,변환표준점수!$I$6:$O$6)+1,FALSE),IF(AND($E284=0,$DN$4=1),INDEX($CH$7:$CH$73,SUM(IF(AF284=$CP$7:$CP$59,ROW($A$1:$A$50),0))),IF(AND($E284&lt;&gt;0,$DN$4&lt;&gt;1),INDEX($CD$7:$CD$73,SUM(IF(AF284=$CL$7:$CL$59,ROW($A$1:$A$50),0))),AF284:AJ284)))</f>
        <v>#N/A</v>
      </c>
      <c r="AX284" s="39"/>
      <c r="AY284" s="39"/>
      <c r="AZ284" s="39"/>
      <c r="BA284" s="39"/>
      <c r="BB284" s="39" t="e">
        <f>VLOOKUP(G284,변환표준점수!$X$8:$AM$16,_xlfn.XMATCH(AL284,변환표준점수!$Y$5:$AM$5)+IF(OR(AN284=6,AN284=7,AN284=10,AN284=11),IF(AO284=1,0,1),0)+1,FALSE)</f>
        <v>#N/A</v>
      </c>
      <c r="BC284" s="39" t="e">
        <f>VLOOKUP(H284,변환표준점수!$AO$8:$BE$16,_xlfn.XMATCH(AL284,변환표준점수!$AP$5:$BE$5)+IF(OR(AN284=3,AN284=6,AN284=8,AN284=9,AN284=10),IF(AO284=1,0,1),0)+1,FALSE)</f>
        <v>#N/A</v>
      </c>
      <c r="BD284" s="39" t="e">
        <f>IF(I284=0,VLOOKUP(K284,변환표준점수!$BU$8:$CF$62,'표점 계산기'!$AN284+1,FALSE),VLOOKUP(I284,변환표준점수!$BH$8:$BS$62,'표점 계산기'!$AN284+1,FALSE))</f>
        <v>#N/A</v>
      </c>
      <c r="BE284" s="39" t="e">
        <f>IF(J284=0,VLOOKUP(L284,변환표준점수!$BU$8:$CF$62,'표점 계산기'!$AN284+1,FALSE),VLOOKUP(J284,변환표준점수!$BH$8:$BS$62,'표점 계산기'!$AN284+1,FALSE))</f>
        <v>#N/A</v>
      </c>
      <c r="BF284" s="39" cm="1">
        <f t="array" ref="BF284">IF(M284=0,0,IF(OR(AN284=3,AN284=4),0,IF(AN284=1,INDEX($CZ$7:$CZ$15,SUM(IF(M284&lt;$CY$7:$CY$15=TRUE,1,0))+1),VLOOKUP(M284,변환표준점수!$BH$8:$BS$62,'표점 계산기'!AN284+1,FALSE))))</f>
        <v>0</v>
      </c>
      <c r="BG284" s="39" t="e" cm="1">
        <f t="array" ref="BG284">INDEX($DG$24:$EF$31,COLUMN(C279),$AP284)</f>
        <v>#N/A</v>
      </c>
      <c r="BH284" s="39" t="e" cm="1">
        <f t="array" ref="BH284">INDEX($DG$24:$EF$31,COLUMN(D279),$AP284)</f>
        <v>#N/A</v>
      </c>
      <c r="BI284" s="39" t="e" cm="1">
        <f t="array" ref="BI284">INDEX($DG$24:$EF$31,COLUMN(E279),$AP284)</f>
        <v>#N/A</v>
      </c>
      <c r="BJ284" s="39" t="e" cm="1">
        <f t="array" ref="BJ284">INDEX($DG$24:$EF$31,COLUMN(F279),$AP284)</f>
        <v>#N/A</v>
      </c>
      <c r="BK284" s="39" t="e" cm="1">
        <f t="array" ref="BK284">INDEX($DG$24:$EF$31,COLUMN(G279),$AP284)</f>
        <v>#N/A</v>
      </c>
      <c r="BL284" s="39" t="e" cm="1">
        <f t="array" ref="BL284">INDEX($DG$24:$EF$31,COLUMN(H279),$AP284)</f>
        <v>#N/A</v>
      </c>
      <c r="BM284" s="63" t="str" cm="1">
        <f t="array" aca="1" ref="BM284:BQ284" ca="1">IFERROR(ROUND(IF(IFERROR(AW284:BA284/AW284:BA284,0)=1,(IFERROR(AQ284:AU284*BG284,0)+IFERROR(AW284:BA284*BH284,0)+(SUM(BD284:BF284)-MIN(BD284:BF284))*BI284+BB284*BJ284+BC284*BK284)*BL284+BB284*(1-BJ284)+BC284*(1-BK284)+IF(AN284=1,BF284,0),""),2),"")</f>
        <v/>
      </c>
      <c r="BN284" s="52" t="str">
        <f ca="1"/>
        <v/>
      </c>
      <c r="BO284" s="52" t="str">
        <f ca="1"/>
        <v/>
      </c>
      <c r="BP284" s="52" t="str">
        <f ca="1"/>
        <v/>
      </c>
      <c r="BQ284" s="64" t="str">
        <f ca="1"/>
        <v/>
      </c>
      <c r="BR284" s="6"/>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6"/>
      <c r="DM284" s="6"/>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row>
    <row r="285" spans="1:153" x14ac:dyDescent="0.3">
      <c r="A285" s="5"/>
      <c r="B285" s="18" t="str">
        <f t="shared" si="69"/>
        <v/>
      </c>
      <c r="C285" s="24"/>
      <c r="D285" s="24"/>
      <c r="E285" s="24"/>
      <c r="F285" s="24"/>
      <c r="G285" s="24"/>
      <c r="H285" s="25"/>
      <c r="I285" s="25"/>
      <c r="J285" s="25"/>
      <c r="K285" s="25"/>
      <c r="L285" s="25"/>
      <c r="M285" s="25"/>
      <c r="N285" s="24"/>
      <c r="O285" s="25"/>
      <c r="P285" s="6"/>
      <c r="Q285" s="6"/>
      <c r="R285" s="6" t="e">
        <f t="shared" si="70"/>
        <v>#N/A</v>
      </c>
      <c r="S285" s="6" t="e">
        <f t="shared" si="71"/>
        <v>#N/A</v>
      </c>
      <c r="T285" s="6" t="e">
        <f t="shared" si="72"/>
        <v>#N/A</v>
      </c>
      <c r="U285" s="6" t="e">
        <f t="shared" si="73"/>
        <v>#N/A</v>
      </c>
      <c r="V285" s="8" cm="1">
        <f t="array" ref="V285">IF(M285=0,0,IF(OR($DM$4=3,$DM$4=4),0,IF($DM$4=1,INDEX($CZ$7:$CZ$15,SUM(IF(M285&lt;$CY$7:$CY$15=TRUE,1,0))+1),VLOOKUP(M285,$DB$7:$DC$107,2,FALSE))))</f>
        <v>0</v>
      </c>
      <c r="W285" s="6" t="e">
        <f t="shared" si="68"/>
        <v>#N/A</v>
      </c>
      <c r="X285" s="6" cm="1">
        <f t="array" aca="1" ref="X285" ca="1">SUM(IF((IF(E285=0,INDIRECT(_xlfn.CONCAT($CH$1,MATCH(F285,$CG$7:$CG$100,0)+6)):INDIRECT(_xlfn.CONCAT($CH$1,MATCH(F285,$CG$7:$CG$100,0)+6+SUM(IF((F285=$CG$7:$CG$59)=TRUE,1,0))-1)),INDIRECT(_xlfn.CONCAT($CD$1,MATCH(E285,$CC$7:$CC$100,0)+6)):INDIRECT(_xlfn.CONCAT($CD$1,MATCH(E285,$CC$7:$CC$100,0)+6+SUM(IF((E285=$CC$7:$CC$59)=TRUE,1,0))-1)))*$S$3)=0,0,1))</f>
        <v>2</v>
      </c>
      <c r="Y285" s="6" t="e" cm="1">
        <f t="array" aca="1" ref="Y285" ca="1">SUM(IF((TRANSPOSE(MMULT(MMULT(_xlfn.MUNIT(X285),IF(MMULT(IF(E285=0,INDIRECT(_xlfn.CONCAT($CH$1,MATCH(F285,$CG$7:$CG$100,0)+6)):INDIRECT(_xlfn.CONCAT($CH$1,MATCH(F285,$CG$7:$CG$100,0)+6+SUM(IF((F285=$CG$7:$CG$59)=TRUE,1,0))-1)),INDIRECT(_xlfn.CONCAT($CD$1,MATCH(E285,$CC$7:$CC$100,0)+6)):INDIRECT(_xlfn.CONCAT($CD$1,MATCH(E285,$CC$7:$CC$100,0)+6+SUM(IF((E285=$CC$7:$CC$59)=TRUE,1,0))-1)))*$S$3,1/TRANSPOSE(W285-INDIRECT(_xlfn.CONCAT($BZ$1,MATCH(D285,$BY$7:$BY$100,0)+6)):INDIRECT(_xlfn.CONCAT($BZ$1,MATCH(D285,$BY$7:$BY$100,0)+6+SUM(IF((D285=$BY$7:$BY$59)=TRUE,1,0))-1))*$R$3))=1,1,0)),W285-INDIRECT(_xlfn.CONCAT($BZ$1,MATCH(D285,$BY$7:$BY$100,0)+6)):INDIRECT(_xlfn.CONCAT($BZ$1,MATCH(D285,$BY$7:$BY$100,0)+6+SUM(IF((D285=$BY$7:$BY$59)=TRUE,1,0))-1))*$R$3)))=0,0,1))</f>
        <v>#N/A</v>
      </c>
      <c r="Z285" s="6"/>
      <c r="AA285" s="30" t="str">
        <f t="shared" ca="1" si="74"/>
        <v/>
      </c>
      <c r="AB285" s="31" t="str">
        <f t="shared" si="75"/>
        <v/>
      </c>
      <c r="AC285" s="31" t="str">
        <f t="shared" si="76"/>
        <v/>
      </c>
      <c r="AD285" s="31" t="str">
        <f t="shared" si="77"/>
        <v/>
      </c>
      <c r="AE285" s="32" t="str">
        <f t="shared" si="78"/>
        <v/>
      </c>
      <c r="AF285" s="33" t="str" cm="1">
        <f t="array" aca="1" ref="AF285" ca="1">IFERROR(IF(_xlfn._xlws.SORT(TRANSPOSE(MMULT(MMULT(_xlfn.MUNIT(X285),IF(ROUND(MMULT(IF(E285=0,IF(DN283=1,INDIRECT(_xlfn.CONCAT($CP$1,MATCH(F285,$CO$7:$CO$100,0)+6)):INDIRECT(_xlfn.CONCAT($CP$1,MATCH(F285,$CO$7:$CO$100,0)+6+SUM(IF((F285=$CO$7:$CO$59)=TRUE,1,0))-1)),INDIRECT(_xlfn.CONCAT($CH$1,MATCH(F285,$CG$7:$CG$100,0)+6)):INDIRECT(_xlfn.CONCAT($CH$1,MATCH(F285,$CG$7:$CG$100,0)+6+SUM(IF((F285=$CG$7:$CG$59)=TRUE,1,0))-1))),IF(OR(DN283=2,DN283=3),INDIRECT(_xlfn.CONCAT($CL$1,MATCH(E285,$CK$7:$CK$100,0)+6)):INDIRECT(_xlfn.CONCAT($CL$1,MATCH(E285,$CK$7:$CK$100,0)+6+SUM(IF((E285=$CK$7:$CK$59)=TRUE,1,0))-1)),INDIRECT(_xlfn.CONCAT($CD$1,MATCH(E285,$CC$7:$CC$100,0)+6)):INDIRECT(_xlfn.CONCAT($CD$1,MATCH(E285,$CC$7:$CC$100,0)+6+SUM(IF((E285=$CC$7:$CC$59)=TRUE,1,0))-1))))*$S$3*IF(AND(DM283=4,F285=0),1.1,1),1/TRANSPOSE(W285-INDIRECT(_xlfn.CONCAT($BZ$1,MATCH(D285,$BY$7:$BY$100,0)+6)):INDIRECT(_xlfn.CONCAT($BZ$1,MATCH(D285,$BY$7:$BY$100,0)+6+SUM(IF((D285=$BY$7:$BY$59)=TRUE,1,0))-1))*$R$3)),6)=1,1,0)),W285-INDIRECT(_xlfn.CONCAT($BZ$1,MATCH(D285,$BY$7:$BY$100,0)+6)):INDIRECT(_xlfn.CONCAT($BZ$1,MATCH(D285,$BY$7:$BY$100,0)+6+SUM(IF((D285=$BY$7:$BY$59)=TRUE,1,0))-1))*$R$3))/$S$3,1,-1,TRUE)=0,"",_xlfn._xlws.SORT(TRANSPOSE(MMULT(MMULT(_xlfn.MUNIT(X285),IF(ROUND(MMULT(IF(E285=0,IF(DN283=1,INDIRECT(_xlfn.CONCAT($CP$1,MATCH(F285,$CO$7:$CO$100,0)+6)):INDIRECT(_xlfn.CONCAT($CP$1,MATCH(F285,$CO$7:$CO$100,0)+6+SUM(IF((F285=$CO$7:$CO$59)=TRUE,1,0))-1)),INDIRECT(_xlfn.CONCAT($CH$1,MATCH(F285,$CG$7:$CG$100,0)+6)):INDIRECT(_xlfn.CONCAT($CH$1,MATCH(F285,$CG$7:$CG$100,0)+6+SUM(IF((F285=$CG$7:$CG$59)=TRUE,1,0))-1))),IF(OR(DN283=2,DN283=3),INDIRECT(_xlfn.CONCAT($CL$1,MATCH(E285,$CK$7:$CK$100,0)+6)):INDIRECT(_xlfn.CONCAT($CL$1,MATCH(E285,$CK$7:$CK$100,0)+6+SUM(IF((E285=$CK$7:$CK$59)=TRUE,1,0))-1)),INDIRECT(_xlfn.CONCAT($CD$1,MATCH(E285,$CC$7:$CC$100,0)+6)):INDIRECT(_xlfn.CONCAT($CD$1,MATCH(E285,$CC$7:$CC$100,0)+6+SUM(IF((E285=$CC$7:$CC$59)=TRUE,1,0))-1))))*$S$3*IF(AND(DM283=4,F285=0),1.1,1),1/TRANSPOSE(W285-INDIRECT(_xlfn.CONCAT($BZ$1,MATCH(D285,$BY$7:$BY$100,0)+6)):INDIRECT(_xlfn.CONCAT($BZ$1,MATCH(D285,$BY$7:$BY$100,0)+6+SUM(IF((D285=$BY$7:$BY$59)=TRUE,1,0))-1))*$R$3)),6)=1,1,0)),W285-INDIRECT(_xlfn.CONCAT($BZ$1,MATCH(D285,$BY$7:$BY$100,0)+6)):INDIRECT(_xlfn.CONCAT($BZ$1,MATCH(D285,$BY$7:$BY$100,0)+6+SUM(IF((D285=$BY$7:$BY$59)=TRUE,1,0))-1))*$R$3))/$S$3,1,-1,TRUE)),"")</f>
        <v/>
      </c>
      <c r="AG285" s="31"/>
      <c r="AH285" s="31"/>
      <c r="AI285" s="31"/>
      <c r="AJ285" s="32"/>
      <c r="AK285" s="6"/>
      <c r="AL285" s="21"/>
      <c r="AM285" s="21"/>
      <c r="AN285" s="48">
        <f t="shared" si="79"/>
        <v>12</v>
      </c>
      <c r="AO285" s="39" t="e">
        <f t="shared" si="80"/>
        <v>#N/A</v>
      </c>
      <c r="AP285" s="39" t="e" cm="1">
        <f t="array" ref="AP285">_xlfn.XMATCH(1,IF(IF((AL285=$DG$24:$EF$24)=TRUE,1,0)+IF((AM285=$DG$25:$EF$25)=TRUE,1,0)=2,1,0))</f>
        <v>#N/A</v>
      </c>
      <c r="AQ285" s="39" t="str" cm="1">
        <f t="array" aca="1" ref="AQ285:AU285" ca="1">AA285:AE285</f>
        <v/>
      </c>
      <c r="AR285" s="39" t="str">
        <f ca="1"/>
        <v/>
      </c>
      <c r="AS285" s="39" t="str">
        <f ca="1"/>
        <v/>
      </c>
      <c r="AT285" s="39" t="str">
        <f ca="1"/>
        <v/>
      </c>
      <c r="AU285" s="39" t="str">
        <f ca="1"/>
        <v/>
      </c>
      <c r="AV285" s="39">
        <f t="shared" si="81"/>
        <v>0</v>
      </c>
      <c r="AW285" s="39" t="e" cm="1">
        <f t="array" ref="AW285">IF(AND(AV285=1,AO285&lt;&gt;1),VLOOKUP(E285,변환표준점수!$H$8:$O$60,_xlfn.XMATCH('표점 계산기'!$AL285,변환표준점수!$I$6:$O$6)+1,FALSE),IF(AND($E285=0,$DN$4=1),INDEX($CH$7:$CH$73,SUM(IF(AF285=$CP$7:$CP$59,ROW($A$1:$A$50),0))),IF(AND($E285&lt;&gt;0,$DN$4&lt;&gt;1),INDEX($CD$7:$CD$73,SUM(IF(AF285=$CL$7:$CL$59,ROW($A$1:$A$50),0))),AF285:AJ285)))</f>
        <v>#N/A</v>
      </c>
      <c r="AX285" s="39"/>
      <c r="AY285" s="39"/>
      <c r="AZ285" s="39"/>
      <c r="BA285" s="39"/>
      <c r="BB285" s="39" t="e">
        <f>VLOOKUP(G285,변환표준점수!$X$8:$AM$16,_xlfn.XMATCH(AL285,변환표준점수!$Y$5:$AM$5)+IF(OR(AN285=6,AN285=7,AN285=10,AN285=11),IF(AO285=1,0,1),0)+1,FALSE)</f>
        <v>#N/A</v>
      </c>
      <c r="BC285" s="39" t="e">
        <f>VLOOKUP(H285,변환표준점수!$AO$8:$BE$16,_xlfn.XMATCH(AL285,변환표준점수!$AP$5:$BE$5)+IF(OR(AN285=3,AN285=6,AN285=8,AN285=9,AN285=10),IF(AO285=1,0,1),0)+1,FALSE)</f>
        <v>#N/A</v>
      </c>
      <c r="BD285" s="39" t="e">
        <f>IF(I285=0,VLOOKUP(K285,변환표준점수!$BU$8:$CF$62,'표점 계산기'!$AN285+1,FALSE),VLOOKUP(I285,변환표준점수!$BH$8:$BS$62,'표점 계산기'!$AN285+1,FALSE))</f>
        <v>#N/A</v>
      </c>
      <c r="BE285" s="39" t="e">
        <f>IF(J285=0,VLOOKUP(L285,변환표준점수!$BU$8:$CF$62,'표점 계산기'!$AN285+1,FALSE),VLOOKUP(J285,변환표준점수!$BH$8:$BS$62,'표점 계산기'!$AN285+1,FALSE))</f>
        <v>#N/A</v>
      </c>
      <c r="BF285" s="39" cm="1">
        <f t="array" ref="BF285">IF(M285=0,0,IF(OR(AN285=3,AN285=4),0,IF(AN285=1,INDEX($CZ$7:$CZ$15,SUM(IF(M285&lt;$CY$7:$CY$15=TRUE,1,0))+1),VLOOKUP(M285,변환표준점수!$BH$8:$BS$62,'표점 계산기'!AN285+1,FALSE))))</f>
        <v>0</v>
      </c>
      <c r="BG285" s="39" t="e" cm="1">
        <f t="array" ref="BG285">INDEX($DG$24:$EF$31,COLUMN(C280),$AP285)</f>
        <v>#N/A</v>
      </c>
      <c r="BH285" s="39" t="e" cm="1">
        <f t="array" ref="BH285">INDEX($DG$24:$EF$31,COLUMN(D280),$AP285)</f>
        <v>#N/A</v>
      </c>
      <c r="BI285" s="39" t="e" cm="1">
        <f t="array" ref="BI285">INDEX($DG$24:$EF$31,COLUMN(E280),$AP285)</f>
        <v>#N/A</v>
      </c>
      <c r="BJ285" s="39" t="e" cm="1">
        <f t="array" ref="BJ285">INDEX($DG$24:$EF$31,COLUMN(F280),$AP285)</f>
        <v>#N/A</v>
      </c>
      <c r="BK285" s="39" t="e" cm="1">
        <f t="array" ref="BK285">INDEX($DG$24:$EF$31,COLUMN(G280),$AP285)</f>
        <v>#N/A</v>
      </c>
      <c r="BL285" s="39" t="e" cm="1">
        <f t="array" ref="BL285">INDEX($DG$24:$EF$31,COLUMN(H280),$AP285)</f>
        <v>#N/A</v>
      </c>
      <c r="BM285" s="63" t="str" cm="1">
        <f t="array" aca="1" ref="BM285:BQ285" ca="1">IFERROR(ROUND(IF(IFERROR(AW285:BA285/AW285:BA285,0)=1,(IFERROR(AQ285:AU285*BG285,0)+IFERROR(AW285:BA285*BH285,0)+(SUM(BD285:BF285)-MIN(BD285:BF285))*BI285+BB285*BJ285+BC285*BK285)*BL285+BB285*(1-BJ285)+BC285*(1-BK285)+IF(AN285=1,BF285,0),""),2),"")</f>
        <v/>
      </c>
      <c r="BN285" s="52" t="str">
        <f ca="1"/>
        <v/>
      </c>
      <c r="BO285" s="52" t="str">
        <f ca="1"/>
        <v/>
      </c>
      <c r="BP285" s="52" t="str">
        <f ca="1"/>
        <v/>
      </c>
      <c r="BQ285" s="64" t="str">
        <f ca="1"/>
        <v/>
      </c>
      <c r="BR285" s="6"/>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6"/>
      <c r="DM285" s="6"/>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row>
    <row r="286" spans="1:153" x14ac:dyDescent="0.3">
      <c r="A286" s="5"/>
      <c r="B286" s="18" t="str">
        <f t="shared" si="69"/>
        <v/>
      </c>
      <c r="C286" s="24"/>
      <c r="D286" s="24"/>
      <c r="E286" s="24"/>
      <c r="F286" s="24"/>
      <c r="G286" s="24"/>
      <c r="H286" s="25"/>
      <c r="I286" s="25"/>
      <c r="J286" s="25"/>
      <c r="K286" s="25"/>
      <c r="L286" s="25"/>
      <c r="M286" s="25"/>
      <c r="N286" s="24"/>
      <c r="O286" s="25"/>
      <c r="P286" s="6"/>
      <c r="Q286" s="6"/>
      <c r="R286" s="6" t="e">
        <f t="shared" si="70"/>
        <v>#N/A</v>
      </c>
      <c r="S286" s="6" t="e">
        <f t="shared" si="71"/>
        <v>#N/A</v>
      </c>
      <c r="T286" s="6" t="e">
        <f t="shared" si="72"/>
        <v>#N/A</v>
      </c>
      <c r="U286" s="6" t="e">
        <f t="shared" si="73"/>
        <v>#N/A</v>
      </c>
      <c r="V286" s="8" cm="1">
        <f t="array" ref="V286">IF(M286=0,0,IF(OR($DM$4=3,$DM$4=4),0,IF($DM$4=1,INDEX($CZ$7:$CZ$15,SUM(IF(M286&lt;$CY$7:$CY$15=TRUE,1,0))+1),VLOOKUP(M286,$DB$7:$DC$107,2,FALSE))))</f>
        <v>0</v>
      </c>
      <c r="W286" s="6" t="e">
        <f t="shared" si="68"/>
        <v>#N/A</v>
      </c>
      <c r="X286" s="6" cm="1">
        <f t="array" aca="1" ref="X286" ca="1">SUM(IF((IF(E286=0,INDIRECT(_xlfn.CONCAT($CH$1,MATCH(F286,$CG$7:$CG$100,0)+6)):INDIRECT(_xlfn.CONCAT($CH$1,MATCH(F286,$CG$7:$CG$100,0)+6+SUM(IF((F286=$CG$7:$CG$59)=TRUE,1,0))-1)),INDIRECT(_xlfn.CONCAT($CD$1,MATCH(E286,$CC$7:$CC$100,0)+6)):INDIRECT(_xlfn.CONCAT($CD$1,MATCH(E286,$CC$7:$CC$100,0)+6+SUM(IF((E286=$CC$7:$CC$59)=TRUE,1,0))-1)))*$S$3)=0,0,1))</f>
        <v>2</v>
      </c>
      <c r="Y286" s="6" t="e" cm="1">
        <f t="array" aca="1" ref="Y286" ca="1">SUM(IF((TRANSPOSE(MMULT(MMULT(_xlfn.MUNIT(X286),IF(MMULT(IF(E286=0,INDIRECT(_xlfn.CONCAT($CH$1,MATCH(F286,$CG$7:$CG$100,0)+6)):INDIRECT(_xlfn.CONCAT($CH$1,MATCH(F286,$CG$7:$CG$100,0)+6+SUM(IF((F286=$CG$7:$CG$59)=TRUE,1,0))-1)),INDIRECT(_xlfn.CONCAT($CD$1,MATCH(E286,$CC$7:$CC$100,0)+6)):INDIRECT(_xlfn.CONCAT($CD$1,MATCH(E286,$CC$7:$CC$100,0)+6+SUM(IF((E286=$CC$7:$CC$59)=TRUE,1,0))-1)))*$S$3,1/TRANSPOSE(W286-INDIRECT(_xlfn.CONCAT($BZ$1,MATCH(D286,$BY$7:$BY$100,0)+6)):INDIRECT(_xlfn.CONCAT($BZ$1,MATCH(D286,$BY$7:$BY$100,0)+6+SUM(IF((D286=$BY$7:$BY$59)=TRUE,1,0))-1))*$R$3))=1,1,0)),W286-INDIRECT(_xlfn.CONCAT($BZ$1,MATCH(D286,$BY$7:$BY$100,0)+6)):INDIRECT(_xlfn.CONCAT($BZ$1,MATCH(D286,$BY$7:$BY$100,0)+6+SUM(IF((D286=$BY$7:$BY$59)=TRUE,1,0))-1))*$R$3)))=0,0,1))</f>
        <v>#N/A</v>
      </c>
      <c r="Z286" s="6"/>
      <c r="AA286" s="30" t="str">
        <f t="shared" ca="1" si="74"/>
        <v/>
      </c>
      <c r="AB286" s="31" t="str">
        <f t="shared" si="75"/>
        <v/>
      </c>
      <c r="AC286" s="31" t="str">
        <f t="shared" si="76"/>
        <v/>
      </c>
      <c r="AD286" s="31" t="str">
        <f t="shared" si="77"/>
        <v/>
      </c>
      <c r="AE286" s="32" t="str">
        <f t="shared" si="78"/>
        <v/>
      </c>
      <c r="AF286" s="33" t="str" cm="1">
        <f t="array" aca="1" ref="AF286" ca="1">IFERROR(IF(_xlfn._xlws.SORT(TRANSPOSE(MMULT(MMULT(_xlfn.MUNIT(X286),IF(ROUND(MMULT(IF(E286=0,IF(DN284=1,INDIRECT(_xlfn.CONCAT($CP$1,MATCH(F286,$CO$7:$CO$100,0)+6)):INDIRECT(_xlfn.CONCAT($CP$1,MATCH(F286,$CO$7:$CO$100,0)+6+SUM(IF((F286=$CO$7:$CO$59)=TRUE,1,0))-1)),INDIRECT(_xlfn.CONCAT($CH$1,MATCH(F286,$CG$7:$CG$100,0)+6)):INDIRECT(_xlfn.CONCAT($CH$1,MATCH(F286,$CG$7:$CG$100,0)+6+SUM(IF((F286=$CG$7:$CG$59)=TRUE,1,0))-1))),IF(OR(DN284=2,DN284=3),INDIRECT(_xlfn.CONCAT($CL$1,MATCH(E286,$CK$7:$CK$100,0)+6)):INDIRECT(_xlfn.CONCAT($CL$1,MATCH(E286,$CK$7:$CK$100,0)+6+SUM(IF((E286=$CK$7:$CK$59)=TRUE,1,0))-1)),INDIRECT(_xlfn.CONCAT($CD$1,MATCH(E286,$CC$7:$CC$100,0)+6)):INDIRECT(_xlfn.CONCAT($CD$1,MATCH(E286,$CC$7:$CC$100,0)+6+SUM(IF((E286=$CC$7:$CC$59)=TRUE,1,0))-1))))*$S$3*IF(AND(DM284=4,F286=0),1.1,1),1/TRANSPOSE(W286-INDIRECT(_xlfn.CONCAT($BZ$1,MATCH(D286,$BY$7:$BY$100,0)+6)):INDIRECT(_xlfn.CONCAT($BZ$1,MATCH(D286,$BY$7:$BY$100,0)+6+SUM(IF((D286=$BY$7:$BY$59)=TRUE,1,0))-1))*$R$3)),6)=1,1,0)),W286-INDIRECT(_xlfn.CONCAT($BZ$1,MATCH(D286,$BY$7:$BY$100,0)+6)):INDIRECT(_xlfn.CONCAT($BZ$1,MATCH(D286,$BY$7:$BY$100,0)+6+SUM(IF((D286=$BY$7:$BY$59)=TRUE,1,0))-1))*$R$3))/$S$3,1,-1,TRUE)=0,"",_xlfn._xlws.SORT(TRANSPOSE(MMULT(MMULT(_xlfn.MUNIT(X286),IF(ROUND(MMULT(IF(E286=0,IF(DN284=1,INDIRECT(_xlfn.CONCAT($CP$1,MATCH(F286,$CO$7:$CO$100,0)+6)):INDIRECT(_xlfn.CONCAT($CP$1,MATCH(F286,$CO$7:$CO$100,0)+6+SUM(IF((F286=$CO$7:$CO$59)=TRUE,1,0))-1)),INDIRECT(_xlfn.CONCAT($CH$1,MATCH(F286,$CG$7:$CG$100,0)+6)):INDIRECT(_xlfn.CONCAT($CH$1,MATCH(F286,$CG$7:$CG$100,0)+6+SUM(IF((F286=$CG$7:$CG$59)=TRUE,1,0))-1))),IF(OR(DN284=2,DN284=3),INDIRECT(_xlfn.CONCAT($CL$1,MATCH(E286,$CK$7:$CK$100,0)+6)):INDIRECT(_xlfn.CONCAT($CL$1,MATCH(E286,$CK$7:$CK$100,0)+6+SUM(IF((E286=$CK$7:$CK$59)=TRUE,1,0))-1)),INDIRECT(_xlfn.CONCAT($CD$1,MATCH(E286,$CC$7:$CC$100,0)+6)):INDIRECT(_xlfn.CONCAT($CD$1,MATCH(E286,$CC$7:$CC$100,0)+6+SUM(IF((E286=$CC$7:$CC$59)=TRUE,1,0))-1))))*$S$3*IF(AND(DM284=4,F286=0),1.1,1),1/TRANSPOSE(W286-INDIRECT(_xlfn.CONCAT($BZ$1,MATCH(D286,$BY$7:$BY$100,0)+6)):INDIRECT(_xlfn.CONCAT($BZ$1,MATCH(D286,$BY$7:$BY$100,0)+6+SUM(IF((D286=$BY$7:$BY$59)=TRUE,1,0))-1))*$R$3)),6)=1,1,0)),W286-INDIRECT(_xlfn.CONCAT($BZ$1,MATCH(D286,$BY$7:$BY$100,0)+6)):INDIRECT(_xlfn.CONCAT($BZ$1,MATCH(D286,$BY$7:$BY$100,0)+6+SUM(IF((D286=$BY$7:$BY$59)=TRUE,1,0))-1))*$R$3))/$S$3,1,-1,TRUE)),"")</f>
        <v/>
      </c>
      <c r="AG286" s="31"/>
      <c r="AH286" s="31"/>
      <c r="AI286" s="31"/>
      <c r="AJ286" s="32"/>
      <c r="AK286" s="6"/>
      <c r="AL286" s="21"/>
      <c r="AM286" s="21"/>
      <c r="AN286" s="48">
        <f t="shared" si="79"/>
        <v>12</v>
      </c>
      <c r="AO286" s="39" t="e">
        <f t="shared" si="80"/>
        <v>#N/A</v>
      </c>
      <c r="AP286" s="39" t="e" cm="1">
        <f t="array" ref="AP286">_xlfn.XMATCH(1,IF(IF((AL286=$DG$24:$EF$24)=TRUE,1,0)+IF((AM286=$DG$25:$EF$25)=TRUE,1,0)=2,1,0))</f>
        <v>#N/A</v>
      </c>
      <c r="AQ286" s="39" t="str" cm="1">
        <f t="array" aca="1" ref="AQ286:AU286" ca="1">AA286:AE286</f>
        <v/>
      </c>
      <c r="AR286" s="39" t="str">
        <f ca="1"/>
        <v/>
      </c>
      <c r="AS286" s="39" t="str">
        <f ca="1"/>
        <v/>
      </c>
      <c r="AT286" s="39" t="str">
        <f ca="1"/>
        <v/>
      </c>
      <c r="AU286" s="39" t="str">
        <f ca="1"/>
        <v/>
      </c>
      <c r="AV286" s="39">
        <f t="shared" si="81"/>
        <v>0</v>
      </c>
      <c r="AW286" s="39" t="e" cm="1">
        <f t="array" ref="AW286">IF(AND(AV286=1,AO286&lt;&gt;1),VLOOKUP(E286,변환표준점수!$H$8:$O$60,_xlfn.XMATCH('표점 계산기'!$AL286,변환표준점수!$I$6:$O$6)+1,FALSE),IF(AND($E286=0,$DN$4=1),INDEX($CH$7:$CH$73,SUM(IF(AF286=$CP$7:$CP$59,ROW($A$1:$A$50),0))),IF(AND($E286&lt;&gt;0,$DN$4&lt;&gt;1),INDEX($CD$7:$CD$73,SUM(IF(AF286=$CL$7:$CL$59,ROW($A$1:$A$50),0))),AF286:AJ286)))</f>
        <v>#N/A</v>
      </c>
      <c r="AX286" s="39"/>
      <c r="AY286" s="39"/>
      <c r="AZ286" s="39"/>
      <c r="BA286" s="39"/>
      <c r="BB286" s="39" t="e">
        <f>VLOOKUP(G286,변환표준점수!$X$8:$AM$16,_xlfn.XMATCH(AL286,변환표준점수!$Y$5:$AM$5)+IF(OR(AN286=6,AN286=7,AN286=10,AN286=11),IF(AO286=1,0,1),0)+1,FALSE)</f>
        <v>#N/A</v>
      </c>
      <c r="BC286" s="39" t="e">
        <f>VLOOKUP(H286,변환표준점수!$AO$8:$BE$16,_xlfn.XMATCH(AL286,변환표준점수!$AP$5:$BE$5)+IF(OR(AN286=3,AN286=6,AN286=8,AN286=9,AN286=10),IF(AO286=1,0,1),0)+1,FALSE)</f>
        <v>#N/A</v>
      </c>
      <c r="BD286" s="39" t="e">
        <f>IF(I286=0,VLOOKUP(K286,변환표준점수!$BU$8:$CF$62,'표점 계산기'!$AN286+1,FALSE),VLOOKUP(I286,변환표준점수!$BH$8:$BS$62,'표점 계산기'!$AN286+1,FALSE))</f>
        <v>#N/A</v>
      </c>
      <c r="BE286" s="39" t="e">
        <f>IF(J286=0,VLOOKUP(L286,변환표준점수!$BU$8:$CF$62,'표점 계산기'!$AN286+1,FALSE),VLOOKUP(J286,변환표준점수!$BH$8:$BS$62,'표점 계산기'!$AN286+1,FALSE))</f>
        <v>#N/A</v>
      </c>
      <c r="BF286" s="39" cm="1">
        <f t="array" ref="BF286">IF(M286=0,0,IF(OR(AN286=3,AN286=4),0,IF(AN286=1,INDEX($CZ$7:$CZ$15,SUM(IF(M286&lt;$CY$7:$CY$15=TRUE,1,0))+1),VLOOKUP(M286,변환표준점수!$BH$8:$BS$62,'표점 계산기'!AN286+1,FALSE))))</f>
        <v>0</v>
      </c>
      <c r="BG286" s="39" t="e" cm="1">
        <f t="array" ref="BG286">INDEX($DG$24:$EF$31,COLUMN(C281),$AP286)</f>
        <v>#N/A</v>
      </c>
      <c r="BH286" s="39" t="e" cm="1">
        <f t="array" ref="BH286">INDEX($DG$24:$EF$31,COLUMN(D281),$AP286)</f>
        <v>#N/A</v>
      </c>
      <c r="BI286" s="39" t="e" cm="1">
        <f t="array" ref="BI286">INDEX($DG$24:$EF$31,COLUMN(E281),$AP286)</f>
        <v>#N/A</v>
      </c>
      <c r="BJ286" s="39" t="e" cm="1">
        <f t="array" ref="BJ286">INDEX($DG$24:$EF$31,COLUMN(F281),$AP286)</f>
        <v>#N/A</v>
      </c>
      <c r="BK286" s="39" t="e" cm="1">
        <f t="array" ref="BK286">INDEX($DG$24:$EF$31,COLUMN(G281),$AP286)</f>
        <v>#N/A</v>
      </c>
      <c r="BL286" s="39" t="e" cm="1">
        <f t="array" ref="BL286">INDEX($DG$24:$EF$31,COLUMN(H281),$AP286)</f>
        <v>#N/A</v>
      </c>
      <c r="BM286" s="63" t="str" cm="1">
        <f t="array" aca="1" ref="BM286:BQ286" ca="1">IFERROR(ROUND(IF(IFERROR(AW286:BA286/AW286:BA286,0)=1,(IFERROR(AQ286:AU286*BG286,0)+IFERROR(AW286:BA286*BH286,0)+(SUM(BD286:BF286)-MIN(BD286:BF286))*BI286+BB286*BJ286+BC286*BK286)*BL286+BB286*(1-BJ286)+BC286*(1-BK286)+IF(AN286=1,BF286,0),""),2),"")</f>
        <v/>
      </c>
      <c r="BN286" s="52" t="str">
        <f ca="1"/>
        <v/>
      </c>
      <c r="BO286" s="52" t="str">
        <f ca="1"/>
        <v/>
      </c>
      <c r="BP286" s="52" t="str">
        <f ca="1"/>
        <v/>
      </c>
      <c r="BQ286" s="64" t="str">
        <f ca="1"/>
        <v/>
      </c>
      <c r="BR286" s="6"/>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6"/>
      <c r="DM286" s="6"/>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row>
    <row r="287" spans="1:153" x14ac:dyDescent="0.3">
      <c r="A287" s="5"/>
      <c r="B287" s="18" t="str">
        <f t="shared" si="69"/>
        <v/>
      </c>
      <c r="C287" s="24"/>
      <c r="D287" s="24"/>
      <c r="E287" s="24"/>
      <c r="F287" s="24"/>
      <c r="G287" s="24"/>
      <c r="H287" s="25"/>
      <c r="I287" s="25"/>
      <c r="J287" s="25"/>
      <c r="K287" s="25"/>
      <c r="L287" s="25"/>
      <c r="M287" s="25"/>
      <c r="N287" s="24"/>
      <c r="O287" s="25"/>
      <c r="P287" s="6"/>
      <c r="Q287" s="6"/>
      <c r="R287" s="6" t="e">
        <f t="shared" si="70"/>
        <v>#N/A</v>
      </c>
      <c r="S287" s="6" t="e">
        <f t="shared" si="71"/>
        <v>#N/A</v>
      </c>
      <c r="T287" s="6" t="e">
        <f t="shared" si="72"/>
        <v>#N/A</v>
      </c>
      <c r="U287" s="6" t="e">
        <f t="shared" si="73"/>
        <v>#N/A</v>
      </c>
      <c r="V287" s="8" cm="1">
        <f t="array" ref="V287">IF(M287=0,0,IF(OR($DM$4=3,$DM$4=4),0,IF($DM$4=1,INDEX($CZ$7:$CZ$15,SUM(IF(M287&lt;$CY$7:$CY$15=TRUE,1,0))+1),VLOOKUP(M287,$DB$7:$DC$107,2,FALSE))))</f>
        <v>0</v>
      </c>
      <c r="W287" s="6" t="e">
        <f t="shared" si="68"/>
        <v>#N/A</v>
      </c>
      <c r="X287" s="6" cm="1">
        <f t="array" aca="1" ref="X287" ca="1">SUM(IF((IF(E287=0,INDIRECT(_xlfn.CONCAT($CH$1,MATCH(F287,$CG$7:$CG$100,0)+6)):INDIRECT(_xlfn.CONCAT($CH$1,MATCH(F287,$CG$7:$CG$100,0)+6+SUM(IF((F287=$CG$7:$CG$59)=TRUE,1,0))-1)),INDIRECT(_xlfn.CONCAT($CD$1,MATCH(E287,$CC$7:$CC$100,0)+6)):INDIRECT(_xlfn.CONCAT($CD$1,MATCH(E287,$CC$7:$CC$100,0)+6+SUM(IF((E287=$CC$7:$CC$59)=TRUE,1,0))-1)))*$S$3)=0,0,1))</f>
        <v>2</v>
      </c>
      <c r="Y287" s="6" t="e" cm="1">
        <f t="array" aca="1" ref="Y287" ca="1">SUM(IF((TRANSPOSE(MMULT(MMULT(_xlfn.MUNIT(X287),IF(MMULT(IF(E287=0,INDIRECT(_xlfn.CONCAT($CH$1,MATCH(F287,$CG$7:$CG$100,0)+6)):INDIRECT(_xlfn.CONCAT($CH$1,MATCH(F287,$CG$7:$CG$100,0)+6+SUM(IF((F287=$CG$7:$CG$59)=TRUE,1,0))-1)),INDIRECT(_xlfn.CONCAT($CD$1,MATCH(E287,$CC$7:$CC$100,0)+6)):INDIRECT(_xlfn.CONCAT($CD$1,MATCH(E287,$CC$7:$CC$100,0)+6+SUM(IF((E287=$CC$7:$CC$59)=TRUE,1,0))-1)))*$S$3,1/TRANSPOSE(W287-INDIRECT(_xlfn.CONCAT($BZ$1,MATCH(D287,$BY$7:$BY$100,0)+6)):INDIRECT(_xlfn.CONCAT($BZ$1,MATCH(D287,$BY$7:$BY$100,0)+6+SUM(IF((D287=$BY$7:$BY$59)=TRUE,1,0))-1))*$R$3))=1,1,0)),W287-INDIRECT(_xlfn.CONCAT($BZ$1,MATCH(D287,$BY$7:$BY$100,0)+6)):INDIRECT(_xlfn.CONCAT($BZ$1,MATCH(D287,$BY$7:$BY$100,0)+6+SUM(IF((D287=$BY$7:$BY$59)=TRUE,1,0))-1))*$R$3)))=0,0,1))</f>
        <v>#N/A</v>
      </c>
      <c r="Z287" s="6"/>
      <c r="AA287" s="30" t="str">
        <f t="shared" ca="1" si="74"/>
        <v/>
      </c>
      <c r="AB287" s="31" t="str">
        <f t="shared" si="75"/>
        <v/>
      </c>
      <c r="AC287" s="31" t="str">
        <f t="shared" si="76"/>
        <v/>
      </c>
      <c r="AD287" s="31" t="str">
        <f t="shared" si="77"/>
        <v/>
      </c>
      <c r="AE287" s="32" t="str">
        <f t="shared" si="78"/>
        <v/>
      </c>
      <c r="AF287" s="33" t="str" cm="1">
        <f t="array" aca="1" ref="AF287" ca="1">IFERROR(IF(_xlfn._xlws.SORT(TRANSPOSE(MMULT(MMULT(_xlfn.MUNIT(X287),IF(ROUND(MMULT(IF(E287=0,IF(DN285=1,INDIRECT(_xlfn.CONCAT($CP$1,MATCH(F287,$CO$7:$CO$100,0)+6)):INDIRECT(_xlfn.CONCAT($CP$1,MATCH(F287,$CO$7:$CO$100,0)+6+SUM(IF((F287=$CO$7:$CO$59)=TRUE,1,0))-1)),INDIRECT(_xlfn.CONCAT($CH$1,MATCH(F287,$CG$7:$CG$100,0)+6)):INDIRECT(_xlfn.CONCAT($CH$1,MATCH(F287,$CG$7:$CG$100,0)+6+SUM(IF((F287=$CG$7:$CG$59)=TRUE,1,0))-1))),IF(OR(DN285=2,DN285=3),INDIRECT(_xlfn.CONCAT($CL$1,MATCH(E287,$CK$7:$CK$100,0)+6)):INDIRECT(_xlfn.CONCAT($CL$1,MATCH(E287,$CK$7:$CK$100,0)+6+SUM(IF((E287=$CK$7:$CK$59)=TRUE,1,0))-1)),INDIRECT(_xlfn.CONCAT($CD$1,MATCH(E287,$CC$7:$CC$100,0)+6)):INDIRECT(_xlfn.CONCAT($CD$1,MATCH(E287,$CC$7:$CC$100,0)+6+SUM(IF((E287=$CC$7:$CC$59)=TRUE,1,0))-1))))*$S$3*IF(AND(DM285=4,F287=0),1.1,1),1/TRANSPOSE(W287-INDIRECT(_xlfn.CONCAT($BZ$1,MATCH(D287,$BY$7:$BY$100,0)+6)):INDIRECT(_xlfn.CONCAT($BZ$1,MATCH(D287,$BY$7:$BY$100,0)+6+SUM(IF((D287=$BY$7:$BY$59)=TRUE,1,0))-1))*$R$3)),6)=1,1,0)),W287-INDIRECT(_xlfn.CONCAT($BZ$1,MATCH(D287,$BY$7:$BY$100,0)+6)):INDIRECT(_xlfn.CONCAT($BZ$1,MATCH(D287,$BY$7:$BY$100,0)+6+SUM(IF((D287=$BY$7:$BY$59)=TRUE,1,0))-1))*$R$3))/$S$3,1,-1,TRUE)=0,"",_xlfn._xlws.SORT(TRANSPOSE(MMULT(MMULT(_xlfn.MUNIT(X287),IF(ROUND(MMULT(IF(E287=0,IF(DN285=1,INDIRECT(_xlfn.CONCAT($CP$1,MATCH(F287,$CO$7:$CO$100,0)+6)):INDIRECT(_xlfn.CONCAT($CP$1,MATCH(F287,$CO$7:$CO$100,0)+6+SUM(IF((F287=$CO$7:$CO$59)=TRUE,1,0))-1)),INDIRECT(_xlfn.CONCAT($CH$1,MATCH(F287,$CG$7:$CG$100,0)+6)):INDIRECT(_xlfn.CONCAT($CH$1,MATCH(F287,$CG$7:$CG$100,0)+6+SUM(IF((F287=$CG$7:$CG$59)=TRUE,1,0))-1))),IF(OR(DN285=2,DN285=3),INDIRECT(_xlfn.CONCAT($CL$1,MATCH(E287,$CK$7:$CK$100,0)+6)):INDIRECT(_xlfn.CONCAT($CL$1,MATCH(E287,$CK$7:$CK$100,0)+6+SUM(IF((E287=$CK$7:$CK$59)=TRUE,1,0))-1)),INDIRECT(_xlfn.CONCAT($CD$1,MATCH(E287,$CC$7:$CC$100,0)+6)):INDIRECT(_xlfn.CONCAT($CD$1,MATCH(E287,$CC$7:$CC$100,0)+6+SUM(IF((E287=$CC$7:$CC$59)=TRUE,1,0))-1))))*$S$3*IF(AND(DM285=4,F287=0),1.1,1),1/TRANSPOSE(W287-INDIRECT(_xlfn.CONCAT($BZ$1,MATCH(D287,$BY$7:$BY$100,0)+6)):INDIRECT(_xlfn.CONCAT($BZ$1,MATCH(D287,$BY$7:$BY$100,0)+6+SUM(IF((D287=$BY$7:$BY$59)=TRUE,1,0))-1))*$R$3)),6)=1,1,0)),W287-INDIRECT(_xlfn.CONCAT($BZ$1,MATCH(D287,$BY$7:$BY$100,0)+6)):INDIRECT(_xlfn.CONCAT($BZ$1,MATCH(D287,$BY$7:$BY$100,0)+6+SUM(IF((D287=$BY$7:$BY$59)=TRUE,1,0))-1))*$R$3))/$S$3,1,-1,TRUE)),"")</f>
        <v/>
      </c>
      <c r="AG287" s="31"/>
      <c r="AH287" s="31"/>
      <c r="AI287" s="31"/>
      <c r="AJ287" s="32"/>
      <c r="AK287" s="6"/>
      <c r="AL287" s="21"/>
      <c r="AM287" s="21"/>
      <c r="AN287" s="48">
        <f t="shared" si="79"/>
        <v>12</v>
      </c>
      <c r="AO287" s="39" t="e">
        <f t="shared" si="80"/>
        <v>#N/A</v>
      </c>
      <c r="AP287" s="39" t="e" cm="1">
        <f t="array" ref="AP287">_xlfn.XMATCH(1,IF(IF((AL287=$DG$24:$EF$24)=TRUE,1,0)+IF((AM287=$DG$25:$EF$25)=TRUE,1,0)=2,1,0))</f>
        <v>#N/A</v>
      </c>
      <c r="AQ287" s="39" t="str" cm="1">
        <f t="array" aca="1" ref="AQ287:AU287" ca="1">AA287:AE287</f>
        <v/>
      </c>
      <c r="AR287" s="39" t="str">
        <f ca="1"/>
        <v/>
      </c>
      <c r="AS287" s="39" t="str">
        <f ca="1"/>
        <v/>
      </c>
      <c r="AT287" s="39" t="str">
        <f ca="1"/>
        <v/>
      </c>
      <c r="AU287" s="39" t="str">
        <f ca="1"/>
        <v/>
      </c>
      <c r="AV287" s="39">
        <f t="shared" si="81"/>
        <v>0</v>
      </c>
      <c r="AW287" s="39" t="e" cm="1">
        <f t="array" ref="AW287">IF(AND(AV287=1,AO287&lt;&gt;1),VLOOKUP(E287,변환표준점수!$H$8:$O$60,_xlfn.XMATCH('표점 계산기'!$AL287,변환표준점수!$I$6:$O$6)+1,FALSE),IF(AND($E287=0,$DN$4=1),INDEX($CH$7:$CH$73,SUM(IF(AF287=$CP$7:$CP$59,ROW($A$1:$A$50),0))),IF(AND($E287&lt;&gt;0,$DN$4&lt;&gt;1),INDEX($CD$7:$CD$73,SUM(IF(AF287=$CL$7:$CL$59,ROW($A$1:$A$50),0))),AF287:AJ287)))</f>
        <v>#N/A</v>
      </c>
      <c r="AX287" s="39"/>
      <c r="AY287" s="39"/>
      <c r="AZ287" s="39"/>
      <c r="BA287" s="39"/>
      <c r="BB287" s="39" t="e">
        <f>VLOOKUP(G287,변환표준점수!$X$8:$AM$16,_xlfn.XMATCH(AL287,변환표준점수!$Y$5:$AM$5)+IF(OR(AN287=6,AN287=7,AN287=10,AN287=11),IF(AO287=1,0,1),0)+1,FALSE)</f>
        <v>#N/A</v>
      </c>
      <c r="BC287" s="39" t="e">
        <f>VLOOKUP(H287,변환표준점수!$AO$8:$BE$16,_xlfn.XMATCH(AL287,변환표준점수!$AP$5:$BE$5)+IF(OR(AN287=3,AN287=6,AN287=8,AN287=9,AN287=10),IF(AO287=1,0,1),0)+1,FALSE)</f>
        <v>#N/A</v>
      </c>
      <c r="BD287" s="39" t="e">
        <f>IF(I287=0,VLOOKUP(K287,변환표준점수!$BU$8:$CF$62,'표점 계산기'!$AN287+1,FALSE),VLOOKUP(I287,변환표준점수!$BH$8:$BS$62,'표점 계산기'!$AN287+1,FALSE))</f>
        <v>#N/A</v>
      </c>
      <c r="BE287" s="39" t="e">
        <f>IF(J287=0,VLOOKUP(L287,변환표준점수!$BU$8:$CF$62,'표점 계산기'!$AN287+1,FALSE),VLOOKUP(J287,변환표준점수!$BH$8:$BS$62,'표점 계산기'!$AN287+1,FALSE))</f>
        <v>#N/A</v>
      </c>
      <c r="BF287" s="39" cm="1">
        <f t="array" ref="BF287">IF(M287=0,0,IF(OR(AN287=3,AN287=4),0,IF(AN287=1,INDEX($CZ$7:$CZ$15,SUM(IF(M287&lt;$CY$7:$CY$15=TRUE,1,0))+1),VLOOKUP(M287,변환표준점수!$BH$8:$BS$62,'표점 계산기'!AN287+1,FALSE))))</f>
        <v>0</v>
      </c>
      <c r="BG287" s="39" t="e" cm="1">
        <f t="array" ref="BG287">INDEX($DG$24:$EF$31,COLUMN(C282),$AP287)</f>
        <v>#N/A</v>
      </c>
      <c r="BH287" s="39" t="e" cm="1">
        <f t="array" ref="BH287">INDEX($DG$24:$EF$31,COLUMN(D282),$AP287)</f>
        <v>#N/A</v>
      </c>
      <c r="BI287" s="39" t="e" cm="1">
        <f t="array" ref="BI287">INDEX($DG$24:$EF$31,COLUMN(E282),$AP287)</f>
        <v>#N/A</v>
      </c>
      <c r="BJ287" s="39" t="e" cm="1">
        <f t="array" ref="BJ287">INDEX($DG$24:$EF$31,COLUMN(F282),$AP287)</f>
        <v>#N/A</v>
      </c>
      <c r="BK287" s="39" t="e" cm="1">
        <f t="array" ref="BK287">INDEX($DG$24:$EF$31,COLUMN(G282),$AP287)</f>
        <v>#N/A</v>
      </c>
      <c r="BL287" s="39" t="e" cm="1">
        <f t="array" ref="BL287">INDEX($DG$24:$EF$31,COLUMN(H282),$AP287)</f>
        <v>#N/A</v>
      </c>
      <c r="BM287" s="63" t="str" cm="1">
        <f t="array" aca="1" ref="BM287:BQ287" ca="1">IFERROR(ROUND(IF(IFERROR(AW287:BA287/AW287:BA287,0)=1,(IFERROR(AQ287:AU287*BG287,0)+IFERROR(AW287:BA287*BH287,0)+(SUM(BD287:BF287)-MIN(BD287:BF287))*BI287+BB287*BJ287+BC287*BK287)*BL287+BB287*(1-BJ287)+BC287*(1-BK287)+IF(AN287=1,BF287,0),""),2),"")</f>
        <v/>
      </c>
      <c r="BN287" s="52" t="str">
        <f ca="1"/>
        <v/>
      </c>
      <c r="BO287" s="52" t="str">
        <f ca="1"/>
        <v/>
      </c>
      <c r="BP287" s="52" t="str">
        <f ca="1"/>
        <v/>
      </c>
      <c r="BQ287" s="64" t="str">
        <f ca="1"/>
        <v/>
      </c>
      <c r="BR287" s="6"/>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6"/>
      <c r="DM287" s="6"/>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row>
    <row r="288" spans="1:153" x14ac:dyDescent="0.3">
      <c r="A288" s="5"/>
      <c r="B288" s="18" t="str">
        <f t="shared" si="69"/>
        <v/>
      </c>
      <c r="C288" s="24"/>
      <c r="D288" s="24"/>
      <c r="E288" s="24"/>
      <c r="F288" s="24"/>
      <c r="G288" s="24"/>
      <c r="H288" s="25"/>
      <c r="I288" s="25"/>
      <c r="J288" s="25"/>
      <c r="K288" s="25"/>
      <c r="L288" s="25"/>
      <c r="M288" s="25"/>
      <c r="N288" s="24"/>
      <c r="O288" s="25"/>
      <c r="P288" s="6"/>
      <c r="Q288" s="6"/>
      <c r="R288" s="6" t="e">
        <f t="shared" si="70"/>
        <v>#N/A</v>
      </c>
      <c r="S288" s="6" t="e">
        <f t="shared" si="71"/>
        <v>#N/A</v>
      </c>
      <c r="T288" s="6" t="e">
        <f t="shared" si="72"/>
        <v>#N/A</v>
      </c>
      <c r="U288" s="6" t="e">
        <f t="shared" si="73"/>
        <v>#N/A</v>
      </c>
      <c r="V288" s="8" cm="1">
        <f t="array" ref="V288">IF(M288=0,0,IF(OR($DM$4=3,$DM$4=4),0,IF($DM$4=1,INDEX($CZ$7:$CZ$15,SUM(IF(M288&lt;$CY$7:$CY$15=TRUE,1,0))+1),VLOOKUP(M288,$DB$7:$DC$107,2,FALSE))))</f>
        <v>0</v>
      </c>
      <c r="W288" s="6" t="e">
        <f t="shared" si="68"/>
        <v>#N/A</v>
      </c>
      <c r="X288" s="6" cm="1">
        <f t="array" aca="1" ref="X288" ca="1">SUM(IF((IF(E288=0,INDIRECT(_xlfn.CONCAT($CH$1,MATCH(F288,$CG$7:$CG$100,0)+6)):INDIRECT(_xlfn.CONCAT($CH$1,MATCH(F288,$CG$7:$CG$100,0)+6+SUM(IF((F288=$CG$7:$CG$59)=TRUE,1,0))-1)),INDIRECT(_xlfn.CONCAT($CD$1,MATCH(E288,$CC$7:$CC$100,0)+6)):INDIRECT(_xlfn.CONCAT($CD$1,MATCH(E288,$CC$7:$CC$100,0)+6+SUM(IF((E288=$CC$7:$CC$59)=TRUE,1,0))-1)))*$S$3)=0,0,1))</f>
        <v>2</v>
      </c>
      <c r="Y288" s="6" t="e" cm="1">
        <f t="array" aca="1" ref="Y288" ca="1">SUM(IF((TRANSPOSE(MMULT(MMULT(_xlfn.MUNIT(X288),IF(MMULT(IF(E288=0,INDIRECT(_xlfn.CONCAT($CH$1,MATCH(F288,$CG$7:$CG$100,0)+6)):INDIRECT(_xlfn.CONCAT($CH$1,MATCH(F288,$CG$7:$CG$100,0)+6+SUM(IF((F288=$CG$7:$CG$59)=TRUE,1,0))-1)),INDIRECT(_xlfn.CONCAT($CD$1,MATCH(E288,$CC$7:$CC$100,0)+6)):INDIRECT(_xlfn.CONCAT($CD$1,MATCH(E288,$CC$7:$CC$100,0)+6+SUM(IF((E288=$CC$7:$CC$59)=TRUE,1,0))-1)))*$S$3,1/TRANSPOSE(W288-INDIRECT(_xlfn.CONCAT($BZ$1,MATCH(D288,$BY$7:$BY$100,0)+6)):INDIRECT(_xlfn.CONCAT($BZ$1,MATCH(D288,$BY$7:$BY$100,0)+6+SUM(IF((D288=$BY$7:$BY$59)=TRUE,1,0))-1))*$R$3))=1,1,0)),W288-INDIRECT(_xlfn.CONCAT($BZ$1,MATCH(D288,$BY$7:$BY$100,0)+6)):INDIRECT(_xlfn.CONCAT($BZ$1,MATCH(D288,$BY$7:$BY$100,0)+6+SUM(IF((D288=$BY$7:$BY$59)=TRUE,1,0))-1))*$R$3)))=0,0,1))</f>
        <v>#N/A</v>
      </c>
      <c r="Z288" s="6"/>
      <c r="AA288" s="30" t="str">
        <f t="shared" ca="1" si="74"/>
        <v/>
      </c>
      <c r="AB288" s="31" t="str">
        <f t="shared" si="75"/>
        <v/>
      </c>
      <c r="AC288" s="31" t="str">
        <f t="shared" si="76"/>
        <v/>
      </c>
      <c r="AD288" s="31" t="str">
        <f t="shared" si="77"/>
        <v/>
      </c>
      <c r="AE288" s="32" t="str">
        <f t="shared" si="78"/>
        <v/>
      </c>
      <c r="AF288" s="33" t="str" cm="1">
        <f t="array" aca="1" ref="AF288" ca="1">IFERROR(IF(_xlfn._xlws.SORT(TRANSPOSE(MMULT(MMULT(_xlfn.MUNIT(X288),IF(ROUND(MMULT(IF(E288=0,IF(DN286=1,INDIRECT(_xlfn.CONCAT($CP$1,MATCH(F288,$CO$7:$CO$100,0)+6)):INDIRECT(_xlfn.CONCAT($CP$1,MATCH(F288,$CO$7:$CO$100,0)+6+SUM(IF((F288=$CO$7:$CO$59)=TRUE,1,0))-1)),INDIRECT(_xlfn.CONCAT($CH$1,MATCH(F288,$CG$7:$CG$100,0)+6)):INDIRECT(_xlfn.CONCAT($CH$1,MATCH(F288,$CG$7:$CG$100,0)+6+SUM(IF((F288=$CG$7:$CG$59)=TRUE,1,0))-1))),IF(OR(DN286=2,DN286=3),INDIRECT(_xlfn.CONCAT($CL$1,MATCH(E288,$CK$7:$CK$100,0)+6)):INDIRECT(_xlfn.CONCAT($CL$1,MATCH(E288,$CK$7:$CK$100,0)+6+SUM(IF((E288=$CK$7:$CK$59)=TRUE,1,0))-1)),INDIRECT(_xlfn.CONCAT($CD$1,MATCH(E288,$CC$7:$CC$100,0)+6)):INDIRECT(_xlfn.CONCAT($CD$1,MATCH(E288,$CC$7:$CC$100,0)+6+SUM(IF((E288=$CC$7:$CC$59)=TRUE,1,0))-1))))*$S$3*IF(AND(DM286=4,F288=0),1.1,1),1/TRANSPOSE(W288-INDIRECT(_xlfn.CONCAT($BZ$1,MATCH(D288,$BY$7:$BY$100,0)+6)):INDIRECT(_xlfn.CONCAT($BZ$1,MATCH(D288,$BY$7:$BY$100,0)+6+SUM(IF((D288=$BY$7:$BY$59)=TRUE,1,0))-1))*$R$3)),6)=1,1,0)),W288-INDIRECT(_xlfn.CONCAT($BZ$1,MATCH(D288,$BY$7:$BY$100,0)+6)):INDIRECT(_xlfn.CONCAT($BZ$1,MATCH(D288,$BY$7:$BY$100,0)+6+SUM(IF((D288=$BY$7:$BY$59)=TRUE,1,0))-1))*$R$3))/$S$3,1,-1,TRUE)=0,"",_xlfn._xlws.SORT(TRANSPOSE(MMULT(MMULT(_xlfn.MUNIT(X288),IF(ROUND(MMULT(IF(E288=0,IF(DN286=1,INDIRECT(_xlfn.CONCAT($CP$1,MATCH(F288,$CO$7:$CO$100,0)+6)):INDIRECT(_xlfn.CONCAT($CP$1,MATCH(F288,$CO$7:$CO$100,0)+6+SUM(IF((F288=$CO$7:$CO$59)=TRUE,1,0))-1)),INDIRECT(_xlfn.CONCAT($CH$1,MATCH(F288,$CG$7:$CG$100,0)+6)):INDIRECT(_xlfn.CONCAT($CH$1,MATCH(F288,$CG$7:$CG$100,0)+6+SUM(IF((F288=$CG$7:$CG$59)=TRUE,1,0))-1))),IF(OR(DN286=2,DN286=3),INDIRECT(_xlfn.CONCAT($CL$1,MATCH(E288,$CK$7:$CK$100,0)+6)):INDIRECT(_xlfn.CONCAT($CL$1,MATCH(E288,$CK$7:$CK$100,0)+6+SUM(IF((E288=$CK$7:$CK$59)=TRUE,1,0))-1)),INDIRECT(_xlfn.CONCAT($CD$1,MATCH(E288,$CC$7:$CC$100,0)+6)):INDIRECT(_xlfn.CONCAT($CD$1,MATCH(E288,$CC$7:$CC$100,0)+6+SUM(IF((E288=$CC$7:$CC$59)=TRUE,1,0))-1))))*$S$3*IF(AND(DM286=4,F288=0),1.1,1),1/TRANSPOSE(W288-INDIRECT(_xlfn.CONCAT($BZ$1,MATCH(D288,$BY$7:$BY$100,0)+6)):INDIRECT(_xlfn.CONCAT($BZ$1,MATCH(D288,$BY$7:$BY$100,0)+6+SUM(IF((D288=$BY$7:$BY$59)=TRUE,1,0))-1))*$R$3)),6)=1,1,0)),W288-INDIRECT(_xlfn.CONCAT($BZ$1,MATCH(D288,$BY$7:$BY$100,0)+6)):INDIRECT(_xlfn.CONCAT($BZ$1,MATCH(D288,$BY$7:$BY$100,0)+6+SUM(IF((D288=$BY$7:$BY$59)=TRUE,1,0))-1))*$R$3))/$S$3,1,-1,TRUE)),"")</f>
        <v/>
      </c>
      <c r="AG288" s="31"/>
      <c r="AH288" s="31"/>
      <c r="AI288" s="31"/>
      <c r="AJ288" s="32"/>
      <c r="AK288" s="6"/>
      <c r="AL288" s="21"/>
      <c r="AM288" s="21"/>
      <c r="AN288" s="48">
        <f t="shared" si="79"/>
        <v>12</v>
      </c>
      <c r="AO288" s="39" t="e">
        <f t="shared" si="80"/>
        <v>#N/A</v>
      </c>
      <c r="AP288" s="39" t="e" cm="1">
        <f t="array" ref="AP288">_xlfn.XMATCH(1,IF(IF((AL288=$DG$24:$EF$24)=TRUE,1,0)+IF((AM288=$DG$25:$EF$25)=TRUE,1,0)=2,1,0))</f>
        <v>#N/A</v>
      </c>
      <c r="AQ288" s="39" t="str" cm="1">
        <f t="array" aca="1" ref="AQ288:AU288" ca="1">AA288:AE288</f>
        <v/>
      </c>
      <c r="AR288" s="39" t="str">
        <f ca="1"/>
        <v/>
      </c>
      <c r="AS288" s="39" t="str">
        <f ca="1"/>
        <v/>
      </c>
      <c r="AT288" s="39" t="str">
        <f ca="1"/>
        <v/>
      </c>
      <c r="AU288" s="39" t="str">
        <f ca="1"/>
        <v/>
      </c>
      <c r="AV288" s="39">
        <f t="shared" si="81"/>
        <v>0</v>
      </c>
      <c r="AW288" s="39" t="e" cm="1">
        <f t="array" ref="AW288">IF(AND(AV288=1,AO288&lt;&gt;1),VLOOKUP(E288,변환표준점수!$H$8:$O$60,_xlfn.XMATCH('표점 계산기'!$AL288,변환표준점수!$I$6:$O$6)+1,FALSE),IF(AND($E288=0,$DN$4=1),INDEX($CH$7:$CH$73,SUM(IF(AF288=$CP$7:$CP$59,ROW($A$1:$A$50),0))),IF(AND($E288&lt;&gt;0,$DN$4&lt;&gt;1),INDEX($CD$7:$CD$73,SUM(IF(AF288=$CL$7:$CL$59,ROW($A$1:$A$50),0))),AF288:AJ288)))</f>
        <v>#N/A</v>
      </c>
      <c r="AX288" s="39"/>
      <c r="AY288" s="39"/>
      <c r="AZ288" s="39"/>
      <c r="BA288" s="39"/>
      <c r="BB288" s="39" t="e">
        <f>VLOOKUP(G288,변환표준점수!$X$8:$AM$16,_xlfn.XMATCH(AL288,변환표준점수!$Y$5:$AM$5)+IF(OR(AN288=6,AN288=7,AN288=10,AN288=11),IF(AO288=1,0,1),0)+1,FALSE)</f>
        <v>#N/A</v>
      </c>
      <c r="BC288" s="39" t="e">
        <f>VLOOKUP(H288,변환표준점수!$AO$8:$BE$16,_xlfn.XMATCH(AL288,변환표준점수!$AP$5:$BE$5)+IF(OR(AN288=3,AN288=6,AN288=8,AN288=9,AN288=10),IF(AO288=1,0,1),0)+1,FALSE)</f>
        <v>#N/A</v>
      </c>
      <c r="BD288" s="39" t="e">
        <f>IF(I288=0,VLOOKUP(K288,변환표준점수!$BU$8:$CF$62,'표점 계산기'!$AN288+1,FALSE),VLOOKUP(I288,변환표준점수!$BH$8:$BS$62,'표점 계산기'!$AN288+1,FALSE))</f>
        <v>#N/A</v>
      </c>
      <c r="BE288" s="39" t="e">
        <f>IF(J288=0,VLOOKUP(L288,변환표준점수!$BU$8:$CF$62,'표점 계산기'!$AN288+1,FALSE),VLOOKUP(J288,변환표준점수!$BH$8:$BS$62,'표점 계산기'!$AN288+1,FALSE))</f>
        <v>#N/A</v>
      </c>
      <c r="BF288" s="39" cm="1">
        <f t="array" ref="BF288">IF(M288=0,0,IF(OR(AN288=3,AN288=4),0,IF(AN288=1,INDEX($CZ$7:$CZ$15,SUM(IF(M288&lt;$CY$7:$CY$15=TRUE,1,0))+1),VLOOKUP(M288,변환표준점수!$BH$8:$BS$62,'표점 계산기'!AN288+1,FALSE))))</f>
        <v>0</v>
      </c>
      <c r="BG288" s="39" t="e" cm="1">
        <f t="array" ref="BG288">INDEX($DG$24:$EF$31,COLUMN(C283),$AP288)</f>
        <v>#N/A</v>
      </c>
      <c r="BH288" s="39" t="e" cm="1">
        <f t="array" ref="BH288">INDEX($DG$24:$EF$31,COLUMN(D283),$AP288)</f>
        <v>#N/A</v>
      </c>
      <c r="BI288" s="39" t="e" cm="1">
        <f t="array" ref="BI288">INDEX($DG$24:$EF$31,COLUMN(E283),$AP288)</f>
        <v>#N/A</v>
      </c>
      <c r="BJ288" s="39" t="e" cm="1">
        <f t="array" ref="BJ288">INDEX($DG$24:$EF$31,COLUMN(F283),$AP288)</f>
        <v>#N/A</v>
      </c>
      <c r="BK288" s="39" t="e" cm="1">
        <f t="array" ref="BK288">INDEX($DG$24:$EF$31,COLUMN(G283),$AP288)</f>
        <v>#N/A</v>
      </c>
      <c r="BL288" s="39" t="e" cm="1">
        <f t="array" ref="BL288">INDEX($DG$24:$EF$31,COLUMN(H283),$AP288)</f>
        <v>#N/A</v>
      </c>
      <c r="BM288" s="63" t="str" cm="1">
        <f t="array" aca="1" ref="BM288:BQ288" ca="1">IFERROR(ROUND(IF(IFERROR(AW288:BA288/AW288:BA288,0)=1,(IFERROR(AQ288:AU288*BG288,0)+IFERROR(AW288:BA288*BH288,0)+(SUM(BD288:BF288)-MIN(BD288:BF288))*BI288+BB288*BJ288+BC288*BK288)*BL288+BB288*(1-BJ288)+BC288*(1-BK288)+IF(AN288=1,BF288,0),""),2),"")</f>
        <v/>
      </c>
      <c r="BN288" s="52" t="str">
        <f ca="1"/>
        <v/>
      </c>
      <c r="BO288" s="52" t="str">
        <f ca="1"/>
        <v/>
      </c>
      <c r="BP288" s="52" t="str">
        <f ca="1"/>
        <v/>
      </c>
      <c r="BQ288" s="64" t="str">
        <f ca="1"/>
        <v/>
      </c>
      <c r="BR288" s="6"/>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6"/>
      <c r="DM288" s="6"/>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row>
    <row r="289" spans="1:153" x14ac:dyDescent="0.3">
      <c r="A289" s="5"/>
      <c r="B289" s="18" t="str">
        <f t="shared" si="69"/>
        <v/>
      </c>
      <c r="C289" s="24"/>
      <c r="D289" s="24"/>
      <c r="E289" s="24"/>
      <c r="F289" s="24"/>
      <c r="G289" s="24"/>
      <c r="H289" s="25"/>
      <c r="I289" s="25"/>
      <c r="J289" s="25"/>
      <c r="K289" s="25"/>
      <c r="L289" s="25"/>
      <c r="M289" s="25"/>
      <c r="N289" s="24"/>
      <c r="O289" s="25"/>
      <c r="P289" s="6"/>
      <c r="Q289" s="6"/>
      <c r="R289" s="6" t="e">
        <f t="shared" si="70"/>
        <v>#N/A</v>
      </c>
      <c r="S289" s="6" t="e">
        <f t="shared" si="71"/>
        <v>#N/A</v>
      </c>
      <c r="T289" s="6" t="e">
        <f t="shared" si="72"/>
        <v>#N/A</v>
      </c>
      <c r="U289" s="6" t="e">
        <f t="shared" si="73"/>
        <v>#N/A</v>
      </c>
      <c r="V289" s="8" cm="1">
        <f t="array" ref="V289">IF(M289=0,0,IF(OR($DM$4=3,$DM$4=4),0,IF($DM$4=1,INDEX($CZ$7:$CZ$15,SUM(IF(M289&lt;$CY$7:$CY$15=TRUE,1,0))+1),VLOOKUP(M289,$DB$7:$DC$107,2,FALSE))))</f>
        <v>0</v>
      </c>
      <c r="W289" s="6" t="e">
        <f t="shared" si="68"/>
        <v>#N/A</v>
      </c>
      <c r="X289" s="6" cm="1">
        <f t="array" aca="1" ref="X289" ca="1">SUM(IF((IF(E289=0,INDIRECT(_xlfn.CONCAT($CH$1,MATCH(F289,$CG$7:$CG$100,0)+6)):INDIRECT(_xlfn.CONCAT($CH$1,MATCH(F289,$CG$7:$CG$100,0)+6+SUM(IF((F289=$CG$7:$CG$59)=TRUE,1,0))-1)),INDIRECT(_xlfn.CONCAT($CD$1,MATCH(E289,$CC$7:$CC$100,0)+6)):INDIRECT(_xlfn.CONCAT($CD$1,MATCH(E289,$CC$7:$CC$100,0)+6+SUM(IF((E289=$CC$7:$CC$59)=TRUE,1,0))-1)))*$S$3)=0,0,1))</f>
        <v>2</v>
      </c>
      <c r="Y289" s="6" t="e" cm="1">
        <f t="array" aca="1" ref="Y289" ca="1">SUM(IF((TRANSPOSE(MMULT(MMULT(_xlfn.MUNIT(X289),IF(MMULT(IF(E289=0,INDIRECT(_xlfn.CONCAT($CH$1,MATCH(F289,$CG$7:$CG$100,0)+6)):INDIRECT(_xlfn.CONCAT($CH$1,MATCH(F289,$CG$7:$CG$100,0)+6+SUM(IF((F289=$CG$7:$CG$59)=TRUE,1,0))-1)),INDIRECT(_xlfn.CONCAT($CD$1,MATCH(E289,$CC$7:$CC$100,0)+6)):INDIRECT(_xlfn.CONCAT($CD$1,MATCH(E289,$CC$7:$CC$100,0)+6+SUM(IF((E289=$CC$7:$CC$59)=TRUE,1,0))-1)))*$S$3,1/TRANSPOSE(W289-INDIRECT(_xlfn.CONCAT($BZ$1,MATCH(D289,$BY$7:$BY$100,0)+6)):INDIRECT(_xlfn.CONCAT($BZ$1,MATCH(D289,$BY$7:$BY$100,0)+6+SUM(IF((D289=$BY$7:$BY$59)=TRUE,1,0))-1))*$R$3))=1,1,0)),W289-INDIRECT(_xlfn.CONCAT($BZ$1,MATCH(D289,$BY$7:$BY$100,0)+6)):INDIRECT(_xlfn.CONCAT($BZ$1,MATCH(D289,$BY$7:$BY$100,0)+6+SUM(IF((D289=$BY$7:$BY$59)=TRUE,1,0))-1))*$R$3)))=0,0,1))</f>
        <v>#N/A</v>
      </c>
      <c r="Z289" s="6"/>
      <c r="AA289" s="30" t="str">
        <f t="shared" ca="1" si="74"/>
        <v/>
      </c>
      <c r="AB289" s="31" t="str">
        <f t="shared" si="75"/>
        <v/>
      </c>
      <c r="AC289" s="31" t="str">
        <f t="shared" si="76"/>
        <v/>
      </c>
      <c r="AD289" s="31" t="str">
        <f t="shared" si="77"/>
        <v/>
      </c>
      <c r="AE289" s="32" t="str">
        <f t="shared" si="78"/>
        <v/>
      </c>
      <c r="AF289" s="33" t="str" cm="1">
        <f t="array" aca="1" ref="AF289" ca="1">IFERROR(IF(_xlfn._xlws.SORT(TRANSPOSE(MMULT(MMULT(_xlfn.MUNIT(X289),IF(ROUND(MMULT(IF(E289=0,IF(DN287=1,INDIRECT(_xlfn.CONCAT($CP$1,MATCH(F289,$CO$7:$CO$100,0)+6)):INDIRECT(_xlfn.CONCAT($CP$1,MATCH(F289,$CO$7:$CO$100,0)+6+SUM(IF((F289=$CO$7:$CO$59)=TRUE,1,0))-1)),INDIRECT(_xlfn.CONCAT($CH$1,MATCH(F289,$CG$7:$CG$100,0)+6)):INDIRECT(_xlfn.CONCAT($CH$1,MATCH(F289,$CG$7:$CG$100,0)+6+SUM(IF((F289=$CG$7:$CG$59)=TRUE,1,0))-1))),IF(OR(DN287=2,DN287=3),INDIRECT(_xlfn.CONCAT($CL$1,MATCH(E289,$CK$7:$CK$100,0)+6)):INDIRECT(_xlfn.CONCAT($CL$1,MATCH(E289,$CK$7:$CK$100,0)+6+SUM(IF((E289=$CK$7:$CK$59)=TRUE,1,0))-1)),INDIRECT(_xlfn.CONCAT($CD$1,MATCH(E289,$CC$7:$CC$100,0)+6)):INDIRECT(_xlfn.CONCAT($CD$1,MATCH(E289,$CC$7:$CC$100,0)+6+SUM(IF((E289=$CC$7:$CC$59)=TRUE,1,0))-1))))*$S$3*IF(AND(DM287=4,F289=0),1.1,1),1/TRANSPOSE(W289-INDIRECT(_xlfn.CONCAT($BZ$1,MATCH(D289,$BY$7:$BY$100,0)+6)):INDIRECT(_xlfn.CONCAT($BZ$1,MATCH(D289,$BY$7:$BY$100,0)+6+SUM(IF((D289=$BY$7:$BY$59)=TRUE,1,0))-1))*$R$3)),6)=1,1,0)),W289-INDIRECT(_xlfn.CONCAT($BZ$1,MATCH(D289,$BY$7:$BY$100,0)+6)):INDIRECT(_xlfn.CONCAT($BZ$1,MATCH(D289,$BY$7:$BY$100,0)+6+SUM(IF((D289=$BY$7:$BY$59)=TRUE,1,0))-1))*$R$3))/$S$3,1,-1,TRUE)=0,"",_xlfn._xlws.SORT(TRANSPOSE(MMULT(MMULT(_xlfn.MUNIT(X289),IF(ROUND(MMULT(IF(E289=0,IF(DN287=1,INDIRECT(_xlfn.CONCAT($CP$1,MATCH(F289,$CO$7:$CO$100,0)+6)):INDIRECT(_xlfn.CONCAT($CP$1,MATCH(F289,$CO$7:$CO$100,0)+6+SUM(IF((F289=$CO$7:$CO$59)=TRUE,1,0))-1)),INDIRECT(_xlfn.CONCAT($CH$1,MATCH(F289,$CG$7:$CG$100,0)+6)):INDIRECT(_xlfn.CONCAT($CH$1,MATCH(F289,$CG$7:$CG$100,0)+6+SUM(IF((F289=$CG$7:$CG$59)=TRUE,1,0))-1))),IF(OR(DN287=2,DN287=3),INDIRECT(_xlfn.CONCAT($CL$1,MATCH(E289,$CK$7:$CK$100,0)+6)):INDIRECT(_xlfn.CONCAT($CL$1,MATCH(E289,$CK$7:$CK$100,0)+6+SUM(IF((E289=$CK$7:$CK$59)=TRUE,1,0))-1)),INDIRECT(_xlfn.CONCAT($CD$1,MATCH(E289,$CC$7:$CC$100,0)+6)):INDIRECT(_xlfn.CONCAT($CD$1,MATCH(E289,$CC$7:$CC$100,0)+6+SUM(IF((E289=$CC$7:$CC$59)=TRUE,1,0))-1))))*$S$3*IF(AND(DM287=4,F289=0),1.1,1),1/TRANSPOSE(W289-INDIRECT(_xlfn.CONCAT($BZ$1,MATCH(D289,$BY$7:$BY$100,0)+6)):INDIRECT(_xlfn.CONCAT($BZ$1,MATCH(D289,$BY$7:$BY$100,0)+6+SUM(IF((D289=$BY$7:$BY$59)=TRUE,1,0))-1))*$R$3)),6)=1,1,0)),W289-INDIRECT(_xlfn.CONCAT($BZ$1,MATCH(D289,$BY$7:$BY$100,0)+6)):INDIRECT(_xlfn.CONCAT($BZ$1,MATCH(D289,$BY$7:$BY$100,0)+6+SUM(IF((D289=$BY$7:$BY$59)=TRUE,1,0))-1))*$R$3))/$S$3,1,-1,TRUE)),"")</f>
        <v/>
      </c>
      <c r="AG289" s="31"/>
      <c r="AH289" s="31"/>
      <c r="AI289" s="31"/>
      <c r="AJ289" s="32"/>
      <c r="AK289" s="6"/>
      <c r="AL289" s="21"/>
      <c r="AM289" s="21"/>
      <c r="AN289" s="48">
        <f t="shared" si="79"/>
        <v>12</v>
      </c>
      <c r="AO289" s="39" t="e">
        <f t="shared" si="80"/>
        <v>#N/A</v>
      </c>
      <c r="AP289" s="39" t="e" cm="1">
        <f t="array" ref="AP289">_xlfn.XMATCH(1,IF(IF((AL289=$DG$24:$EF$24)=TRUE,1,0)+IF((AM289=$DG$25:$EF$25)=TRUE,1,0)=2,1,0))</f>
        <v>#N/A</v>
      </c>
      <c r="AQ289" s="39" t="str" cm="1">
        <f t="array" aca="1" ref="AQ289:AU289" ca="1">AA289:AE289</f>
        <v/>
      </c>
      <c r="AR289" s="39" t="str">
        <f ca="1"/>
        <v/>
      </c>
      <c r="AS289" s="39" t="str">
        <f ca="1"/>
        <v/>
      </c>
      <c r="AT289" s="39" t="str">
        <f ca="1"/>
        <v/>
      </c>
      <c r="AU289" s="39" t="str">
        <f ca="1"/>
        <v/>
      </c>
      <c r="AV289" s="39">
        <f t="shared" si="81"/>
        <v>0</v>
      </c>
      <c r="AW289" s="39" t="e" cm="1">
        <f t="array" ref="AW289">IF(AND(AV289=1,AO289&lt;&gt;1),VLOOKUP(E289,변환표준점수!$H$8:$O$60,_xlfn.XMATCH('표점 계산기'!$AL289,변환표준점수!$I$6:$O$6)+1,FALSE),IF(AND($E289=0,$DN$4=1),INDEX($CH$7:$CH$73,SUM(IF(AF289=$CP$7:$CP$59,ROW($A$1:$A$50),0))),IF(AND($E289&lt;&gt;0,$DN$4&lt;&gt;1),INDEX($CD$7:$CD$73,SUM(IF(AF289=$CL$7:$CL$59,ROW($A$1:$A$50),0))),AF289:AJ289)))</f>
        <v>#N/A</v>
      </c>
      <c r="AX289" s="39"/>
      <c r="AY289" s="39"/>
      <c r="AZ289" s="39"/>
      <c r="BA289" s="39"/>
      <c r="BB289" s="39" t="e">
        <f>VLOOKUP(G289,변환표준점수!$X$8:$AM$16,_xlfn.XMATCH(AL289,변환표준점수!$Y$5:$AM$5)+IF(OR(AN289=6,AN289=7,AN289=10,AN289=11),IF(AO289=1,0,1),0)+1,FALSE)</f>
        <v>#N/A</v>
      </c>
      <c r="BC289" s="39" t="e">
        <f>VLOOKUP(H289,변환표준점수!$AO$8:$BE$16,_xlfn.XMATCH(AL289,변환표준점수!$AP$5:$BE$5)+IF(OR(AN289=3,AN289=6,AN289=8,AN289=9,AN289=10),IF(AO289=1,0,1),0)+1,FALSE)</f>
        <v>#N/A</v>
      </c>
      <c r="BD289" s="39" t="e">
        <f>IF(I289=0,VLOOKUP(K289,변환표준점수!$BU$8:$CF$62,'표점 계산기'!$AN289+1,FALSE),VLOOKUP(I289,변환표준점수!$BH$8:$BS$62,'표점 계산기'!$AN289+1,FALSE))</f>
        <v>#N/A</v>
      </c>
      <c r="BE289" s="39" t="e">
        <f>IF(J289=0,VLOOKUP(L289,변환표준점수!$BU$8:$CF$62,'표점 계산기'!$AN289+1,FALSE),VLOOKUP(J289,변환표준점수!$BH$8:$BS$62,'표점 계산기'!$AN289+1,FALSE))</f>
        <v>#N/A</v>
      </c>
      <c r="BF289" s="39" cm="1">
        <f t="array" ref="BF289">IF(M289=0,0,IF(OR(AN289=3,AN289=4),0,IF(AN289=1,INDEX($CZ$7:$CZ$15,SUM(IF(M289&lt;$CY$7:$CY$15=TRUE,1,0))+1),VLOOKUP(M289,변환표준점수!$BH$8:$BS$62,'표점 계산기'!AN289+1,FALSE))))</f>
        <v>0</v>
      </c>
      <c r="BG289" s="39" t="e" cm="1">
        <f t="array" ref="BG289">INDEX($DG$24:$EF$31,COLUMN(C284),$AP289)</f>
        <v>#N/A</v>
      </c>
      <c r="BH289" s="39" t="e" cm="1">
        <f t="array" ref="BH289">INDEX($DG$24:$EF$31,COLUMN(D284),$AP289)</f>
        <v>#N/A</v>
      </c>
      <c r="BI289" s="39" t="e" cm="1">
        <f t="array" ref="BI289">INDEX($DG$24:$EF$31,COLUMN(E284),$AP289)</f>
        <v>#N/A</v>
      </c>
      <c r="BJ289" s="39" t="e" cm="1">
        <f t="array" ref="BJ289">INDEX($DG$24:$EF$31,COLUMN(F284),$AP289)</f>
        <v>#N/A</v>
      </c>
      <c r="BK289" s="39" t="e" cm="1">
        <f t="array" ref="BK289">INDEX($DG$24:$EF$31,COLUMN(G284),$AP289)</f>
        <v>#N/A</v>
      </c>
      <c r="BL289" s="39" t="e" cm="1">
        <f t="array" ref="BL289">INDEX($DG$24:$EF$31,COLUMN(H284),$AP289)</f>
        <v>#N/A</v>
      </c>
      <c r="BM289" s="63" t="str" cm="1">
        <f t="array" aca="1" ref="BM289:BQ289" ca="1">IFERROR(ROUND(IF(IFERROR(AW289:BA289/AW289:BA289,0)=1,(IFERROR(AQ289:AU289*BG289,0)+IFERROR(AW289:BA289*BH289,0)+(SUM(BD289:BF289)-MIN(BD289:BF289))*BI289+BB289*BJ289+BC289*BK289)*BL289+BB289*(1-BJ289)+BC289*(1-BK289)+IF(AN289=1,BF289,0),""),2),"")</f>
        <v/>
      </c>
      <c r="BN289" s="52" t="str">
        <f ca="1"/>
        <v/>
      </c>
      <c r="BO289" s="52" t="str">
        <f ca="1"/>
        <v/>
      </c>
      <c r="BP289" s="52" t="str">
        <f ca="1"/>
        <v/>
      </c>
      <c r="BQ289" s="64" t="str">
        <f ca="1"/>
        <v/>
      </c>
      <c r="BR289" s="6"/>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6"/>
      <c r="DM289" s="6"/>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row>
    <row r="290" spans="1:153" x14ac:dyDescent="0.3">
      <c r="A290" s="5"/>
      <c r="B290" s="18" t="str">
        <f t="shared" si="69"/>
        <v/>
      </c>
      <c r="C290" s="24"/>
      <c r="D290" s="24"/>
      <c r="E290" s="24"/>
      <c r="F290" s="24"/>
      <c r="G290" s="24"/>
      <c r="H290" s="25"/>
      <c r="I290" s="25"/>
      <c r="J290" s="25"/>
      <c r="K290" s="25"/>
      <c r="L290" s="25"/>
      <c r="M290" s="25"/>
      <c r="N290" s="24"/>
      <c r="O290" s="25"/>
      <c r="P290" s="6"/>
      <c r="Q290" s="6"/>
      <c r="R290" s="6" t="e">
        <f t="shared" si="70"/>
        <v>#N/A</v>
      </c>
      <c r="S290" s="6" t="e">
        <f t="shared" si="71"/>
        <v>#N/A</v>
      </c>
      <c r="T290" s="6" t="e">
        <f t="shared" si="72"/>
        <v>#N/A</v>
      </c>
      <c r="U290" s="6" t="e">
        <f t="shared" si="73"/>
        <v>#N/A</v>
      </c>
      <c r="V290" s="8" cm="1">
        <f t="array" ref="V290">IF(M290=0,0,IF(OR($DM$4=3,$DM$4=4),0,IF($DM$4=1,INDEX($CZ$7:$CZ$15,SUM(IF(M290&lt;$CY$7:$CY$15=TRUE,1,0))+1),VLOOKUP(M290,$DB$7:$DC$107,2,FALSE))))</f>
        <v>0</v>
      </c>
      <c r="W290" s="6" t="e">
        <f t="shared" si="68"/>
        <v>#N/A</v>
      </c>
      <c r="X290" s="6" cm="1">
        <f t="array" aca="1" ref="X290" ca="1">SUM(IF((IF(E290=0,INDIRECT(_xlfn.CONCAT($CH$1,MATCH(F290,$CG$7:$CG$100,0)+6)):INDIRECT(_xlfn.CONCAT($CH$1,MATCH(F290,$CG$7:$CG$100,0)+6+SUM(IF((F290=$CG$7:$CG$59)=TRUE,1,0))-1)),INDIRECT(_xlfn.CONCAT($CD$1,MATCH(E290,$CC$7:$CC$100,0)+6)):INDIRECT(_xlfn.CONCAT($CD$1,MATCH(E290,$CC$7:$CC$100,0)+6+SUM(IF((E290=$CC$7:$CC$59)=TRUE,1,0))-1)))*$S$3)=0,0,1))</f>
        <v>2</v>
      </c>
      <c r="Y290" s="6" t="e" cm="1">
        <f t="array" aca="1" ref="Y290" ca="1">SUM(IF((TRANSPOSE(MMULT(MMULT(_xlfn.MUNIT(X290),IF(MMULT(IF(E290=0,INDIRECT(_xlfn.CONCAT($CH$1,MATCH(F290,$CG$7:$CG$100,0)+6)):INDIRECT(_xlfn.CONCAT($CH$1,MATCH(F290,$CG$7:$CG$100,0)+6+SUM(IF((F290=$CG$7:$CG$59)=TRUE,1,0))-1)),INDIRECT(_xlfn.CONCAT($CD$1,MATCH(E290,$CC$7:$CC$100,0)+6)):INDIRECT(_xlfn.CONCAT($CD$1,MATCH(E290,$CC$7:$CC$100,0)+6+SUM(IF((E290=$CC$7:$CC$59)=TRUE,1,0))-1)))*$S$3,1/TRANSPOSE(W290-INDIRECT(_xlfn.CONCAT($BZ$1,MATCH(D290,$BY$7:$BY$100,0)+6)):INDIRECT(_xlfn.CONCAT($BZ$1,MATCH(D290,$BY$7:$BY$100,0)+6+SUM(IF((D290=$BY$7:$BY$59)=TRUE,1,0))-1))*$R$3))=1,1,0)),W290-INDIRECT(_xlfn.CONCAT($BZ$1,MATCH(D290,$BY$7:$BY$100,0)+6)):INDIRECT(_xlfn.CONCAT($BZ$1,MATCH(D290,$BY$7:$BY$100,0)+6+SUM(IF((D290=$BY$7:$BY$59)=TRUE,1,0))-1))*$R$3)))=0,0,1))</f>
        <v>#N/A</v>
      </c>
      <c r="Z290" s="6"/>
      <c r="AA290" s="30" t="str">
        <f t="shared" ca="1" si="74"/>
        <v/>
      </c>
      <c r="AB290" s="31" t="str">
        <f t="shared" si="75"/>
        <v/>
      </c>
      <c r="AC290" s="31" t="str">
        <f t="shared" si="76"/>
        <v/>
      </c>
      <c r="AD290" s="31" t="str">
        <f t="shared" si="77"/>
        <v/>
      </c>
      <c r="AE290" s="32" t="str">
        <f t="shared" si="78"/>
        <v/>
      </c>
      <c r="AF290" s="33" t="str" cm="1">
        <f t="array" aca="1" ref="AF290" ca="1">IFERROR(IF(_xlfn._xlws.SORT(TRANSPOSE(MMULT(MMULT(_xlfn.MUNIT(X290),IF(ROUND(MMULT(IF(E290=0,IF(DN288=1,INDIRECT(_xlfn.CONCAT($CP$1,MATCH(F290,$CO$7:$CO$100,0)+6)):INDIRECT(_xlfn.CONCAT($CP$1,MATCH(F290,$CO$7:$CO$100,0)+6+SUM(IF((F290=$CO$7:$CO$59)=TRUE,1,0))-1)),INDIRECT(_xlfn.CONCAT($CH$1,MATCH(F290,$CG$7:$CG$100,0)+6)):INDIRECT(_xlfn.CONCAT($CH$1,MATCH(F290,$CG$7:$CG$100,0)+6+SUM(IF((F290=$CG$7:$CG$59)=TRUE,1,0))-1))),IF(OR(DN288=2,DN288=3),INDIRECT(_xlfn.CONCAT($CL$1,MATCH(E290,$CK$7:$CK$100,0)+6)):INDIRECT(_xlfn.CONCAT($CL$1,MATCH(E290,$CK$7:$CK$100,0)+6+SUM(IF((E290=$CK$7:$CK$59)=TRUE,1,0))-1)),INDIRECT(_xlfn.CONCAT($CD$1,MATCH(E290,$CC$7:$CC$100,0)+6)):INDIRECT(_xlfn.CONCAT($CD$1,MATCH(E290,$CC$7:$CC$100,0)+6+SUM(IF((E290=$CC$7:$CC$59)=TRUE,1,0))-1))))*$S$3*IF(AND(DM288=4,F290=0),1.1,1),1/TRANSPOSE(W290-INDIRECT(_xlfn.CONCAT($BZ$1,MATCH(D290,$BY$7:$BY$100,0)+6)):INDIRECT(_xlfn.CONCAT($BZ$1,MATCH(D290,$BY$7:$BY$100,0)+6+SUM(IF((D290=$BY$7:$BY$59)=TRUE,1,0))-1))*$R$3)),6)=1,1,0)),W290-INDIRECT(_xlfn.CONCAT($BZ$1,MATCH(D290,$BY$7:$BY$100,0)+6)):INDIRECT(_xlfn.CONCAT($BZ$1,MATCH(D290,$BY$7:$BY$100,0)+6+SUM(IF((D290=$BY$7:$BY$59)=TRUE,1,0))-1))*$R$3))/$S$3,1,-1,TRUE)=0,"",_xlfn._xlws.SORT(TRANSPOSE(MMULT(MMULT(_xlfn.MUNIT(X290),IF(ROUND(MMULT(IF(E290=0,IF(DN288=1,INDIRECT(_xlfn.CONCAT($CP$1,MATCH(F290,$CO$7:$CO$100,0)+6)):INDIRECT(_xlfn.CONCAT($CP$1,MATCH(F290,$CO$7:$CO$100,0)+6+SUM(IF((F290=$CO$7:$CO$59)=TRUE,1,0))-1)),INDIRECT(_xlfn.CONCAT($CH$1,MATCH(F290,$CG$7:$CG$100,0)+6)):INDIRECT(_xlfn.CONCAT($CH$1,MATCH(F290,$CG$7:$CG$100,0)+6+SUM(IF((F290=$CG$7:$CG$59)=TRUE,1,0))-1))),IF(OR(DN288=2,DN288=3),INDIRECT(_xlfn.CONCAT($CL$1,MATCH(E290,$CK$7:$CK$100,0)+6)):INDIRECT(_xlfn.CONCAT($CL$1,MATCH(E290,$CK$7:$CK$100,0)+6+SUM(IF((E290=$CK$7:$CK$59)=TRUE,1,0))-1)),INDIRECT(_xlfn.CONCAT($CD$1,MATCH(E290,$CC$7:$CC$100,0)+6)):INDIRECT(_xlfn.CONCAT($CD$1,MATCH(E290,$CC$7:$CC$100,0)+6+SUM(IF((E290=$CC$7:$CC$59)=TRUE,1,0))-1))))*$S$3*IF(AND(DM288=4,F290=0),1.1,1),1/TRANSPOSE(W290-INDIRECT(_xlfn.CONCAT($BZ$1,MATCH(D290,$BY$7:$BY$100,0)+6)):INDIRECT(_xlfn.CONCAT($BZ$1,MATCH(D290,$BY$7:$BY$100,0)+6+SUM(IF((D290=$BY$7:$BY$59)=TRUE,1,0))-1))*$R$3)),6)=1,1,0)),W290-INDIRECT(_xlfn.CONCAT($BZ$1,MATCH(D290,$BY$7:$BY$100,0)+6)):INDIRECT(_xlfn.CONCAT($BZ$1,MATCH(D290,$BY$7:$BY$100,0)+6+SUM(IF((D290=$BY$7:$BY$59)=TRUE,1,0))-1))*$R$3))/$S$3,1,-1,TRUE)),"")</f>
        <v/>
      </c>
      <c r="AG290" s="31"/>
      <c r="AH290" s="31"/>
      <c r="AI290" s="31"/>
      <c r="AJ290" s="32"/>
      <c r="AK290" s="6"/>
      <c r="AL290" s="21"/>
      <c r="AM290" s="21"/>
      <c r="AN290" s="48">
        <f t="shared" si="79"/>
        <v>12</v>
      </c>
      <c r="AO290" s="39" t="e">
        <f t="shared" si="80"/>
        <v>#N/A</v>
      </c>
      <c r="AP290" s="39" t="e" cm="1">
        <f t="array" ref="AP290">_xlfn.XMATCH(1,IF(IF((AL290=$DG$24:$EF$24)=TRUE,1,0)+IF((AM290=$DG$25:$EF$25)=TRUE,1,0)=2,1,0))</f>
        <v>#N/A</v>
      </c>
      <c r="AQ290" s="39" t="str" cm="1">
        <f t="array" aca="1" ref="AQ290:AU290" ca="1">AA290:AE290</f>
        <v/>
      </c>
      <c r="AR290" s="39" t="str">
        <f ca="1"/>
        <v/>
      </c>
      <c r="AS290" s="39" t="str">
        <f ca="1"/>
        <v/>
      </c>
      <c r="AT290" s="39" t="str">
        <f ca="1"/>
        <v/>
      </c>
      <c r="AU290" s="39" t="str">
        <f ca="1"/>
        <v/>
      </c>
      <c r="AV290" s="39">
        <f t="shared" si="81"/>
        <v>0</v>
      </c>
      <c r="AW290" s="39" t="e" cm="1">
        <f t="array" ref="AW290">IF(AND(AV290=1,AO290&lt;&gt;1),VLOOKUP(E290,변환표준점수!$H$8:$O$60,_xlfn.XMATCH('표점 계산기'!$AL290,변환표준점수!$I$6:$O$6)+1,FALSE),IF(AND($E290=0,$DN$4=1),INDEX($CH$7:$CH$73,SUM(IF(AF290=$CP$7:$CP$59,ROW($A$1:$A$50),0))),IF(AND($E290&lt;&gt;0,$DN$4&lt;&gt;1),INDEX($CD$7:$CD$73,SUM(IF(AF290=$CL$7:$CL$59,ROW($A$1:$A$50),0))),AF290:AJ290)))</f>
        <v>#N/A</v>
      </c>
      <c r="AX290" s="39"/>
      <c r="AY290" s="39"/>
      <c r="AZ290" s="39"/>
      <c r="BA290" s="39"/>
      <c r="BB290" s="39" t="e">
        <f>VLOOKUP(G290,변환표준점수!$X$8:$AM$16,_xlfn.XMATCH(AL290,변환표준점수!$Y$5:$AM$5)+IF(OR(AN290=6,AN290=7,AN290=10,AN290=11),IF(AO290=1,0,1),0)+1,FALSE)</f>
        <v>#N/A</v>
      </c>
      <c r="BC290" s="39" t="e">
        <f>VLOOKUP(H290,변환표준점수!$AO$8:$BE$16,_xlfn.XMATCH(AL290,변환표준점수!$AP$5:$BE$5)+IF(OR(AN290=3,AN290=6,AN290=8,AN290=9,AN290=10),IF(AO290=1,0,1),0)+1,FALSE)</f>
        <v>#N/A</v>
      </c>
      <c r="BD290" s="39" t="e">
        <f>IF(I290=0,VLOOKUP(K290,변환표준점수!$BU$8:$CF$62,'표점 계산기'!$AN290+1,FALSE),VLOOKUP(I290,변환표준점수!$BH$8:$BS$62,'표점 계산기'!$AN290+1,FALSE))</f>
        <v>#N/A</v>
      </c>
      <c r="BE290" s="39" t="e">
        <f>IF(J290=0,VLOOKUP(L290,변환표준점수!$BU$8:$CF$62,'표점 계산기'!$AN290+1,FALSE),VLOOKUP(J290,변환표준점수!$BH$8:$BS$62,'표점 계산기'!$AN290+1,FALSE))</f>
        <v>#N/A</v>
      </c>
      <c r="BF290" s="39" cm="1">
        <f t="array" ref="BF290">IF(M290=0,0,IF(OR(AN290=3,AN290=4),0,IF(AN290=1,INDEX($CZ$7:$CZ$15,SUM(IF(M290&lt;$CY$7:$CY$15=TRUE,1,0))+1),VLOOKUP(M290,변환표준점수!$BH$8:$BS$62,'표점 계산기'!AN290+1,FALSE))))</f>
        <v>0</v>
      </c>
      <c r="BG290" s="39" t="e" cm="1">
        <f t="array" ref="BG290">INDEX($DG$24:$EF$31,COLUMN(C285),$AP290)</f>
        <v>#N/A</v>
      </c>
      <c r="BH290" s="39" t="e" cm="1">
        <f t="array" ref="BH290">INDEX($DG$24:$EF$31,COLUMN(D285),$AP290)</f>
        <v>#N/A</v>
      </c>
      <c r="BI290" s="39" t="e" cm="1">
        <f t="array" ref="BI290">INDEX($DG$24:$EF$31,COLUMN(E285),$AP290)</f>
        <v>#N/A</v>
      </c>
      <c r="BJ290" s="39" t="e" cm="1">
        <f t="array" ref="BJ290">INDEX($DG$24:$EF$31,COLUMN(F285),$AP290)</f>
        <v>#N/A</v>
      </c>
      <c r="BK290" s="39" t="e" cm="1">
        <f t="array" ref="BK290">INDEX($DG$24:$EF$31,COLUMN(G285),$AP290)</f>
        <v>#N/A</v>
      </c>
      <c r="BL290" s="39" t="e" cm="1">
        <f t="array" ref="BL290">INDEX($DG$24:$EF$31,COLUMN(H285),$AP290)</f>
        <v>#N/A</v>
      </c>
      <c r="BM290" s="63" t="str" cm="1">
        <f t="array" aca="1" ref="BM290:BQ290" ca="1">IFERROR(ROUND(IF(IFERROR(AW290:BA290/AW290:BA290,0)=1,(IFERROR(AQ290:AU290*BG290,0)+IFERROR(AW290:BA290*BH290,0)+(SUM(BD290:BF290)-MIN(BD290:BF290))*BI290+BB290*BJ290+BC290*BK290)*BL290+BB290*(1-BJ290)+BC290*(1-BK290)+IF(AN290=1,BF290,0),""),2),"")</f>
        <v/>
      </c>
      <c r="BN290" s="52" t="str">
        <f ca="1"/>
        <v/>
      </c>
      <c r="BO290" s="52" t="str">
        <f ca="1"/>
        <v/>
      </c>
      <c r="BP290" s="52" t="str">
        <f ca="1"/>
        <v/>
      </c>
      <c r="BQ290" s="64" t="str">
        <f ca="1"/>
        <v/>
      </c>
      <c r="BR290" s="6"/>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6"/>
      <c r="DM290" s="6"/>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row>
    <row r="291" spans="1:153" x14ac:dyDescent="0.3">
      <c r="A291" s="5"/>
      <c r="B291" s="18" t="str">
        <f t="shared" si="69"/>
        <v/>
      </c>
      <c r="C291" s="24"/>
      <c r="D291" s="24"/>
      <c r="E291" s="24"/>
      <c r="F291" s="24"/>
      <c r="G291" s="24"/>
      <c r="H291" s="25"/>
      <c r="I291" s="25"/>
      <c r="J291" s="25"/>
      <c r="K291" s="25"/>
      <c r="L291" s="25"/>
      <c r="M291" s="25"/>
      <c r="N291" s="24"/>
      <c r="O291" s="25"/>
      <c r="P291" s="6"/>
      <c r="Q291" s="6"/>
      <c r="R291" s="6" t="e">
        <f t="shared" si="70"/>
        <v>#N/A</v>
      </c>
      <c r="S291" s="6" t="e">
        <f t="shared" si="71"/>
        <v>#N/A</v>
      </c>
      <c r="T291" s="6" t="e">
        <f t="shared" si="72"/>
        <v>#N/A</v>
      </c>
      <c r="U291" s="6" t="e">
        <f t="shared" si="73"/>
        <v>#N/A</v>
      </c>
      <c r="V291" s="8" cm="1">
        <f t="array" ref="V291">IF(M291=0,0,IF(OR($DM$4=3,$DM$4=4),0,IF($DM$4=1,INDEX($CZ$7:$CZ$15,SUM(IF(M291&lt;$CY$7:$CY$15=TRUE,1,0))+1),VLOOKUP(M291,$DB$7:$DC$107,2,FALSE))))</f>
        <v>0</v>
      </c>
      <c r="W291" s="6" t="e">
        <f t="shared" si="68"/>
        <v>#N/A</v>
      </c>
      <c r="X291" s="6" cm="1">
        <f t="array" aca="1" ref="X291" ca="1">SUM(IF((IF(E291=0,INDIRECT(_xlfn.CONCAT($CH$1,MATCH(F291,$CG$7:$CG$100,0)+6)):INDIRECT(_xlfn.CONCAT($CH$1,MATCH(F291,$CG$7:$CG$100,0)+6+SUM(IF((F291=$CG$7:$CG$59)=TRUE,1,0))-1)),INDIRECT(_xlfn.CONCAT($CD$1,MATCH(E291,$CC$7:$CC$100,0)+6)):INDIRECT(_xlfn.CONCAT($CD$1,MATCH(E291,$CC$7:$CC$100,0)+6+SUM(IF((E291=$CC$7:$CC$59)=TRUE,1,0))-1)))*$S$3)=0,0,1))</f>
        <v>2</v>
      </c>
      <c r="Y291" s="6" t="e" cm="1">
        <f t="array" aca="1" ref="Y291" ca="1">SUM(IF((TRANSPOSE(MMULT(MMULT(_xlfn.MUNIT(X291),IF(MMULT(IF(E291=0,INDIRECT(_xlfn.CONCAT($CH$1,MATCH(F291,$CG$7:$CG$100,0)+6)):INDIRECT(_xlfn.CONCAT($CH$1,MATCH(F291,$CG$7:$CG$100,0)+6+SUM(IF((F291=$CG$7:$CG$59)=TRUE,1,0))-1)),INDIRECT(_xlfn.CONCAT($CD$1,MATCH(E291,$CC$7:$CC$100,0)+6)):INDIRECT(_xlfn.CONCAT($CD$1,MATCH(E291,$CC$7:$CC$100,0)+6+SUM(IF((E291=$CC$7:$CC$59)=TRUE,1,0))-1)))*$S$3,1/TRANSPOSE(W291-INDIRECT(_xlfn.CONCAT($BZ$1,MATCH(D291,$BY$7:$BY$100,0)+6)):INDIRECT(_xlfn.CONCAT($BZ$1,MATCH(D291,$BY$7:$BY$100,0)+6+SUM(IF((D291=$BY$7:$BY$59)=TRUE,1,0))-1))*$R$3))=1,1,0)),W291-INDIRECT(_xlfn.CONCAT($BZ$1,MATCH(D291,$BY$7:$BY$100,0)+6)):INDIRECT(_xlfn.CONCAT($BZ$1,MATCH(D291,$BY$7:$BY$100,0)+6+SUM(IF((D291=$BY$7:$BY$59)=TRUE,1,0))-1))*$R$3)))=0,0,1))</f>
        <v>#N/A</v>
      </c>
      <c r="Z291" s="6"/>
      <c r="AA291" s="30" t="str">
        <f t="shared" ca="1" si="74"/>
        <v/>
      </c>
      <c r="AB291" s="31" t="str">
        <f t="shared" si="75"/>
        <v/>
      </c>
      <c r="AC291" s="31" t="str">
        <f t="shared" si="76"/>
        <v/>
      </c>
      <c r="AD291" s="31" t="str">
        <f t="shared" si="77"/>
        <v/>
      </c>
      <c r="AE291" s="32" t="str">
        <f t="shared" si="78"/>
        <v/>
      </c>
      <c r="AF291" s="33" t="str" cm="1">
        <f t="array" aca="1" ref="AF291" ca="1">IFERROR(IF(_xlfn._xlws.SORT(TRANSPOSE(MMULT(MMULT(_xlfn.MUNIT(X291),IF(ROUND(MMULT(IF(E291=0,IF(DN289=1,INDIRECT(_xlfn.CONCAT($CP$1,MATCH(F291,$CO$7:$CO$100,0)+6)):INDIRECT(_xlfn.CONCAT($CP$1,MATCH(F291,$CO$7:$CO$100,0)+6+SUM(IF((F291=$CO$7:$CO$59)=TRUE,1,0))-1)),INDIRECT(_xlfn.CONCAT($CH$1,MATCH(F291,$CG$7:$CG$100,0)+6)):INDIRECT(_xlfn.CONCAT($CH$1,MATCH(F291,$CG$7:$CG$100,0)+6+SUM(IF((F291=$CG$7:$CG$59)=TRUE,1,0))-1))),IF(OR(DN289=2,DN289=3),INDIRECT(_xlfn.CONCAT($CL$1,MATCH(E291,$CK$7:$CK$100,0)+6)):INDIRECT(_xlfn.CONCAT($CL$1,MATCH(E291,$CK$7:$CK$100,0)+6+SUM(IF((E291=$CK$7:$CK$59)=TRUE,1,0))-1)),INDIRECT(_xlfn.CONCAT($CD$1,MATCH(E291,$CC$7:$CC$100,0)+6)):INDIRECT(_xlfn.CONCAT($CD$1,MATCH(E291,$CC$7:$CC$100,0)+6+SUM(IF((E291=$CC$7:$CC$59)=TRUE,1,0))-1))))*$S$3*IF(AND(DM289=4,F291=0),1.1,1),1/TRANSPOSE(W291-INDIRECT(_xlfn.CONCAT($BZ$1,MATCH(D291,$BY$7:$BY$100,0)+6)):INDIRECT(_xlfn.CONCAT($BZ$1,MATCH(D291,$BY$7:$BY$100,0)+6+SUM(IF((D291=$BY$7:$BY$59)=TRUE,1,0))-1))*$R$3)),6)=1,1,0)),W291-INDIRECT(_xlfn.CONCAT($BZ$1,MATCH(D291,$BY$7:$BY$100,0)+6)):INDIRECT(_xlfn.CONCAT($BZ$1,MATCH(D291,$BY$7:$BY$100,0)+6+SUM(IF((D291=$BY$7:$BY$59)=TRUE,1,0))-1))*$R$3))/$S$3,1,-1,TRUE)=0,"",_xlfn._xlws.SORT(TRANSPOSE(MMULT(MMULT(_xlfn.MUNIT(X291),IF(ROUND(MMULT(IF(E291=0,IF(DN289=1,INDIRECT(_xlfn.CONCAT($CP$1,MATCH(F291,$CO$7:$CO$100,0)+6)):INDIRECT(_xlfn.CONCAT($CP$1,MATCH(F291,$CO$7:$CO$100,0)+6+SUM(IF((F291=$CO$7:$CO$59)=TRUE,1,0))-1)),INDIRECT(_xlfn.CONCAT($CH$1,MATCH(F291,$CG$7:$CG$100,0)+6)):INDIRECT(_xlfn.CONCAT($CH$1,MATCH(F291,$CG$7:$CG$100,0)+6+SUM(IF((F291=$CG$7:$CG$59)=TRUE,1,0))-1))),IF(OR(DN289=2,DN289=3),INDIRECT(_xlfn.CONCAT($CL$1,MATCH(E291,$CK$7:$CK$100,0)+6)):INDIRECT(_xlfn.CONCAT($CL$1,MATCH(E291,$CK$7:$CK$100,0)+6+SUM(IF((E291=$CK$7:$CK$59)=TRUE,1,0))-1)),INDIRECT(_xlfn.CONCAT($CD$1,MATCH(E291,$CC$7:$CC$100,0)+6)):INDIRECT(_xlfn.CONCAT($CD$1,MATCH(E291,$CC$7:$CC$100,0)+6+SUM(IF((E291=$CC$7:$CC$59)=TRUE,1,0))-1))))*$S$3*IF(AND(DM289=4,F291=0),1.1,1),1/TRANSPOSE(W291-INDIRECT(_xlfn.CONCAT($BZ$1,MATCH(D291,$BY$7:$BY$100,0)+6)):INDIRECT(_xlfn.CONCAT($BZ$1,MATCH(D291,$BY$7:$BY$100,0)+6+SUM(IF((D291=$BY$7:$BY$59)=TRUE,1,0))-1))*$R$3)),6)=1,1,0)),W291-INDIRECT(_xlfn.CONCAT($BZ$1,MATCH(D291,$BY$7:$BY$100,0)+6)):INDIRECT(_xlfn.CONCAT($BZ$1,MATCH(D291,$BY$7:$BY$100,0)+6+SUM(IF((D291=$BY$7:$BY$59)=TRUE,1,0))-1))*$R$3))/$S$3,1,-1,TRUE)),"")</f>
        <v/>
      </c>
      <c r="AG291" s="31"/>
      <c r="AH291" s="31"/>
      <c r="AI291" s="31"/>
      <c r="AJ291" s="32"/>
      <c r="AK291" s="6"/>
      <c r="AL291" s="21"/>
      <c r="AM291" s="21"/>
      <c r="AN291" s="48">
        <f t="shared" si="79"/>
        <v>12</v>
      </c>
      <c r="AO291" s="39" t="e">
        <f t="shared" si="80"/>
        <v>#N/A</v>
      </c>
      <c r="AP291" s="39" t="e" cm="1">
        <f t="array" ref="AP291">_xlfn.XMATCH(1,IF(IF((AL291=$DG$24:$EF$24)=TRUE,1,0)+IF((AM291=$DG$25:$EF$25)=TRUE,1,0)=2,1,0))</f>
        <v>#N/A</v>
      </c>
      <c r="AQ291" s="39" t="str" cm="1">
        <f t="array" aca="1" ref="AQ291:AU291" ca="1">AA291:AE291</f>
        <v/>
      </c>
      <c r="AR291" s="39" t="str">
        <f ca="1"/>
        <v/>
      </c>
      <c r="AS291" s="39" t="str">
        <f ca="1"/>
        <v/>
      </c>
      <c r="AT291" s="39" t="str">
        <f ca="1"/>
        <v/>
      </c>
      <c r="AU291" s="39" t="str">
        <f ca="1"/>
        <v/>
      </c>
      <c r="AV291" s="39">
        <f t="shared" si="81"/>
        <v>0</v>
      </c>
      <c r="AW291" s="39" t="e" cm="1">
        <f t="array" ref="AW291">IF(AND(AV291=1,AO291&lt;&gt;1),VLOOKUP(E291,변환표준점수!$H$8:$O$60,_xlfn.XMATCH('표점 계산기'!$AL291,변환표준점수!$I$6:$O$6)+1,FALSE),IF(AND($E291=0,$DN$4=1),INDEX($CH$7:$CH$73,SUM(IF(AF291=$CP$7:$CP$59,ROW($A$1:$A$50),0))),IF(AND($E291&lt;&gt;0,$DN$4&lt;&gt;1),INDEX($CD$7:$CD$73,SUM(IF(AF291=$CL$7:$CL$59,ROW($A$1:$A$50),0))),AF291:AJ291)))</f>
        <v>#N/A</v>
      </c>
      <c r="AX291" s="39"/>
      <c r="AY291" s="39"/>
      <c r="AZ291" s="39"/>
      <c r="BA291" s="39"/>
      <c r="BB291" s="39" t="e">
        <f>VLOOKUP(G291,변환표준점수!$X$8:$AM$16,_xlfn.XMATCH(AL291,변환표준점수!$Y$5:$AM$5)+IF(OR(AN291=6,AN291=7,AN291=10,AN291=11),IF(AO291=1,0,1),0)+1,FALSE)</f>
        <v>#N/A</v>
      </c>
      <c r="BC291" s="39" t="e">
        <f>VLOOKUP(H291,변환표준점수!$AO$8:$BE$16,_xlfn.XMATCH(AL291,변환표준점수!$AP$5:$BE$5)+IF(OR(AN291=3,AN291=6,AN291=8,AN291=9,AN291=10),IF(AO291=1,0,1),0)+1,FALSE)</f>
        <v>#N/A</v>
      </c>
      <c r="BD291" s="39" t="e">
        <f>IF(I291=0,VLOOKUP(K291,변환표준점수!$BU$8:$CF$62,'표점 계산기'!$AN291+1,FALSE),VLOOKUP(I291,변환표준점수!$BH$8:$BS$62,'표점 계산기'!$AN291+1,FALSE))</f>
        <v>#N/A</v>
      </c>
      <c r="BE291" s="39" t="e">
        <f>IF(J291=0,VLOOKUP(L291,변환표준점수!$BU$8:$CF$62,'표점 계산기'!$AN291+1,FALSE),VLOOKUP(J291,변환표준점수!$BH$8:$BS$62,'표점 계산기'!$AN291+1,FALSE))</f>
        <v>#N/A</v>
      </c>
      <c r="BF291" s="39" cm="1">
        <f t="array" ref="BF291">IF(M291=0,0,IF(OR(AN291=3,AN291=4),0,IF(AN291=1,INDEX($CZ$7:$CZ$15,SUM(IF(M291&lt;$CY$7:$CY$15=TRUE,1,0))+1),VLOOKUP(M291,변환표준점수!$BH$8:$BS$62,'표점 계산기'!AN291+1,FALSE))))</f>
        <v>0</v>
      </c>
      <c r="BG291" s="39" t="e" cm="1">
        <f t="array" ref="BG291">INDEX($DG$24:$EF$31,COLUMN(C286),$AP291)</f>
        <v>#N/A</v>
      </c>
      <c r="BH291" s="39" t="e" cm="1">
        <f t="array" ref="BH291">INDEX($DG$24:$EF$31,COLUMN(D286),$AP291)</f>
        <v>#N/A</v>
      </c>
      <c r="BI291" s="39" t="e" cm="1">
        <f t="array" ref="BI291">INDEX($DG$24:$EF$31,COLUMN(E286),$AP291)</f>
        <v>#N/A</v>
      </c>
      <c r="BJ291" s="39" t="e" cm="1">
        <f t="array" ref="BJ291">INDEX($DG$24:$EF$31,COLUMN(F286),$AP291)</f>
        <v>#N/A</v>
      </c>
      <c r="BK291" s="39" t="e" cm="1">
        <f t="array" ref="BK291">INDEX($DG$24:$EF$31,COLUMN(G286),$AP291)</f>
        <v>#N/A</v>
      </c>
      <c r="BL291" s="39" t="e" cm="1">
        <f t="array" ref="BL291">INDEX($DG$24:$EF$31,COLUMN(H286),$AP291)</f>
        <v>#N/A</v>
      </c>
      <c r="BM291" s="63" t="str" cm="1">
        <f t="array" aca="1" ref="BM291:BQ291" ca="1">IFERROR(ROUND(IF(IFERROR(AW291:BA291/AW291:BA291,0)=1,(IFERROR(AQ291:AU291*BG291,0)+IFERROR(AW291:BA291*BH291,0)+(SUM(BD291:BF291)-MIN(BD291:BF291))*BI291+BB291*BJ291+BC291*BK291)*BL291+BB291*(1-BJ291)+BC291*(1-BK291)+IF(AN291=1,BF291,0),""),2),"")</f>
        <v/>
      </c>
      <c r="BN291" s="52" t="str">
        <f ca="1"/>
        <v/>
      </c>
      <c r="BO291" s="52" t="str">
        <f ca="1"/>
        <v/>
      </c>
      <c r="BP291" s="52" t="str">
        <f ca="1"/>
        <v/>
      </c>
      <c r="BQ291" s="64" t="str">
        <f ca="1"/>
        <v/>
      </c>
      <c r="BR291" s="6"/>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6"/>
      <c r="DM291" s="6"/>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row>
    <row r="292" spans="1:153" x14ac:dyDescent="0.3">
      <c r="A292" s="5"/>
      <c r="B292" s="18" t="str">
        <f t="shared" si="69"/>
        <v/>
      </c>
      <c r="C292" s="24"/>
      <c r="D292" s="24"/>
      <c r="E292" s="24"/>
      <c r="F292" s="24"/>
      <c r="G292" s="24"/>
      <c r="H292" s="25"/>
      <c r="I292" s="25"/>
      <c r="J292" s="25"/>
      <c r="K292" s="25"/>
      <c r="L292" s="25"/>
      <c r="M292" s="25"/>
      <c r="N292" s="24"/>
      <c r="O292" s="25"/>
      <c r="P292" s="6"/>
      <c r="Q292" s="6"/>
      <c r="R292" s="6" t="e">
        <f t="shared" si="70"/>
        <v>#N/A</v>
      </c>
      <c r="S292" s="6" t="e">
        <f t="shared" si="71"/>
        <v>#N/A</v>
      </c>
      <c r="T292" s="6" t="e">
        <f t="shared" si="72"/>
        <v>#N/A</v>
      </c>
      <c r="U292" s="6" t="e">
        <f t="shared" si="73"/>
        <v>#N/A</v>
      </c>
      <c r="V292" s="8" cm="1">
        <f t="array" ref="V292">IF(M292=0,0,IF(OR($DM$4=3,$DM$4=4),0,IF($DM$4=1,INDEX($CZ$7:$CZ$15,SUM(IF(M292&lt;$CY$7:$CY$15=TRUE,1,0))+1),VLOOKUP(M292,$DB$7:$DC$107,2,FALSE))))</f>
        <v>0</v>
      </c>
      <c r="W292" s="6" t="e">
        <f t="shared" si="68"/>
        <v>#N/A</v>
      </c>
      <c r="X292" s="6" cm="1">
        <f t="array" aca="1" ref="X292" ca="1">SUM(IF((IF(E292=0,INDIRECT(_xlfn.CONCAT($CH$1,MATCH(F292,$CG$7:$CG$100,0)+6)):INDIRECT(_xlfn.CONCAT($CH$1,MATCH(F292,$CG$7:$CG$100,0)+6+SUM(IF((F292=$CG$7:$CG$59)=TRUE,1,0))-1)),INDIRECT(_xlfn.CONCAT($CD$1,MATCH(E292,$CC$7:$CC$100,0)+6)):INDIRECT(_xlfn.CONCAT($CD$1,MATCH(E292,$CC$7:$CC$100,0)+6+SUM(IF((E292=$CC$7:$CC$59)=TRUE,1,0))-1)))*$S$3)=0,0,1))</f>
        <v>2</v>
      </c>
      <c r="Y292" s="6" t="e" cm="1">
        <f t="array" aca="1" ref="Y292" ca="1">SUM(IF((TRANSPOSE(MMULT(MMULT(_xlfn.MUNIT(X292),IF(MMULT(IF(E292=0,INDIRECT(_xlfn.CONCAT($CH$1,MATCH(F292,$CG$7:$CG$100,0)+6)):INDIRECT(_xlfn.CONCAT($CH$1,MATCH(F292,$CG$7:$CG$100,0)+6+SUM(IF((F292=$CG$7:$CG$59)=TRUE,1,0))-1)),INDIRECT(_xlfn.CONCAT($CD$1,MATCH(E292,$CC$7:$CC$100,0)+6)):INDIRECT(_xlfn.CONCAT($CD$1,MATCH(E292,$CC$7:$CC$100,0)+6+SUM(IF((E292=$CC$7:$CC$59)=TRUE,1,0))-1)))*$S$3,1/TRANSPOSE(W292-INDIRECT(_xlfn.CONCAT($BZ$1,MATCH(D292,$BY$7:$BY$100,0)+6)):INDIRECT(_xlfn.CONCAT($BZ$1,MATCH(D292,$BY$7:$BY$100,0)+6+SUM(IF((D292=$BY$7:$BY$59)=TRUE,1,0))-1))*$R$3))=1,1,0)),W292-INDIRECT(_xlfn.CONCAT($BZ$1,MATCH(D292,$BY$7:$BY$100,0)+6)):INDIRECT(_xlfn.CONCAT($BZ$1,MATCH(D292,$BY$7:$BY$100,0)+6+SUM(IF((D292=$BY$7:$BY$59)=TRUE,1,0))-1))*$R$3)))=0,0,1))</f>
        <v>#N/A</v>
      </c>
      <c r="Z292" s="6"/>
      <c r="AA292" s="30" t="str">
        <f t="shared" ca="1" si="74"/>
        <v/>
      </c>
      <c r="AB292" s="31" t="str">
        <f t="shared" si="75"/>
        <v/>
      </c>
      <c r="AC292" s="31" t="str">
        <f t="shared" si="76"/>
        <v/>
      </c>
      <c r="AD292" s="31" t="str">
        <f t="shared" si="77"/>
        <v/>
      </c>
      <c r="AE292" s="32" t="str">
        <f t="shared" si="78"/>
        <v/>
      </c>
      <c r="AF292" s="33" t="str" cm="1">
        <f t="array" aca="1" ref="AF292" ca="1">IFERROR(IF(_xlfn._xlws.SORT(TRANSPOSE(MMULT(MMULT(_xlfn.MUNIT(X292),IF(ROUND(MMULT(IF(E292=0,IF(DN290=1,INDIRECT(_xlfn.CONCAT($CP$1,MATCH(F292,$CO$7:$CO$100,0)+6)):INDIRECT(_xlfn.CONCAT($CP$1,MATCH(F292,$CO$7:$CO$100,0)+6+SUM(IF((F292=$CO$7:$CO$59)=TRUE,1,0))-1)),INDIRECT(_xlfn.CONCAT($CH$1,MATCH(F292,$CG$7:$CG$100,0)+6)):INDIRECT(_xlfn.CONCAT($CH$1,MATCH(F292,$CG$7:$CG$100,0)+6+SUM(IF((F292=$CG$7:$CG$59)=TRUE,1,0))-1))),IF(OR(DN290=2,DN290=3),INDIRECT(_xlfn.CONCAT($CL$1,MATCH(E292,$CK$7:$CK$100,0)+6)):INDIRECT(_xlfn.CONCAT($CL$1,MATCH(E292,$CK$7:$CK$100,0)+6+SUM(IF((E292=$CK$7:$CK$59)=TRUE,1,0))-1)),INDIRECT(_xlfn.CONCAT($CD$1,MATCH(E292,$CC$7:$CC$100,0)+6)):INDIRECT(_xlfn.CONCAT($CD$1,MATCH(E292,$CC$7:$CC$100,0)+6+SUM(IF((E292=$CC$7:$CC$59)=TRUE,1,0))-1))))*$S$3*IF(AND(DM290=4,F292=0),1.1,1),1/TRANSPOSE(W292-INDIRECT(_xlfn.CONCAT($BZ$1,MATCH(D292,$BY$7:$BY$100,0)+6)):INDIRECT(_xlfn.CONCAT($BZ$1,MATCH(D292,$BY$7:$BY$100,0)+6+SUM(IF((D292=$BY$7:$BY$59)=TRUE,1,0))-1))*$R$3)),6)=1,1,0)),W292-INDIRECT(_xlfn.CONCAT($BZ$1,MATCH(D292,$BY$7:$BY$100,0)+6)):INDIRECT(_xlfn.CONCAT($BZ$1,MATCH(D292,$BY$7:$BY$100,0)+6+SUM(IF((D292=$BY$7:$BY$59)=TRUE,1,0))-1))*$R$3))/$S$3,1,-1,TRUE)=0,"",_xlfn._xlws.SORT(TRANSPOSE(MMULT(MMULT(_xlfn.MUNIT(X292),IF(ROUND(MMULT(IF(E292=0,IF(DN290=1,INDIRECT(_xlfn.CONCAT($CP$1,MATCH(F292,$CO$7:$CO$100,0)+6)):INDIRECT(_xlfn.CONCAT($CP$1,MATCH(F292,$CO$7:$CO$100,0)+6+SUM(IF((F292=$CO$7:$CO$59)=TRUE,1,0))-1)),INDIRECT(_xlfn.CONCAT($CH$1,MATCH(F292,$CG$7:$CG$100,0)+6)):INDIRECT(_xlfn.CONCAT($CH$1,MATCH(F292,$CG$7:$CG$100,0)+6+SUM(IF((F292=$CG$7:$CG$59)=TRUE,1,0))-1))),IF(OR(DN290=2,DN290=3),INDIRECT(_xlfn.CONCAT($CL$1,MATCH(E292,$CK$7:$CK$100,0)+6)):INDIRECT(_xlfn.CONCAT($CL$1,MATCH(E292,$CK$7:$CK$100,0)+6+SUM(IF((E292=$CK$7:$CK$59)=TRUE,1,0))-1)),INDIRECT(_xlfn.CONCAT($CD$1,MATCH(E292,$CC$7:$CC$100,0)+6)):INDIRECT(_xlfn.CONCAT($CD$1,MATCH(E292,$CC$7:$CC$100,0)+6+SUM(IF((E292=$CC$7:$CC$59)=TRUE,1,0))-1))))*$S$3*IF(AND(DM290=4,F292=0),1.1,1),1/TRANSPOSE(W292-INDIRECT(_xlfn.CONCAT($BZ$1,MATCH(D292,$BY$7:$BY$100,0)+6)):INDIRECT(_xlfn.CONCAT($BZ$1,MATCH(D292,$BY$7:$BY$100,0)+6+SUM(IF((D292=$BY$7:$BY$59)=TRUE,1,0))-1))*$R$3)),6)=1,1,0)),W292-INDIRECT(_xlfn.CONCAT($BZ$1,MATCH(D292,$BY$7:$BY$100,0)+6)):INDIRECT(_xlfn.CONCAT($BZ$1,MATCH(D292,$BY$7:$BY$100,0)+6+SUM(IF((D292=$BY$7:$BY$59)=TRUE,1,0))-1))*$R$3))/$S$3,1,-1,TRUE)),"")</f>
        <v/>
      </c>
      <c r="AG292" s="31"/>
      <c r="AH292" s="31"/>
      <c r="AI292" s="31"/>
      <c r="AJ292" s="32"/>
      <c r="AK292" s="6"/>
      <c r="AL292" s="21"/>
      <c r="AM292" s="21"/>
      <c r="AN292" s="48">
        <f t="shared" si="79"/>
        <v>12</v>
      </c>
      <c r="AO292" s="39" t="e">
        <f t="shared" si="80"/>
        <v>#N/A</v>
      </c>
      <c r="AP292" s="39" t="e" cm="1">
        <f t="array" ref="AP292">_xlfn.XMATCH(1,IF(IF((AL292=$DG$24:$EF$24)=TRUE,1,0)+IF((AM292=$DG$25:$EF$25)=TRUE,1,0)=2,1,0))</f>
        <v>#N/A</v>
      </c>
      <c r="AQ292" s="39" t="str" cm="1">
        <f t="array" aca="1" ref="AQ292:AU292" ca="1">AA292:AE292</f>
        <v/>
      </c>
      <c r="AR292" s="39" t="str">
        <f ca="1"/>
        <v/>
      </c>
      <c r="AS292" s="39" t="str">
        <f ca="1"/>
        <v/>
      </c>
      <c r="AT292" s="39" t="str">
        <f ca="1"/>
        <v/>
      </c>
      <c r="AU292" s="39" t="str">
        <f ca="1"/>
        <v/>
      </c>
      <c r="AV292" s="39">
        <f t="shared" si="81"/>
        <v>0</v>
      </c>
      <c r="AW292" s="39" t="e" cm="1">
        <f t="array" ref="AW292">IF(AND(AV292=1,AO292&lt;&gt;1),VLOOKUP(E292,변환표준점수!$H$8:$O$60,_xlfn.XMATCH('표점 계산기'!$AL292,변환표준점수!$I$6:$O$6)+1,FALSE),IF(AND($E292=0,$DN$4=1),INDEX($CH$7:$CH$73,SUM(IF(AF292=$CP$7:$CP$59,ROW($A$1:$A$50),0))),IF(AND($E292&lt;&gt;0,$DN$4&lt;&gt;1),INDEX($CD$7:$CD$73,SUM(IF(AF292=$CL$7:$CL$59,ROW($A$1:$A$50),0))),AF292:AJ292)))</f>
        <v>#N/A</v>
      </c>
      <c r="AX292" s="39"/>
      <c r="AY292" s="39"/>
      <c r="AZ292" s="39"/>
      <c r="BA292" s="39"/>
      <c r="BB292" s="39" t="e">
        <f>VLOOKUP(G292,변환표준점수!$X$8:$AM$16,_xlfn.XMATCH(AL292,변환표준점수!$Y$5:$AM$5)+IF(OR(AN292=6,AN292=7,AN292=10,AN292=11),IF(AO292=1,0,1),0)+1,FALSE)</f>
        <v>#N/A</v>
      </c>
      <c r="BC292" s="39" t="e">
        <f>VLOOKUP(H292,변환표준점수!$AO$8:$BE$16,_xlfn.XMATCH(AL292,변환표준점수!$AP$5:$BE$5)+IF(OR(AN292=3,AN292=6,AN292=8,AN292=9,AN292=10),IF(AO292=1,0,1),0)+1,FALSE)</f>
        <v>#N/A</v>
      </c>
      <c r="BD292" s="39" t="e">
        <f>IF(I292=0,VLOOKUP(K292,변환표준점수!$BU$8:$CF$62,'표점 계산기'!$AN292+1,FALSE),VLOOKUP(I292,변환표준점수!$BH$8:$BS$62,'표점 계산기'!$AN292+1,FALSE))</f>
        <v>#N/A</v>
      </c>
      <c r="BE292" s="39" t="e">
        <f>IF(J292=0,VLOOKUP(L292,변환표준점수!$BU$8:$CF$62,'표점 계산기'!$AN292+1,FALSE),VLOOKUP(J292,변환표준점수!$BH$8:$BS$62,'표점 계산기'!$AN292+1,FALSE))</f>
        <v>#N/A</v>
      </c>
      <c r="BF292" s="39" cm="1">
        <f t="array" ref="BF292">IF(M292=0,0,IF(OR(AN292=3,AN292=4),0,IF(AN292=1,INDEX($CZ$7:$CZ$15,SUM(IF(M292&lt;$CY$7:$CY$15=TRUE,1,0))+1),VLOOKUP(M292,변환표준점수!$BH$8:$BS$62,'표점 계산기'!AN292+1,FALSE))))</f>
        <v>0</v>
      </c>
      <c r="BG292" s="39" t="e" cm="1">
        <f t="array" ref="BG292">INDEX($DG$24:$EF$31,COLUMN(C287),$AP292)</f>
        <v>#N/A</v>
      </c>
      <c r="BH292" s="39" t="e" cm="1">
        <f t="array" ref="BH292">INDEX($DG$24:$EF$31,COLUMN(D287),$AP292)</f>
        <v>#N/A</v>
      </c>
      <c r="BI292" s="39" t="e" cm="1">
        <f t="array" ref="BI292">INDEX($DG$24:$EF$31,COLUMN(E287),$AP292)</f>
        <v>#N/A</v>
      </c>
      <c r="BJ292" s="39" t="e" cm="1">
        <f t="array" ref="BJ292">INDEX($DG$24:$EF$31,COLUMN(F287),$AP292)</f>
        <v>#N/A</v>
      </c>
      <c r="BK292" s="39" t="e" cm="1">
        <f t="array" ref="BK292">INDEX($DG$24:$EF$31,COLUMN(G287),$AP292)</f>
        <v>#N/A</v>
      </c>
      <c r="BL292" s="39" t="e" cm="1">
        <f t="array" ref="BL292">INDEX($DG$24:$EF$31,COLUMN(H287),$AP292)</f>
        <v>#N/A</v>
      </c>
      <c r="BM292" s="63" t="str" cm="1">
        <f t="array" aca="1" ref="BM292:BQ292" ca="1">IFERROR(ROUND(IF(IFERROR(AW292:BA292/AW292:BA292,0)=1,(IFERROR(AQ292:AU292*BG292,0)+IFERROR(AW292:BA292*BH292,0)+(SUM(BD292:BF292)-MIN(BD292:BF292))*BI292+BB292*BJ292+BC292*BK292)*BL292+BB292*(1-BJ292)+BC292*(1-BK292)+IF(AN292=1,BF292,0),""),2),"")</f>
        <v/>
      </c>
      <c r="BN292" s="52" t="str">
        <f ca="1"/>
        <v/>
      </c>
      <c r="BO292" s="52" t="str">
        <f ca="1"/>
        <v/>
      </c>
      <c r="BP292" s="52" t="str">
        <f ca="1"/>
        <v/>
      </c>
      <c r="BQ292" s="64" t="str">
        <f ca="1"/>
        <v/>
      </c>
      <c r="BR292" s="6"/>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6"/>
      <c r="DM292" s="6"/>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row>
    <row r="293" spans="1:153" x14ac:dyDescent="0.3">
      <c r="A293" s="5"/>
      <c r="B293" s="18" t="str">
        <f t="shared" si="69"/>
        <v/>
      </c>
      <c r="C293" s="24"/>
      <c r="D293" s="24"/>
      <c r="E293" s="24"/>
      <c r="F293" s="24"/>
      <c r="G293" s="24"/>
      <c r="H293" s="25"/>
      <c r="I293" s="25"/>
      <c r="J293" s="25"/>
      <c r="K293" s="25"/>
      <c r="L293" s="25"/>
      <c r="M293" s="25"/>
      <c r="N293" s="24"/>
      <c r="O293" s="25"/>
      <c r="P293" s="6"/>
      <c r="Q293" s="6"/>
      <c r="R293" s="6" t="e">
        <f t="shared" si="70"/>
        <v>#N/A</v>
      </c>
      <c r="S293" s="6" t="e">
        <f t="shared" si="71"/>
        <v>#N/A</v>
      </c>
      <c r="T293" s="6" t="e">
        <f t="shared" si="72"/>
        <v>#N/A</v>
      </c>
      <c r="U293" s="6" t="e">
        <f t="shared" si="73"/>
        <v>#N/A</v>
      </c>
      <c r="V293" s="8" cm="1">
        <f t="array" ref="V293">IF(M293=0,0,IF(OR($DM$4=3,$DM$4=4),0,IF($DM$4=1,INDEX($CZ$7:$CZ$15,SUM(IF(M293&lt;$CY$7:$CY$15=TRUE,1,0))+1),VLOOKUP(M293,$DB$7:$DC$107,2,FALSE))))</f>
        <v>0</v>
      </c>
      <c r="W293" s="6" t="e">
        <f t="shared" si="68"/>
        <v>#N/A</v>
      </c>
      <c r="X293" s="6" cm="1">
        <f t="array" aca="1" ref="X293" ca="1">SUM(IF((IF(E293=0,INDIRECT(_xlfn.CONCAT($CH$1,MATCH(F293,$CG$7:$CG$100,0)+6)):INDIRECT(_xlfn.CONCAT($CH$1,MATCH(F293,$CG$7:$CG$100,0)+6+SUM(IF((F293=$CG$7:$CG$59)=TRUE,1,0))-1)),INDIRECT(_xlfn.CONCAT($CD$1,MATCH(E293,$CC$7:$CC$100,0)+6)):INDIRECT(_xlfn.CONCAT($CD$1,MATCH(E293,$CC$7:$CC$100,0)+6+SUM(IF((E293=$CC$7:$CC$59)=TRUE,1,0))-1)))*$S$3)=0,0,1))</f>
        <v>2</v>
      </c>
      <c r="Y293" s="6" t="e" cm="1">
        <f t="array" aca="1" ref="Y293" ca="1">SUM(IF((TRANSPOSE(MMULT(MMULT(_xlfn.MUNIT(X293),IF(MMULT(IF(E293=0,INDIRECT(_xlfn.CONCAT($CH$1,MATCH(F293,$CG$7:$CG$100,0)+6)):INDIRECT(_xlfn.CONCAT($CH$1,MATCH(F293,$CG$7:$CG$100,0)+6+SUM(IF((F293=$CG$7:$CG$59)=TRUE,1,0))-1)),INDIRECT(_xlfn.CONCAT($CD$1,MATCH(E293,$CC$7:$CC$100,0)+6)):INDIRECT(_xlfn.CONCAT($CD$1,MATCH(E293,$CC$7:$CC$100,0)+6+SUM(IF((E293=$CC$7:$CC$59)=TRUE,1,0))-1)))*$S$3,1/TRANSPOSE(W293-INDIRECT(_xlfn.CONCAT($BZ$1,MATCH(D293,$BY$7:$BY$100,0)+6)):INDIRECT(_xlfn.CONCAT($BZ$1,MATCH(D293,$BY$7:$BY$100,0)+6+SUM(IF((D293=$BY$7:$BY$59)=TRUE,1,0))-1))*$R$3))=1,1,0)),W293-INDIRECT(_xlfn.CONCAT($BZ$1,MATCH(D293,$BY$7:$BY$100,0)+6)):INDIRECT(_xlfn.CONCAT($BZ$1,MATCH(D293,$BY$7:$BY$100,0)+6+SUM(IF((D293=$BY$7:$BY$59)=TRUE,1,0))-1))*$R$3)))=0,0,1))</f>
        <v>#N/A</v>
      </c>
      <c r="Z293" s="6"/>
      <c r="AA293" s="30" t="str">
        <f t="shared" ca="1" si="74"/>
        <v/>
      </c>
      <c r="AB293" s="31" t="str">
        <f t="shared" si="75"/>
        <v/>
      </c>
      <c r="AC293" s="31" t="str">
        <f t="shared" si="76"/>
        <v/>
      </c>
      <c r="AD293" s="31" t="str">
        <f t="shared" si="77"/>
        <v/>
      </c>
      <c r="AE293" s="32" t="str">
        <f t="shared" si="78"/>
        <v/>
      </c>
      <c r="AF293" s="33" t="str" cm="1">
        <f t="array" aca="1" ref="AF293" ca="1">IFERROR(IF(_xlfn._xlws.SORT(TRANSPOSE(MMULT(MMULT(_xlfn.MUNIT(X293),IF(ROUND(MMULT(IF(E293=0,IF(DN291=1,INDIRECT(_xlfn.CONCAT($CP$1,MATCH(F293,$CO$7:$CO$100,0)+6)):INDIRECT(_xlfn.CONCAT($CP$1,MATCH(F293,$CO$7:$CO$100,0)+6+SUM(IF((F293=$CO$7:$CO$59)=TRUE,1,0))-1)),INDIRECT(_xlfn.CONCAT($CH$1,MATCH(F293,$CG$7:$CG$100,0)+6)):INDIRECT(_xlfn.CONCAT($CH$1,MATCH(F293,$CG$7:$CG$100,0)+6+SUM(IF((F293=$CG$7:$CG$59)=TRUE,1,0))-1))),IF(OR(DN291=2,DN291=3),INDIRECT(_xlfn.CONCAT($CL$1,MATCH(E293,$CK$7:$CK$100,0)+6)):INDIRECT(_xlfn.CONCAT($CL$1,MATCH(E293,$CK$7:$CK$100,0)+6+SUM(IF((E293=$CK$7:$CK$59)=TRUE,1,0))-1)),INDIRECT(_xlfn.CONCAT($CD$1,MATCH(E293,$CC$7:$CC$100,0)+6)):INDIRECT(_xlfn.CONCAT($CD$1,MATCH(E293,$CC$7:$CC$100,0)+6+SUM(IF((E293=$CC$7:$CC$59)=TRUE,1,0))-1))))*$S$3*IF(AND(DM291=4,F293=0),1.1,1),1/TRANSPOSE(W293-INDIRECT(_xlfn.CONCAT($BZ$1,MATCH(D293,$BY$7:$BY$100,0)+6)):INDIRECT(_xlfn.CONCAT($BZ$1,MATCH(D293,$BY$7:$BY$100,0)+6+SUM(IF((D293=$BY$7:$BY$59)=TRUE,1,0))-1))*$R$3)),6)=1,1,0)),W293-INDIRECT(_xlfn.CONCAT($BZ$1,MATCH(D293,$BY$7:$BY$100,0)+6)):INDIRECT(_xlfn.CONCAT($BZ$1,MATCH(D293,$BY$7:$BY$100,0)+6+SUM(IF((D293=$BY$7:$BY$59)=TRUE,1,0))-1))*$R$3))/$S$3,1,-1,TRUE)=0,"",_xlfn._xlws.SORT(TRANSPOSE(MMULT(MMULT(_xlfn.MUNIT(X293),IF(ROUND(MMULT(IF(E293=0,IF(DN291=1,INDIRECT(_xlfn.CONCAT($CP$1,MATCH(F293,$CO$7:$CO$100,0)+6)):INDIRECT(_xlfn.CONCAT($CP$1,MATCH(F293,$CO$7:$CO$100,0)+6+SUM(IF((F293=$CO$7:$CO$59)=TRUE,1,0))-1)),INDIRECT(_xlfn.CONCAT($CH$1,MATCH(F293,$CG$7:$CG$100,0)+6)):INDIRECT(_xlfn.CONCAT($CH$1,MATCH(F293,$CG$7:$CG$100,0)+6+SUM(IF((F293=$CG$7:$CG$59)=TRUE,1,0))-1))),IF(OR(DN291=2,DN291=3),INDIRECT(_xlfn.CONCAT($CL$1,MATCH(E293,$CK$7:$CK$100,0)+6)):INDIRECT(_xlfn.CONCAT($CL$1,MATCH(E293,$CK$7:$CK$100,0)+6+SUM(IF((E293=$CK$7:$CK$59)=TRUE,1,0))-1)),INDIRECT(_xlfn.CONCAT($CD$1,MATCH(E293,$CC$7:$CC$100,0)+6)):INDIRECT(_xlfn.CONCAT($CD$1,MATCH(E293,$CC$7:$CC$100,0)+6+SUM(IF((E293=$CC$7:$CC$59)=TRUE,1,0))-1))))*$S$3*IF(AND(DM291=4,F293=0),1.1,1),1/TRANSPOSE(W293-INDIRECT(_xlfn.CONCAT($BZ$1,MATCH(D293,$BY$7:$BY$100,0)+6)):INDIRECT(_xlfn.CONCAT($BZ$1,MATCH(D293,$BY$7:$BY$100,0)+6+SUM(IF((D293=$BY$7:$BY$59)=TRUE,1,0))-1))*$R$3)),6)=1,1,0)),W293-INDIRECT(_xlfn.CONCAT($BZ$1,MATCH(D293,$BY$7:$BY$100,0)+6)):INDIRECT(_xlfn.CONCAT($BZ$1,MATCH(D293,$BY$7:$BY$100,0)+6+SUM(IF((D293=$BY$7:$BY$59)=TRUE,1,0))-1))*$R$3))/$S$3,1,-1,TRUE)),"")</f>
        <v/>
      </c>
      <c r="AG293" s="31"/>
      <c r="AH293" s="31"/>
      <c r="AI293" s="31"/>
      <c r="AJ293" s="32"/>
      <c r="AK293" s="6"/>
      <c r="AL293" s="21"/>
      <c r="AM293" s="21"/>
      <c r="AN293" s="48">
        <f t="shared" si="79"/>
        <v>12</v>
      </c>
      <c r="AO293" s="39" t="e">
        <f t="shared" si="80"/>
        <v>#N/A</v>
      </c>
      <c r="AP293" s="39" t="e" cm="1">
        <f t="array" ref="AP293">_xlfn.XMATCH(1,IF(IF((AL293=$DG$24:$EF$24)=TRUE,1,0)+IF((AM293=$DG$25:$EF$25)=TRUE,1,0)=2,1,0))</f>
        <v>#N/A</v>
      </c>
      <c r="AQ293" s="39" t="str" cm="1">
        <f t="array" aca="1" ref="AQ293:AU293" ca="1">AA293:AE293</f>
        <v/>
      </c>
      <c r="AR293" s="39" t="str">
        <f ca="1"/>
        <v/>
      </c>
      <c r="AS293" s="39" t="str">
        <f ca="1"/>
        <v/>
      </c>
      <c r="AT293" s="39" t="str">
        <f ca="1"/>
        <v/>
      </c>
      <c r="AU293" s="39" t="str">
        <f ca="1"/>
        <v/>
      </c>
      <c r="AV293" s="39">
        <f t="shared" si="81"/>
        <v>0</v>
      </c>
      <c r="AW293" s="39" t="e" cm="1">
        <f t="array" ref="AW293">IF(AND(AV293=1,AO293&lt;&gt;1),VLOOKUP(E293,변환표준점수!$H$8:$O$60,_xlfn.XMATCH('표점 계산기'!$AL293,변환표준점수!$I$6:$O$6)+1,FALSE),IF(AND($E293=0,$DN$4=1),INDEX($CH$7:$CH$73,SUM(IF(AF293=$CP$7:$CP$59,ROW($A$1:$A$50),0))),IF(AND($E293&lt;&gt;0,$DN$4&lt;&gt;1),INDEX($CD$7:$CD$73,SUM(IF(AF293=$CL$7:$CL$59,ROW($A$1:$A$50),0))),AF293:AJ293)))</f>
        <v>#N/A</v>
      </c>
      <c r="AX293" s="39"/>
      <c r="AY293" s="39"/>
      <c r="AZ293" s="39"/>
      <c r="BA293" s="39"/>
      <c r="BB293" s="39" t="e">
        <f>VLOOKUP(G293,변환표준점수!$X$8:$AM$16,_xlfn.XMATCH(AL293,변환표준점수!$Y$5:$AM$5)+IF(OR(AN293=6,AN293=7,AN293=10,AN293=11),IF(AO293=1,0,1),0)+1,FALSE)</f>
        <v>#N/A</v>
      </c>
      <c r="BC293" s="39" t="e">
        <f>VLOOKUP(H293,변환표준점수!$AO$8:$BE$16,_xlfn.XMATCH(AL293,변환표준점수!$AP$5:$BE$5)+IF(OR(AN293=3,AN293=6,AN293=8,AN293=9,AN293=10),IF(AO293=1,0,1),0)+1,FALSE)</f>
        <v>#N/A</v>
      </c>
      <c r="BD293" s="39" t="e">
        <f>IF(I293=0,VLOOKUP(K293,변환표준점수!$BU$8:$CF$62,'표점 계산기'!$AN293+1,FALSE),VLOOKUP(I293,변환표준점수!$BH$8:$BS$62,'표점 계산기'!$AN293+1,FALSE))</f>
        <v>#N/A</v>
      </c>
      <c r="BE293" s="39" t="e">
        <f>IF(J293=0,VLOOKUP(L293,변환표준점수!$BU$8:$CF$62,'표점 계산기'!$AN293+1,FALSE),VLOOKUP(J293,변환표준점수!$BH$8:$BS$62,'표점 계산기'!$AN293+1,FALSE))</f>
        <v>#N/A</v>
      </c>
      <c r="BF293" s="39" cm="1">
        <f t="array" ref="BF293">IF(M293=0,0,IF(OR(AN293=3,AN293=4),0,IF(AN293=1,INDEX($CZ$7:$CZ$15,SUM(IF(M293&lt;$CY$7:$CY$15=TRUE,1,0))+1),VLOOKUP(M293,변환표준점수!$BH$8:$BS$62,'표점 계산기'!AN293+1,FALSE))))</f>
        <v>0</v>
      </c>
      <c r="BG293" s="39" t="e" cm="1">
        <f t="array" ref="BG293">INDEX($DG$24:$EF$31,COLUMN(C288),$AP293)</f>
        <v>#N/A</v>
      </c>
      <c r="BH293" s="39" t="e" cm="1">
        <f t="array" ref="BH293">INDEX($DG$24:$EF$31,COLUMN(D288),$AP293)</f>
        <v>#N/A</v>
      </c>
      <c r="BI293" s="39" t="e" cm="1">
        <f t="array" ref="BI293">INDEX($DG$24:$EF$31,COLUMN(E288),$AP293)</f>
        <v>#N/A</v>
      </c>
      <c r="BJ293" s="39" t="e" cm="1">
        <f t="array" ref="BJ293">INDEX($DG$24:$EF$31,COLUMN(F288),$AP293)</f>
        <v>#N/A</v>
      </c>
      <c r="BK293" s="39" t="e" cm="1">
        <f t="array" ref="BK293">INDEX($DG$24:$EF$31,COLUMN(G288),$AP293)</f>
        <v>#N/A</v>
      </c>
      <c r="BL293" s="39" t="e" cm="1">
        <f t="array" ref="BL293">INDEX($DG$24:$EF$31,COLUMN(H288),$AP293)</f>
        <v>#N/A</v>
      </c>
      <c r="BM293" s="63" t="str" cm="1">
        <f t="array" aca="1" ref="BM293:BQ293" ca="1">IFERROR(ROUND(IF(IFERROR(AW293:BA293/AW293:BA293,0)=1,(IFERROR(AQ293:AU293*BG293,0)+IFERROR(AW293:BA293*BH293,0)+(SUM(BD293:BF293)-MIN(BD293:BF293))*BI293+BB293*BJ293+BC293*BK293)*BL293+BB293*(1-BJ293)+BC293*(1-BK293)+IF(AN293=1,BF293,0),""),2),"")</f>
        <v/>
      </c>
      <c r="BN293" s="52" t="str">
        <f ca="1"/>
        <v/>
      </c>
      <c r="BO293" s="52" t="str">
        <f ca="1"/>
        <v/>
      </c>
      <c r="BP293" s="52" t="str">
        <f ca="1"/>
        <v/>
      </c>
      <c r="BQ293" s="64" t="str">
        <f ca="1"/>
        <v/>
      </c>
      <c r="BR293" s="6"/>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6"/>
      <c r="DM293" s="6"/>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row>
    <row r="294" spans="1:153" x14ac:dyDescent="0.3">
      <c r="A294" s="5"/>
      <c r="B294" s="18" t="str">
        <f t="shared" si="69"/>
        <v/>
      </c>
      <c r="C294" s="24"/>
      <c r="D294" s="24"/>
      <c r="E294" s="24"/>
      <c r="F294" s="24"/>
      <c r="G294" s="24"/>
      <c r="H294" s="25"/>
      <c r="I294" s="25"/>
      <c r="J294" s="25"/>
      <c r="K294" s="25"/>
      <c r="L294" s="25"/>
      <c r="M294" s="25"/>
      <c r="N294" s="24"/>
      <c r="O294" s="25"/>
      <c r="P294" s="6"/>
      <c r="Q294" s="6"/>
      <c r="R294" s="6" t="e">
        <f t="shared" si="70"/>
        <v>#N/A</v>
      </c>
      <c r="S294" s="6" t="e">
        <f t="shared" si="71"/>
        <v>#N/A</v>
      </c>
      <c r="T294" s="6" t="e">
        <f t="shared" si="72"/>
        <v>#N/A</v>
      </c>
      <c r="U294" s="6" t="e">
        <f t="shared" si="73"/>
        <v>#N/A</v>
      </c>
      <c r="V294" s="8" cm="1">
        <f t="array" ref="V294">IF(M294=0,0,IF(OR($DM$4=3,$DM$4=4),0,IF($DM$4=1,INDEX($CZ$7:$CZ$15,SUM(IF(M294&lt;$CY$7:$CY$15=TRUE,1,0))+1),VLOOKUP(M294,$DB$7:$DC$107,2,FALSE))))</f>
        <v>0</v>
      </c>
      <c r="W294" s="6" t="e">
        <f t="shared" si="68"/>
        <v>#N/A</v>
      </c>
      <c r="X294" s="6" cm="1">
        <f t="array" aca="1" ref="X294" ca="1">SUM(IF((IF(E294=0,INDIRECT(_xlfn.CONCAT($CH$1,MATCH(F294,$CG$7:$CG$100,0)+6)):INDIRECT(_xlfn.CONCAT($CH$1,MATCH(F294,$CG$7:$CG$100,0)+6+SUM(IF((F294=$CG$7:$CG$59)=TRUE,1,0))-1)),INDIRECT(_xlfn.CONCAT($CD$1,MATCH(E294,$CC$7:$CC$100,0)+6)):INDIRECT(_xlfn.CONCAT($CD$1,MATCH(E294,$CC$7:$CC$100,0)+6+SUM(IF((E294=$CC$7:$CC$59)=TRUE,1,0))-1)))*$S$3)=0,0,1))</f>
        <v>2</v>
      </c>
      <c r="Y294" s="6" t="e" cm="1">
        <f t="array" aca="1" ref="Y294" ca="1">SUM(IF((TRANSPOSE(MMULT(MMULT(_xlfn.MUNIT(X294),IF(MMULT(IF(E294=0,INDIRECT(_xlfn.CONCAT($CH$1,MATCH(F294,$CG$7:$CG$100,0)+6)):INDIRECT(_xlfn.CONCAT($CH$1,MATCH(F294,$CG$7:$CG$100,0)+6+SUM(IF((F294=$CG$7:$CG$59)=TRUE,1,0))-1)),INDIRECT(_xlfn.CONCAT($CD$1,MATCH(E294,$CC$7:$CC$100,0)+6)):INDIRECT(_xlfn.CONCAT($CD$1,MATCH(E294,$CC$7:$CC$100,0)+6+SUM(IF((E294=$CC$7:$CC$59)=TRUE,1,0))-1)))*$S$3,1/TRANSPOSE(W294-INDIRECT(_xlfn.CONCAT($BZ$1,MATCH(D294,$BY$7:$BY$100,0)+6)):INDIRECT(_xlfn.CONCAT($BZ$1,MATCH(D294,$BY$7:$BY$100,0)+6+SUM(IF((D294=$BY$7:$BY$59)=TRUE,1,0))-1))*$R$3))=1,1,0)),W294-INDIRECT(_xlfn.CONCAT($BZ$1,MATCH(D294,$BY$7:$BY$100,0)+6)):INDIRECT(_xlfn.CONCAT($BZ$1,MATCH(D294,$BY$7:$BY$100,0)+6+SUM(IF((D294=$BY$7:$BY$59)=TRUE,1,0))-1))*$R$3)))=0,0,1))</f>
        <v>#N/A</v>
      </c>
      <c r="Z294" s="6"/>
      <c r="AA294" s="30" t="str">
        <f t="shared" ca="1" si="74"/>
        <v/>
      </c>
      <c r="AB294" s="31" t="str">
        <f t="shared" si="75"/>
        <v/>
      </c>
      <c r="AC294" s="31" t="str">
        <f t="shared" si="76"/>
        <v/>
      </c>
      <c r="AD294" s="31" t="str">
        <f t="shared" si="77"/>
        <v/>
      </c>
      <c r="AE294" s="32" t="str">
        <f t="shared" si="78"/>
        <v/>
      </c>
      <c r="AF294" s="33" t="str" cm="1">
        <f t="array" aca="1" ref="AF294" ca="1">IFERROR(IF(_xlfn._xlws.SORT(TRANSPOSE(MMULT(MMULT(_xlfn.MUNIT(X294),IF(ROUND(MMULT(IF(E294=0,IF(DN292=1,INDIRECT(_xlfn.CONCAT($CP$1,MATCH(F294,$CO$7:$CO$100,0)+6)):INDIRECT(_xlfn.CONCAT($CP$1,MATCH(F294,$CO$7:$CO$100,0)+6+SUM(IF((F294=$CO$7:$CO$59)=TRUE,1,0))-1)),INDIRECT(_xlfn.CONCAT($CH$1,MATCH(F294,$CG$7:$CG$100,0)+6)):INDIRECT(_xlfn.CONCAT($CH$1,MATCH(F294,$CG$7:$CG$100,0)+6+SUM(IF((F294=$CG$7:$CG$59)=TRUE,1,0))-1))),IF(OR(DN292=2,DN292=3),INDIRECT(_xlfn.CONCAT($CL$1,MATCH(E294,$CK$7:$CK$100,0)+6)):INDIRECT(_xlfn.CONCAT($CL$1,MATCH(E294,$CK$7:$CK$100,0)+6+SUM(IF((E294=$CK$7:$CK$59)=TRUE,1,0))-1)),INDIRECT(_xlfn.CONCAT($CD$1,MATCH(E294,$CC$7:$CC$100,0)+6)):INDIRECT(_xlfn.CONCAT($CD$1,MATCH(E294,$CC$7:$CC$100,0)+6+SUM(IF((E294=$CC$7:$CC$59)=TRUE,1,0))-1))))*$S$3*IF(AND(DM292=4,F294=0),1.1,1),1/TRANSPOSE(W294-INDIRECT(_xlfn.CONCAT($BZ$1,MATCH(D294,$BY$7:$BY$100,0)+6)):INDIRECT(_xlfn.CONCAT($BZ$1,MATCH(D294,$BY$7:$BY$100,0)+6+SUM(IF((D294=$BY$7:$BY$59)=TRUE,1,0))-1))*$R$3)),6)=1,1,0)),W294-INDIRECT(_xlfn.CONCAT($BZ$1,MATCH(D294,$BY$7:$BY$100,0)+6)):INDIRECT(_xlfn.CONCAT($BZ$1,MATCH(D294,$BY$7:$BY$100,0)+6+SUM(IF((D294=$BY$7:$BY$59)=TRUE,1,0))-1))*$R$3))/$S$3,1,-1,TRUE)=0,"",_xlfn._xlws.SORT(TRANSPOSE(MMULT(MMULT(_xlfn.MUNIT(X294),IF(ROUND(MMULT(IF(E294=0,IF(DN292=1,INDIRECT(_xlfn.CONCAT($CP$1,MATCH(F294,$CO$7:$CO$100,0)+6)):INDIRECT(_xlfn.CONCAT($CP$1,MATCH(F294,$CO$7:$CO$100,0)+6+SUM(IF((F294=$CO$7:$CO$59)=TRUE,1,0))-1)),INDIRECT(_xlfn.CONCAT($CH$1,MATCH(F294,$CG$7:$CG$100,0)+6)):INDIRECT(_xlfn.CONCAT($CH$1,MATCH(F294,$CG$7:$CG$100,0)+6+SUM(IF((F294=$CG$7:$CG$59)=TRUE,1,0))-1))),IF(OR(DN292=2,DN292=3),INDIRECT(_xlfn.CONCAT($CL$1,MATCH(E294,$CK$7:$CK$100,0)+6)):INDIRECT(_xlfn.CONCAT($CL$1,MATCH(E294,$CK$7:$CK$100,0)+6+SUM(IF((E294=$CK$7:$CK$59)=TRUE,1,0))-1)),INDIRECT(_xlfn.CONCAT($CD$1,MATCH(E294,$CC$7:$CC$100,0)+6)):INDIRECT(_xlfn.CONCAT($CD$1,MATCH(E294,$CC$7:$CC$100,0)+6+SUM(IF((E294=$CC$7:$CC$59)=TRUE,1,0))-1))))*$S$3*IF(AND(DM292=4,F294=0),1.1,1),1/TRANSPOSE(W294-INDIRECT(_xlfn.CONCAT($BZ$1,MATCH(D294,$BY$7:$BY$100,0)+6)):INDIRECT(_xlfn.CONCAT($BZ$1,MATCH(D294,$BY$7:$BY$100,0)+6+SUM(IF((D294=$BY$7:$BY$59)=TRUE,1,0))-1))*$R$3)),6)=1,1,0)),W294-INDIRECT(_xlfn.CONCAT($BZ$1,MATCH(D294,$BY$7:$BY$100,0)+6)):INDIRECT(_xlfn.CONCAT($BZ$1,MATCH(D294,$BY$7:$BY$100,0)+6+SUM(IF((D294=$BY$7:$BY$59)=TRUE,1,0))-1))*$R$3))/$S$3,1,-1,TRUE)),"")</f>
        <v/>
      </c>
      <c r="AG294" s="31"/>
      <c r="AH294" s="31"/>
      <c r="AI294" s="31"/>
      <c r="AJ294" s="32"/>
      <c r="AK294" s="6"/>
      <c r="AL294" s="21"/>
      <c r="AM294" s="21"/>
      <c r="AN294" s="48">
        <f t="shared" si="79"/>
        <v>12</v>
      </c>
      <c r="AO294" s="39" t="e">
        <f t="shared" si="80"/>
        <v>#N/A</v>
      </c>
      <c r="AP294" s="39" t="e" cm="1">
        <f t="array" ref="AP294">_xlfn.XMATCH(1,IF(IF((AL294=$DG$24:$EF$24)=TRUE,1,0)+IF((AM294=$DG$25:$EF$25)=TRUE,1,0)=2,1,0))</f>
        <v>#N/A</v>
      </c>
      <c r="AQ294" s="39" t="str" cm="1">
        <f t="array" aca="1" ref="AQ294:AU294" ca="1">AA294:AE294</f>
        <v/>
      </c>
      <c r="AR294" s="39" t="str">
        <f ca="1"/>
        <v/>
      </c>
      <c r="AS294" s="39" t="str">
        <f ca="1"/>
        <v/>
      </c>
      <c r="AT294" s="39" t="str">
        <f ca="1"/>
        <v/>
      </c>
      <c r="AU294" s="39" t="str">
        <f ca="1"/>
        <v/>
      </c>
      <c r="AV294" s="39">
        <f t="shared" si="81"/>
        <v>0</v>
      </c>
      <c r="AW294" s="39" t="e" cm="1">
        <f t="array" ref="AW294">IF(AND(AV294=1,AO294&lt;&gt;1),VLOOKUP(E294,변환표준점수!$H$8:$O$60,_xlfn.XMATCH('표점 계산기'!$AL294,변환표준점수!$I$6:$O$6)+1,FALSE),IF(AND($E294=0,$DN$4=1),INDEX($CH$7:$CH$73,SUM(IF(AF294=$CP$7:$CP$59,ROW($A$1:$A$50),0))),IF(AND($E294&lt;&gt;0,$DN$4&lt;&gt;1),INDEX($CD$7:$CD$73,SUM(IF(AF294=$CL$7:$CL$59,ROW($A$1:$A$50),0))),AF294:AJ294)))</f>
        <v>#N/A</v>
      </c>
      <c r="AX294" s="39"/>
      <c r="AY294" s="39"/>
      <c r="AZ294" s="39"/>
      <c r="BA294" s="39"/>
      <c r="BB294" s="39" t="e">
        <f>VLOOKUP(G294,변환표준점수!$X$8:$AM$16,_xlfn.XMATCH(AL294,변환표준점수!$Y$5:$AM$5)+IF(OR(AN294=6,AN294=7,AN294=10,AN294=11),IF(AO294=1,0,1),0)+1,FALSE)</f>
        <v>#N/A</v>
      </c>
      <c r="BC294" s="39" t="e">
        <f>VLOOKUP(H294,변환표준점수!$AO$8:$BE$16,_xlfn.XMATCH(AL294,변환표준점수!$AP$5:$BE$5)+IF(OR(AN294=3,AN294=6,AN294=8,AN294=9,AN294=10),IF(AO294=1,0,1),0)+1,FALSE)</f>
        <v>#N/A</v>
      </c>
      <c r="BD294" s="39" t="e">
        <f>IF(I294=0,VLOOKUP(K294,변환표준점수!$BU$8:$CF$62,'표점 계산기'!$AN294+1,FALSE),VLOOKUP(I294,변환표준점수!$BH$8:$BS$62,'표점 계산기'!$AN294+1,FALSE))</f>
        <v>#N/A</v>
      </c>
      <c r="BE294" s="39" t="e">
        <f>IF(J294=0,VLOOKUP(L294,변환표준점수!$BU$8:$CF$62,'표점 계산기'!$AN294+1,FALSE),VLOOKUP(J294,변환표준점수!$BH$8:$BS$62,'표점 계산기'!$AN294+1,FALSE))</f>
        <v>#N/A</v>
      </c>
      <c r="BF294" s="39" cm="1">
        <f t="array" ref="BF294">IF(M294=0,0,IF(OR(AN294=3,AN294=4),0,IF(AN294=1,INDEX($CZ$7:$CZ$15,SUM(IF(M294&lt;$CY$7:$CY$15=TRUE,1,0))+1),VLOOKUP(M294,변환표준점수!$BH$8:$BS$62,'표점 계산기'!AN294+1,FALSE))))</f>
        <v>0</v>
      </c>
      <c r="BG294" s="39" t="e" cm="1">
        <f t="array" ref="BG294">INDEX($DG$24:$EF$31,COLUMN(C289),$AP294)</f>
        <v>#N/A</v>
      </c>
      <c r="BH294" s="39" t="e" cm="1">
        <f t="array" ref="BH294">INDEX($DG$24:$EF$31,COLUMN(D289),$AP294)</f>
        <v>#N/A</v>
      </c>
      <c r="BI294" s="39" t="e" cm="1">
        <f t="array" ref="BI294">INDEX($DG$24:$EF$31,COLUMN(E289),$AP294)</f>
        <v>#N/A</v>
      </c>
      <c r="BJ294" s="39" t="e" cm="1">
        <f t="array" ref="BJ294">INDEX($DG$24:$EF$31,COLUMN(F289),$AP294)</f>
        <v>#N/A</v>
      </c>
      <c r="BK294" s="39" t="e" cm="1">
        <f t="array" ref="BK294">INDEX($DG$24:$EF$31,COLUMN(G289),$AP294)</f>
        <v>#N/A</v>
      </c>
      <c r="BL294" s="39" t="e" cm="1">
        <f t="array" ref="BL294">INDEX($DG$24:$EF$31,COLUMN(H289),$AP294)</f>
        <v>#N/A</v>
      </c>
      <c r="BM294" s="63" t="str" cm="1">
        <f t="array" aca="1" ref="BM294:BQ294" ca="1">IFERROR(ROUND(IF(IFERROR(AW294:BA294/AW294:BA294,0)=1,(IFERROR(AQ294:AU294*BG294,0)+IFERROR(AW294:BA294*BH294,0)+(SUM(BD294:BF294)-MIN(BD294:BF294))*BI294+BB294*BJ294+BC294*BK294)*BL294+BB294*(1-BJ294)+BC294*(1-BK294)+IF(AN294=1,BF294,0),""),2),"")</f>
        <v/>
      </c>
      <c r="BN294" s="52" t="str">
        <f ca="1"/>
        <v/>
      </c>
      <c r="BO294" s="52" t="str">
        <f ca="1"/>
        <v/>
      </c>
      <c r="BP294" s="52" t="str">
        <f ca="1"/>
        <v/>
      </c>
      <c r="BQ294" s="64" t="str">
        <f ca="1"/>
        <v/>
      </c>
      <c r="BR294" s="6"/>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6"/>
      <c r="DM294" s="6"/>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row>
    <row r="295" spans="1:153" x14ac:dyDescent="0.3">
      <c r="A295" s="5"/>
      <c r="B295" s="18" t="str">
        <f t="shared" si="69"/>
        <v/>
      </c>
      <c r="C295" s="24"/>
      <c r="D295" s="24"/>
      <c r="E295" s="24"/>
      <c r="F295" s="24"/>
      <c r="G295" s="24"/>
      <c r="H295" s="25"/>
      <c r="I295" s="25"/>
      <c r="J295" s="25"/>
      <c r="K295" s="25"/>
      <c r="L295" s="25"/>
      <c r="M295" s="25"/>
      <c r="N295" s="24"/>
      <c r="O295" s="25"/>
      <c r="P295" s="6"/>
      <c r="Q295" s="6"/>
      <c r="R295" s="6" t="e">
        <f t="shared" si="70"/>
        <v>#N/A</v>
      </c>
      <c r="S295" s="6" t="e">
        <f t="shared" si="71"/>
        <v>#N/A</v>
      </c>
      <c r="T295" s="6" t="e">
        <f t="shared" si="72"/>
        <v>#N/A</v>
      </c>
      <c r="U295" s="6" t="e">
        <f t="shared" si="73"/>
        <v>#N/A</v>
      </c>
      <c r="V295" s="8" cm="1">
        <f t="array" ref="V295">IF(M295=0,0,IF(OR($DM$4=3,$DM$4=4),0,IF($DM$4=1,INDEX($CZ$7:$CZ$15,SUM(IF(M295&lt;$CY$7:$CY$15=TRUE,1,0))+1),VLOOKUP(M295,$DB$7:$DC$107,2,FALSE))))</f>
        <v>0</v>
      </c>
      <c r="W295" s="6" t="e">
        <f t="shared" si="68"/>
        <v>#N/A</v>
      </c>
      <c r="X295" s="6" cm="1">
        <f t="array" aca="1" ref="X295" ca="1">SUM(IF((IF(E295=0,INDIRECT(_xlfn.CONCAT($CH$1,MATCH(F295,$CG$7:$CG$100,0)+6)):INDIRECT(_xlfn.CONCAT($CH$1,MATCH(F295,$CG$7:$CG$100,0)+6+SUM(IF((F295=$CG$7:$CG$59)=TRUE,1,0))-1)),INDIRECT(_xlfn.CONCAT($CD$1,MATCH(E295,$CC$7:$CC$100,0)+6)):INDIRECT(_xlfn.CONCAT($CD$1,MATCH(E295,$CC$7:$CC$100,0)+6+SUM(IF((E295=$CC$7:$CC$59)=TRUE,1,0))-1)))*$S$3)=0,0,1))</f>
        <v>2</v>
      </c>
      <c r="Y295" s="6" t="e" cm="1">
        <f t="array" aca="1" ref="Y295" ca="1">SUM(IF((TRANSPOSE(MMULT(MMULT(_xlfn.MUNIT(X295),IF(MMULT(IF(E295=0,INDIRECT(_xlfn.CONCAT($CH$1,MATCH(F295,$CG$7:$CG$100,0)+6)):INDIRECT(_xlfn.CONCAT($CH$1,MATCH(F295,$CG$7:$CG$100,0)+6+SUM(IF((F295=$CG$7:$CG$59)=TRUE,1,0))-1)),INDIRECT(_xlfn.CONCAT($CD$1,MATCH(E295,$CC$7:$CC$100,0)+6)):INDIRECT(_xlfn.CONCAT($CD$1,MATCH(E295,$CC$7:$CC$100,0)+6+SUM(IF((E295=$CC$7:$CC$59)=TRUE,1,0))-1)))*$S$3,1/TRANSPOSE(W295-INDIRECT(_xlfn.CONCAT($BZ$1,MATCH(D295,$BY$7:$BY$100,0)+6)):INDIRECT(_xlfn.CONCAT($BZ$1,MATCH(D295,$BY$7:$BY$100,0)+6+SUM(IF((D295=$BY$7:$BY$59)=TRUE,1,0))-1))*$R$3))=1,1,0)),W295-INDIRECT(_xlfn.CONCAT($BZ$1,MATCH(D295,$BY$7:$BY$100,0)+6)):INDIRECT(_xlfn.CONCAT($BZ$1,MATCH(D295,$BY$7:$BY$100,0)+6+SUM(IF((D295=$BY$7:$BY$59)=TRUE,1,0))-1))*$R$3)))=0,0,1))</f>
        <v>#N/A</v>
      </c>
      <c r="Z295" s="6"/>
      <c r="AA295" s="30" t="str">
        <f t="shared" ca="1" si="74"/>
        <v/>
      </c>
      <c r="AB295" s="31" t="str">
        <f t="shared" si="75"/>
        <v/>
      </c>
      <c r="AC295" s="31" t="str">
        <f t="shared" si="76"/>
        <v/>
      </c>
      <c r="AD295" s="31" t="str">
        <f t="shared" si="77"/>
        <v/>
      </c>
      <c r="AE295" s="32" t="str">
        <f t="shared" si="78"/>
        <v/>
      </c>
      <c r="AF295" s="33" t="str" cm="1">
        <f t="array" aca="1" ref="AF295" ca="1">IFERROR(IF(_xlfn._xlws.SORT(TRANSPOSE(MMULT(MMULT(_xlfn.MUNIT(X295),IF(ROUND(MMULT(IF(E295=0,IF(DN293=1,INDIRECT(_xlfn.CONCAT($CP$1,MATCH(F295,$CO$7:$CO$100,0)+6)):INDIRECT(_xlfn.CONCAT($CP$1,MATCH(F295,$CO$7:$CO$100,0)+6+SUM(IF((F295=$CO$7:$CO$59)=TRUE,1,0))-1)),INDIRECT(_xlfn.CONCAT($CH$1,MATCH(F295,$CG$7:$CG$100,0)+6)):INDIRECT(_xlfn.CONCAT($CH$1,MATCH(F295,$CG$7:$CG$100,0)+6+SUM(IF((F295=$CG$7:$CG$59)=TRUE,1,0))-1))),IF(OR(DN293=2,DN293=3),INDIRECT(_xlfn.CONCAT($CL$1,MATCH(E295,$CK$7:$CK$100,0)+6)):INDIRECT(_xlfn.CONCAT($CL$1,MATCH(E295,$CK$7:$CK$100,0)+6+SUM(IF((E295=$CK$7:$CK$59)=TRUE,1,0))-1)),INDIRECT(_xlfn.CONCAT($CD$1,MATCH(E295,$CC$7:$CC$100,0)+6)):INDIRECT(_xlfn.CONCAT($CD$1,MATCH(E295,$CC$7:$CC$100,0)+6+SUM(IF((E295=$CC$7:$CC$59)=TRUE,1,0))-1))))*$S$3*IF(AND(DM293=4,F295=0),1.1,1),1/TRANSPOSE(W295-INDIRECT(_xlfn.CONCAT($BZ$1,MATCH(D295,$BY$7:$BY$100,0)+6)):INDIRECT(_xlfn.CONCAT($BZ$1,MATCH(D295,$BY$7:$BY$100,0)+6+SUM(IF((D295=$BY$7:$BY$59)=TRUE,1,0))-1))*$R$3)),6)=1,1,0)),W295-INDIRECT(_xlfn.CONCAT($BZ$1,MATCH(D295,$BY$7:$BY$100,0)+6)):INDIRECT(_xlfn.CONCAT($BZ$1,MATCH(D295,$BY$7:$BY$100,0)+6+SUM(IF((D295=$BY$7:$BY$59)=TRUE,1,0))-1))*$R$3))/$S$3,1,-1,TRUE)=0,"",_xlfn._xlws.SORT(TRANSPOSE(MMULT(MMULT(_xlfn.MUNIT(X295),IF(ROUND(MMULT(IF(E295=0,IF(DN293=1,INDIRECT(_xlfn.CONCAT($CP$1,MATCH(F295,$CO$7:$CO$100,0)+6)):INDIRECT(_xlfn.CONCAT($CP$1,MATCH(F295,$CO$7:$CO$100,0)+6+SUM(IF((F295=$CO$7:$CO$59)=TRUE,1,0))-1)),INDIRECT(_xlfn.CONCAT($CH$1,MATCH(F295,$CG$7:$CG$100,0)+6)):INDIRECT(_xlfn.CONCAT($CH$1,MATCH(F295,$CG$7:$CG$100,0)+6+SUM(IF((F295=$CG$7:$CG$59)=TRUE,1,0))-1))),IF(OR(DN293=2,DN293=3),INDIRECT(_xlfn.CONCAT($CL$1,MATCH(E295,$CK$7:$CK$100,0)+6)):INDIRECT(_xlfn.CONCAT($CL$1,MATCH(E295,$CK$7:$CK$100,0)+6+SUM(IF((E295=$CK$7:$CK$59)=TRUE,1,0))-1)),INDIRECT(_xlfn.CONCAT($CD$1,MATCH(E295,$CC$7:$CC$100,0)+6)):INDIRECT(_xlfn.CONCAT($CD$1,MATCH(E295,$CC$7:$CC$100,0)+6+SUM(IF((E295=$CC$7:$CC$59)=TRUE,1,0))-1))))*$S$3*IF(AND(DM293=4,F295=0),1.1,1),1/TRANSPOSE(W295-INDIRECT(_xlfn.CONCAT($BZ$1,MATCH(D295,$BY$7:$BY$100,0)+6)):INDIRECT(_xlfn.CONCAT($BZ$1,MATCH(D295,$BY$7:$BY$100,0)+6+SUM(IF((D295=$BY$7:$BY$59)=TRUE,1,0))-1))*$R$3)),6)=1,1,0)),W295-INDIRECT(_xlfn.CONCAT($BZ$1,MATCH(D295,$BY$7:$BY$100,0)+6)):INDIRECT(_xlfn.CONCAT($BZ$1,MATCH(D295,$BY$7:$BY$100,0)+6+SUM(IF((D295=$BY$7:$BY$59)=TRUE,1,0))-1))*$R$3))/$S$3,1,-1,TRUE)),"")</f>
        <v/>
      </c>
      <c r="AG295" s="31"/>
      <c r="AH295" s="31"/>
      <c r="AI295" s="31"/>
      <c r="AJ295" s="32"/>
      <c r="AK295" s="6"/>
      <c r="AL295" s="21"/>
      <c r="AM295" s="21"/>
      <c r="AN295" s="48">
        <f t="shared" si="79"/>
        <v>12</v>
      </c>
      <c r="AO295" s="39" t="e">
        <f t="shared" si="80"/>
        <v>#N/A</v>
      </c>
      <c r="AP295" s="39" t="e" cm="1">
        <f t="array" ref="AP295">_xlfn.XMATCH(1,IF(IF((AL295=$DG$24:$EF$24)=TRUE,1,0)+IF((AM295=$DG$25:$EF$25)=TRUE,1,0)=2,1,0))</f>
        <v>#N/A</v>
      </c>
      <c r="AQ295" s="39" t="str" cm="1">
        <f t="array" aca="1" ref="AQ295:AU295" ca="1">AA295:AE295</f>
        <v/>
      </c>
      <c r="AR295" s="39" t="str">
        <f ca="1"/>
        <v/>
      </c>
      <c r="AS295" s="39" t="str">
        <f ca="1"/>
        <v/>
      </c>
      <c r="AT295" s="39" t="str">
        <f ca="1"/>
        <v/>
      </c>
      <c r="AU295" s="39" t="str">
        <f ca="1"/>
        <v/>
      </c>
      <c r="AV295" s="39">
        <f t="shared" si="81"/>
        <v>0</v>
      </c>
      <c r="AW295" s="39" t="e" cm="1">
        <f t="array" ref="AW295">IF(AND(AV295=1,AO295&lt;&gt;1),VLOOKUP(E295,변환표준점수!$H$8:$O$60,_xlfn.XMATCH('표점 계산기'!$AL295,변환표준점수!$I$6:$O$6)+1,FALSE),IF(AND($E295=0,$DN$4=1),INDEX($CH$7:$CH$73,SUM(IF(AF295=$CP$7:$CP$59,ROW($A$1:$A$50),0))),IF(AND($E295&lt;&gt;0,$DN$4&lt;&gt;1),INDEX($CD$7:$CD$73,SUM(IF(AF295=$CL$7:$CL$59,ROW($A$1:$A$50),0))),AF295:AJ295)))</f>
        <v>#N/A</v>
      </c>
      <c r="AX295" s="39"/>
      <c r="AY295" s="39"/>
      <c r="AZ295" s="39"/>
      <c r="BA295" s="39"/>
      <c r="BB295" s="39" t="e">
        <f>VLOOKUP(G295,변환표준점수!$X$8:$AM$16,_xlfn.XMATCH(AL295,변환표준점수!$Y$5:$AM$5)+IF(OR(AN295=6,AN295=7,AN295=10,AN295=11),IF(AO295=1,0,1),0)+1,FALSE)</f>
        <v>#N/A</v>
      </c>
      <c r="BC295" s="39" t="e">
        <f>VLOOKUP(H295,변환표준점수!$AO$8:$BE$16,_xlfn.XMATCH(AL295,변환표준점수!$AP$5:$BE$5)+IF(OR(AN295=3,AN295=6,AN295=8,AN295=9,AN295=10),IF(AO295=1,0,1),0)+1,FALSE)</f>
        <v>#N/A</v>
      </c>
      <c r="BD295" s="39" t="e">
        <f>IF(I295=0,VLOOKUP(K295,변환표준점수!$BU$8:$CF$62,'표점 계산기'!$AN295+1,FALSE),VLOOKUP(I295,변환표준점수!$BH$8:$BS$62,'표점 계산기'!$AN295+1,FALSE))</f>
        <v>#N/A</v>
      </c>
      <c r="BE295" s="39" t="e">
        <f>IF(J295=0,VLOOKUP(L295,변환표준점수!$BU$8:$CF$62,'표점 계산기'!$AN295+1,FALSE),VLOOKUP(J295,변환표준점수!$BH$8:$BS$62,'표점 계산기'!$AN295+1,FALSE))</f>
        <v>#N/A</v>
      </c>
      <c r="BF295" s="39" cm="1">
        <f t="array" ref="BF295">IF(M295=0,0,IF(OR(AN295=3,AN295=4),0,IF(AN295=1,INDEX($CZ$7:$CZ$15,SUM(IF(M295&lt;$CY$7:$CY$15=TRUE,1,0))+1),VLOOKUP(M295,변환표준점수!$BH$8:$BS$62,'표점 계산기'!AN295+1,FALSE))))</f>
        <v>0</v>
      </c>
      <c r="BG295" s="39" t="e" cm="1">
        <f t="array" ref="BG295">INDEX($DG$24:$EF$31,COLUMN(C290),$AP295)</f>
        <v>#N/A</v>
      </c>
      <c r="BH295" s="39" t="e" cm="1">
        <f t="array" ref="BH295">INDEX($DG$24:$EF$31,COLUMN(D290),$AP295)</f>
        <v>#N/A</v>
      </c>
      <c r="BI295" s="39" t="e" cm="1">
        <f t="array" ref="BI295">INDEX($DG$24:$EF$31,COLUMN(E290),$AP295)</f>
        <v>#N/A</v>
      </c>
      <c r="BJ295" s="39" t="e" cm="1">
        <f t="array" ref="BJ295">INDEX($DG$24:$EF$31,COLUMN(F290),$AP295)</f>
        <v>#N/A</v>
      </c>
      <c r="BK295" s="39" t="e" cm="1">
        <f t="array" ref="BK295">INDEX($DG$24:$EF$31,COLUMN(G290),$AP295)</f>
        <v>#N/A</v>
      </c>
      <c r="BL295" s="39" t="e" cm="1">
        <f t="array" ref="BL295">INDEX($DG$24:$EF$31,COLUMN(H290),$AP295)</f>
        <v>#N/A</v>
      </c>
      <c r="BM295" s="63" t="str" cm="1">
        <f t="array" aca="1" ref="BM295:BQ295" ca="1">IFERROR(ROUND(IF(IFERROR(AW295:BA295/AW295:BA295,0)=1,(IFERROR(AQ295:AU295*BG295,0)+IFERROR(AW295:BA295*BH295,0)+(SUM(BD295:BF295)-MIN(BD295:BF295))*BI295+BB295*BJ295+BC295*BK295)*BL295+BB295*(1-BJ295)+BC295*(1-BK295)+IF(AN295=1,BF295,0),""),2),"")</f>
        <v/>
      </c>
      <c r="BN295" s="52" t="str">
        <f ca="1"/>
        <v/>
      </c>
      <c r="BO295" s="52" t="str">
        <f ca="1"/>
        <v/>
      </c>
      <c r="BP295" s="52" t="str">
        <f ca="1"/>
        <v/>
      </c>
      <c r="BQ295" s="64" t="str">
        <f ca="1"/>
        <v/>
      </c>
      <c r="BR295" s="6"/>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6"/>
      <c r="DM295" s="6"/>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row>
    <row r="296" spans="1:153" x14ac:dyDescent="0.3">
      <c r="A296" s="5"/>
      <c r="B296" s="18" t="str">
        <f t="shared" si="69"/>
        <v/>
      </c>
      <c r="C296" s="24"/>
      <c r="D296" s="24"/>
      <c r="E296" s="24"/>
      <c r="F296" s="24"/>
      <c r="G296" s="24"/>
      <c r="H296" s="25"/>
      <c r="I296" s="25"/>
      <c r="J296" s="25"/>
      <c r="K296" s="25"/>
      <c r="L296" s="25"/>
      <c r="M296" s="25"/>
      <c r="N296" s="24"/>
      <c r="O296" s="25"/>
      <c r="P296" s="6"/>
      <c r="Q296" s="6"/>
      <c r="R296" s="6" t="e">
        <f t="shared" si="70"/>
        <v>#N/A</v>
      </c>
      <c r="S296" s="6" t="e">
        <f t="shared" si="71"/>
        <v>#N/A</v>
      </c>
      <c r="T296" s="6" t="e">
        <f t="shared" si="72"/>
        <v>#N/A</v>
      </c>
      <c r="U296" s="6" t="e">
        <f t="shared" si="73"/>
        <v>#N/A</v>
      </c>
      <c r="V296" s="8" cm="1">
        <f t="array" ref="V296">IF(M296=0,0,IF(OR($DM$4=3,$DM$4=4),0,IF($DM$4=1,INDEX($CZ$7:$CZ$15,SUM(IF(M296&lt;$CY$7:$CY$15=TRUE,1,0))+1),VLOOKUP(M296,$DB$7:$DC$107,2,FALSE))))</f>
        <v>0</v>
      </c>
      <c r="W296" s="6" t="e">
        <f t="shared" si="68"/>
        <v>#N/A</v>
      </c>
      <c r="X296" s="6" cm="1">
        <f t="array" aca="1" ref="X296" ca="1">SUM(IF((IF(E296=0,INDIRECT(_xlfn.CONCAT($CH$1,MATCH(F296,$CG$7:$CG$100,0)+6)):INDIRECT(_xlfn.CONCAT($CH$1,MATCH(F296,$CG$7:$CG$100,0)+6+SUM(IF((F296=$CG$7:$CG$59)=TRUE,1,0))-1)),INDIRECT(_xlfn.CONCAT($CD$1,MATCH(E296,$CC$7:$CC$100,0)+6)):INDIRECT(_xlfn.CONCAT($CD$1,MATCH(E296,$CC$7:$CC$100,0)+6+SUM(IF((E296=$CC$7:$CC$59)=TRUE,1,0))-1)))*$S$3)=0,0,1))</f>
        <v>2</v>
      </c>
      <c r="Y296" s="6" t="e" cm="1">
        <f t="array" aca="1" ref="Y296" ca="1">SUM(IF((TRANSPOSE(MMULT(MMULT(_xlfn.MUNIT(X296),IF(MMULT(IF(E296=0,INDIRECT(_xlfn.CONCAT($CH$1,MATCH(F296,$CG$7:$CG$100,0)+6)):INDIRECT(_xlfn.CONCAT($CH$1,MATCH(F296,$CG$7:$CG$100,0)+6+SUM(IF((F296=$CG$7:$CG$59)=TRUE,1,0))-1)),INDIRECT(_xlfn.CONCAT($CD$1,MATCH(E296,$CC$7:$CC$100,0)+6)):INDIRECT(_xlfn.CONCAT($CD$1,MATCH(E296,$CC$7:$CC$100,0)+6+SUM(IF((E296=$CC$7:$CC$59)=TRUE,1,0))-1)))*$S$3,1/TRANSPOSE(W296-INDIRECT(_xlfn.CONCAT($BZ$1,MATCH(D296,$BY$7:$BY$100,0)+6)):INDIRECT(_xlfn.CONCAT($BZ$1,MATCH(D296,$BY$7:$BY$100,0)+6+SUM(IF((D296=$BY$7:$BY$59)=TRUE,1,0))-1))*$R$3))=1,1,0)),W296-INDIRECT(_xlfn.CONCAT($BZ$1,MATCH(D296,$BY$7:$BY$100,0)+6)):INDIRECT(_xlfn.CONCAT($BZ$1,MATCH(D296,$BY$7:$BY$100,0)+6+SUM(IF((D296=$BY$7:$BY$59)=TRUE,1,0))-1))*$R$3)))=0,0,1))</f>
        <v>#N/A</v>
      </c>
      <c r="Z296" s="6"/>
      <c r="AA296" s="30" t="str">
        <f t="shared" ca="1" si="74"/>
        <v/>
      </c>
      <c r="AB296" s="31" t="str">
        <f t="shared" si="75"/>
        <v/>
      </c>
      <c r="AC296" s="31" t="str">
        <f t="shared" si="76"/>
        <v/>
      </c>
      <c r="AD296" s="31" t="str">
        <f t="shared" si="77"/>
        <v/>
      </c>
      <c r="AE296" s="32" t="str">
        <f t="shared" si="78"/>
        <v/>
      </c>
      <c r="AF296" s="33" t="str" cm="1">
        <f t="array" aca="1" ref="AF296" ca="1">IFERROR(IF(_xlfn._xlws.SORT(TRANSPOSE(MMULT(MMULT(_xlfn.MUNIT(X296),IF(ROUND(MMULT(IF(E296=0,IF(DN294=1,INDIRECT(_xlfn.CONCAT($CP$1,MATCH(F296,$CO$7:$CO$100,0)+6)):INDIRECT(_xlfn.CONCAT($CP$1,MATCH(F296,$CO$7:$CO$100,0)+6+SUM(IF((F296=$CO$7:$CO$59)=TRUE,1,0))-1)),INDIRECT(_xlfn.CONCAT($CH$1,MATCH(F296,$CG$7:$CG$100,0)+6)):INDIRECT(_xlfn.CONCAT($CH$1,MATCH(F296,$CG$7:$CG$100,0)+6+SUM(IF((F296=$CG$7:$CG$59)=TRUE,1,0))-1))),IF(OR(DN294=2,DN294=3),INDIRECT(_xlfn.CONCAT($CL$1,MATCH(E296,$CK$7:$CK$100,0)+6)):INDIRECT(_xlfn.CONCAT($CL$1,MATCH(E296,$CK$7:$CK$100,0)+6+SUM(IF((E296=$CK$7:$CK$59)=TRUE,1,0))-1)),INDIRECT(_xlfn.CONCAT($CD$1,MATCH(E296,$CC$7:$CC$100,0)+6)):INDIRECT(_xlfn.CONCAT($CD$1,MATCH(E296,$CC$7:$CC$100,0)+6+SUM(IF((E296=$CC$7:$CC$59)=TRUE,1,0))-1))))*$S$3*IF(AND(DM294=4,F296=0),1.1,1),1/TRANSPOSE(W296-INDIRECT(_xlfn.CONCAT($BZ$1,MATCH(D296,$BY$7:$BY$100,0)+6)):INDIRECT(_xlfn.CONCAT($BZ$1,MATCH(D296,$BY$7:$BY$100,0)+6+SUM(IF((D296=$BY$7:$BY$59)=TRUE,1,0))-1))*$R$3)),6)=1,1,0)),W296-INDIRECT(_xlfn.CONCAT($BZ$1,MATCH(D296,$BY$7:$BY$100,0)+6)):INDIRECT(_xlfn.CONCAT($BZ$1,MATCH(D296,$BY$7:$BY$100,0)+6+SUM(IF((D296=$BY$7:$BY$59)=TRUE,1,0))-1))*$R$3))/$S$3,1,-1,TRUE)=0,"",_xlfn._xlws.SORT(TRANSPOSE(MMULT(MMULT(_xlfn.MUNIT(X296),IF(ROUND(MMULT(IF(E296=0,IF(DN294=1,INDIRECT(_xlfn.CONCAT($CP$1,MATCH(F296,$CO$7:$CO$100,0)+6)):INDIRECT(_xlfn.CONCAT($CP$1,MATCH(F296,$CO$7:$CO$100,0)+6+SUM(IF((F296=$CO$7:$CO$59)=TRUE,1,0))-1)),INDIRECT(_xlfn.CONCAT($CH$1,MATCH(F296,$CG$7:$CG$100,0)+6)):INDIRECT(_xlfn.CONCAT($CH$1,MATCH(F296,$CG$7:$CG$100,0)+6+SUM(IF((F296=$CG$7:$CG$59)=TRUE,1,0))-1))),IF(OR(DN294=2,DN294=3),INDIRECT(_xlfn.CONCAT($CL$1,MATCH(E296,$CK$7:$CK$100,0)+6)):INDIRECT(_xlfn.CONCAT($CL$1,MATCH(E296,$CK$7:$CK$100,0)+6+SUM(IF((E296=$CK$7:$CK$59)=TRUE,1,0))-1)),INDIRECT(_xlfn.CONCAT($CD$1,MATCH(E296,$CC$7:$CC$100,0)+6)):INDIRECT(_xlfn.CONCAT($CD$1,MATCH(E296,$CC$7:$CC$100,0)+6+SUM(IF((E296=$CC$7:$CC$59)=TRUE,1,0))-1))))*$S$3*IF(AND(DM294=4,F296=0),1.1,1),1/TRANSPOSE(W296-INDIRECT(_xlfn.CONCAT($BZ$1,MATCH(D296,$BY$7:$BY$100,0)+6)):INDIRECT(_xlfn.CONCAT($BZ$1,MATCH(D296,$BY$7:$BY$100,0)+6+SUM(IF((D296=$BY$7:$BY$59)=TRUE,1,0))-1))*$R$3)),6)=1,1,0)),W296-INDIRECT(_xlfn.CONCAT($BZ$1,MATCH(D296,$BY$7:$BY$100,0)+6)):INDIRECT(_xlfn.CONCAT($BZ$1,MATCH(D296,$BY$7:$BY$100,0)+6+SUM(IF((D296=$BY$7:$BY$59)=TRUE,1,0))-1))*$R$3))/$S$3,1,-1,TRUE)),"")</f>
        <v/>
      </c>
      <c r="AG296" s="31"/>
      <c r="AH296" s="31"/>
      <c r="AI296" s="31"/>
      <c r="AJ296" s="32"/>
      <c r="AK296" s="6"/>
      <c r="AL296" s="21"/>
      <c r="AM296" s="21"/>
      <c r="AN296" s="48">
        <f t="shared" si="79"/>
        <v>12</v>
      </c>
      <c r="AO296" s="39" t="e">
        <f t="shared" si="80"/>
        <v>#N/A</v>
      </c>
      <c r="AP296" s="39" t="e" cm="1">
        <f t="array" ref="AP296">_xlfn.XMATCH(1,IF(IF((AL296=$DG$24:$EF$24)=TRUE,1,0)+IF((AM296=$DG$25:$EF$25)=TRUE,1,0)=2,1,0))</f>
        <v>#N/A</v>
      </c>
      <c r="AQ296" s="39" t="str" cm="1">
        <f t="array" aca="1" ref="AQ296:AU296" ca="1">AA296:AE296</f>
        <v/>
      </c>
      <c r="AR296" s="39" t="str">
        <f ca="1"/>
        <v/>
      </c>
      <c r="AS296" s="39" t="str">
        <f ca="1"/>
        <v/>
      </c>
      <c r="AT296" s="39" t="str">
        <f ca="1"/>
        <v/>
      </c>
      <c r="AU296" s="39" t="str">
        <f ca="1"/>
        <v/>
      </c>
      <c r="AV296" s="39">
        <f t="shared" si="81"/>
        <v>0</v>
      </c>
      <c r="AW296" s="39" t="e" cm="1">
        <f t="array" ref="AW296">IF(AND(AV296=1,AO296&lt;&gt;1),VLOOKUP(E296,변환표준점수!$H$8:$O$60,_xlfn.XMATCH('표점 계산기'!$AL296,변환표준점수!$I$6:$O$6)+1,FALSE),IF(AND($E296=0,$DN$4=1),INDEX($CH$7:$CH$73,SUM(IF(AF296=$CP$7:$CP$59,ROW($A$1:$A$50),0))),IF(AND($E296&lt;&gt;0,$DN$4&lt;&gt;1),INDEX($CD$7:$CD$73,SUM(IF(AF296=$CL$7:$CL$59,ROW($A$1:$A$50),0))),AF296:AJ296)))</f>
        <v>#N/A</v>
      </c>
      <c r="AX296" s="39"/>
      <c r="AY296" s="39"/>
      <c r="AZ296" s="39"/>
      <c r="BA296" s="39"/>
      <c r="BB296" s="39" t="e">
        <f>VLOOKUP(G296,변환표준점수!$X$8:$AM$16,_xlfn.XMATCH(AL296,변환표준점수!$Y$5:$AM$5)+IF(OR(AN296=6,AN296=7,AN296=10,AN296=11),IF(AO296=1,0,1),0)+1,FALSE)</f>
        <v>#N/A</v>
      </c>
      <c r="BC296" s="39" t="e">
        <f>VLOOKUP(H296,변환표준점수!$AO$8:$BE$16,_xlfn.XMATCH(AL296,변환표준점수!$AP$5:$BE$5)+IF(OR(AN296=3,AN296=6,AN296=8,AN296=9,AN296=10),IF(AO296=1,0,1),0)+1,FALSE)</f>
        <v>#N/A</v>
      </c>
      <c r="BD296" s="39" t="e">
        <f>IF(I296=0,VLOOKUP(K296,변환표준점수!$BU$8:$CF$62,'표점 계산기'!$AN296+1,FALSE),VLOOKUP(I296,변환표준점수!$BH$8:$BS$62,'표점 계산기'!$AN296+1,FALSE))</f>
        <v>#N/A</v>
      </c>
      <c r="BE296" s="39" t="e">
        <f>IF(J296=0,VLOOKUP(L296,변환표준점수!$BU$8:$CF$62,'표점 계산기'!$AN296+1,FALSE),VLOOKUP(J296,변환표준점수!$BH$8:$BS$62,'표점 계산기'!$AN296+1,FALSE))</f>
        <v>#N/A</v>
      </c>
      <c r="BF296" s="39" cm="1">
        <f t="array" ref="BF296">IF(M296=0,0,IF(OR(AN296=3,AN296=4),0,IF(AN296=1,INDEX($CZ$7:$CZ$15,SUM(IF(M296&lt;$CY$7:$CY$15=TRUE,1,0))+1),VLOOKUP(M296,변환표준점수!$BH$8:$BS$62,'표점 계산기'!AN296+1,FALSE))))</f>
        <v>0</v>
      </c>
      <c r="BG296" s="39" t="e" cm="1">
        <f t="array" ref="BG296">INDEX($DG$24:$EF$31,COLUMN(C291),$AP296)</f>
        <v>#N/A</v>
      </c>
      <c r="BH296" s="39" t="e" cm="1">
        <f t="array" ref="BH296">INDEX($DG$24:$EF$31,COLUMN(D291),$AP296)</f>
        <v>#N/A</v>
      </c>
      <c r="BI296" s="39" t="e" cm="1">
        <f t="array" ref="BI296">INDEX($DG$24:$EF$31,COLUMN(E291),$AP296)</f>
        <v>#N/A</v>
      </c>
      <c r="BJ296" s="39" t="e" cm="1">
        <f t="array" ref="BJ296">INDEX($DG$24:$EF$31,COLUMN(F291),$AP296)</f>
        <v>#N/A</v>
      </c>
      <c r="BK296" s="39" t="e" cm="1">
        <f t="array" ref="BK296">INDEX($DG$24:$EF$31,COLUMN(G291),$AP296)</f>
        <v>#N/A</v>
      </c>
      <c r="BL296" s="39" t="e" cm="1">
        <f t="array" ref="BL296">INDEX($DG$24:$EF$31,COLUMN(H291),$AP296)</f>
        <v>#N/A</v>
      </c>
      <c r="BM296" s="63" t="str" cm="1">
        <f t="array" aca="1" ref="BM296:BQ296" ca="1">IFERROR(ROUND(IF(IFERROR(AW296:BA296/AW296:BA296,0)=1,(IFERROR(AQ296:AU296*BG296,0)+IFERROR(AW296:BA296*BH296,0)+(SUM(BD296:BF296)-MIN(BD296:BF296))*BI296+BB296*BJ296+BC296*BK296)*BL296+BB296*(1-BJ296)+BC296*(1-BK296)+IF(AN296=1,BF296,0),""),2),"")</f>
        <v/>
      </c>
      <c r="BN296" s="52" t="str">
        <f ca="1"/>
        <v/>
      </c>
      <c r="BO296" s="52" t="str">
        <f ca="1"/>
        <v/>
      </c>
      <c r="BP296" s="52" t="str">
        <f ca="1"/>
        <v/>
      </c>
      <c r="BQ296" s="64" t="str">
        <f ca="1"/>
        <v/>
      </c>
      <c r="BR296" s="6"/>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6"/>
      <c r="DM296" s="6"/>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row>
    <row r="297" spans="1:153" x14ac:dyDescent="0.3">
      <c r="A297" s="5"/>
      <c r="B297" s="18" t="str">
        <f t="shared" si="69"/>
        <v/>
      </c>
      <c r="C297" s="24"/>
      <c r="D297" s="24"/>
      <c r="E297" s="24"/>
      <c r="F297" s="24"/>
      <c r="G297" s="24"/>
      <c r="H297" s="25"/>
      <c r="I297" s="25"/>
      <c r="J297" s="25"/>
      <c r="K297" s="25"/>
      <c r="L297" s="25"/>
      <c r="M297" s="25"/>
      <c r="N297" s="24"/>
      <c r="O297" s="25"/>
      <c r="P297" s="6"/>
      <c r="Q297" s="6"/>
      <c r="R297" s="6" t="e">
        <f t="shared" si="70"/>
        <v>#N/A</v>
      </c>
      <c r="S297" s="6" t="e">
        <f t="shared" si="71"/>
        <v>#N/A</v>
      </c>
      <c r="T297" s="6" t="e">
        <f t="shared" si="72"/>
        <v>#N/A</v>
      </c>
      <c r="U297" s="6" t="e">
        <f t="shared" si="73"/>
        <v>#N/A</v>
      </c>
      <c r="V297" s="8" cm="1">
        <f t="array" ref="V297">IF(M297=0,0,IF(OR($DM$4=3,$DM$4=4),0,IF($DM$4=1,INDEX($CZ$7:$CZ$15,SUM(IF(M297&lt;$CY$7:$CY$15=TRUE,1,0))+1),VLOOKUP(M297,$DB$7:$DC$107,2,FALSE))))</f>
        <v>0</v>
      </c>
      <c r="W297" s="6" t="e">
        <f t="shared" si="68"/>
        <v>#N/A</v>
      </c>
      <c r="X297" s="6" cm="1">
        <f t="array" aca="1" ref="X297" ca="1">SUM(IF((IF(E297=0,INDIRECT(_xlfn.CONCAT($CH$1,MATCH(F297,$CG$7:$CG$100,0)+6)):INDIRECT(_xlfn.CONCAT($CH$1,MATCH(F297,$CG$7:$CG$100,0)+6+SUM(IF((F297=$CG$7:$CG$59)=TRUE,1,0))-1)),INDIRECT(_xlfn.CONCAT($CD$1,MATCH(E297,$CC$7:$CC$100,0)+6)):INDIRECT(_xlfn.CONCAT($CD$1,MATCH(E297,$CC$7:$CC$100,0)+6+SUM(IF((E297=$CC$7:$CC$59)=TRUE,1,0))-1)))*$S$3)=0,0,1))</f>
        <v>2</v>
      </c>
      <c r="Y297" s="6" t="e" cm="1">
        <f t="array" aca="1" ref="Y297" ca="1">SUM(IF((TRANSPOSE(MMULT(MMULT(_xlfn.MUNIT(X297),IF(MMULT(IF(E297=0,INDIRECT(_xlfn.CONCAT($CH$1,MATCH(F297,$CG$7:$CG$100,0)+6)):INDIRECT(_xlfn.CONCAT($CH$1,MATCH(F297,$CG$7:$CG$100,0)+6+SUM(IF((F297=$CG$7:$CG$59)=TRUE,1,0))-1)),INDIRECT(_xlfn.CONCAT($CD$1,MATCH(E297,$CC$7:$CC$100,0)+6)):INDIRECT(_xlfn.CONCAT($CD$1,MATCH(E297,$CC$7:$CC$100,0)+6+SUM(IF((E297=$CC$7:$CC$59)=TRUE,1,0))-1)))*$S$3,1/TRANSPOSE(W297-INDIRECT(_xlfn.CONCAT($BZ$1,MATCH(D297,$BY$7:$BY$100,0)+6)):INDIRECT(_xlfn.CONCAT($BZ$1,MATCH(D297,$BY$7:$BY$100,0)+6+SUM(IF((D297=$BY$7:$BY$59)=TRUE,1,0))-1))*$R$3))=1,1,0)),W297-INDIRECT(_xlfn.CONCAT($BZ$1,MATCH(D297,$BY$7:$BY$100,0)+6)):INDIRECT(_xlfn.CONCAT($BZ$1,MATCH(D297,$BY$7:$BY$100,0)+6+SUM(IF((D297=$BY$7:$BY$59)=TRUE,1,0))-1))*$R$3)))=0,0,1))</f>
        <v>#N/A</v>
      </c>
      <c r="Z297" s="6"/>
      <c r="AA297" s="30" t="str">
        <f t="shared" ca="1" si="74"/>
        <v/>
      </c>
      <c r="AB297" s="31" t="str">
        <f t="shared" si="75"/>
        <v/>
      </c>
      <c r="AC297" s="31" t="str">
        <f t="shared" si="76"/>
        <v/>
      </c>
      <c r="AD297" s="31" t="str">
        <f t="shared" si="77"/>
        <v/>
      </c>
      <c r="AE297" s="32" t="str">
        <f t="shared" si="78"/>
        <v/>
      </c>
      <c r="AF297" s="33" t="str" cm="1">
        <f t="array" aca="1" ref="AF297" ca="1">IFERROR(IF(_xlfn._xlws.SORT(TRANSPOSE(MMULT(MMULT(_xlfn.MUNIT(X297),IF(ROUND(MMULT(IF(E297=0,IF(DN295=1,INDIRECT(_xlfn.CONCAT($CP$1,MATCH(F297,$CO$7:$CO$100,0)+6)):INDIRECT(_xlfn.CONCAT($CP$1,MATCH(F297,$CO$7:$CO$100,0)+6+SUM(IF((F297=$CO$7:$CO$59)=TRUE,1,0))-1)),INDIRECT(_xlfn.CONCAT($CH$1,MATCH(F297,$CG$7:$CG$100,0)+6)):INDIRECT(_xlfn.CONCAT($CH$1,MATCH(F297,$CG$7:$CG$100,0)+6+SUM(IF((F297=$CG$7:$CG$59)=TRUE,1,0))-1))),IF(OR(DN295=2,DN295=3),INDIRECT(_xlfn.CONCAT($CL$1,MATCH(E297,$CK$7:$CK$100,0)+6)):INDIRECT(_xlfn.CONCAT($CL$1,MATCH(E297,$CK$7:$CK$100,0)+6+SUM(IF((E297=$CK$7:$CK$59)=TRUE,1,0))-1)),INDIRECT(_xlfn.CONCAT($CD$1,MATCH(E297,$CC$7:$CC$100,0)+6)):INDIRECT(_xlfn.CONCAT($CD$1,MATCH(E297,$CC$7:$CC$100,0)+6+SUM(IF((E297=$CC$7:$CC$59)=TRUE,1,0))-1))))*$S$3*IF(AND(DM295=4,F297=0),1.1,1),1/TRANSPOSE(W297-INDIRECT(_xlfn.CONCAT($BZ$1,MATCH(D297,$BY$7:$BY$100,0)+6)):INDIRECT(_xlfn.CONCAT($BZ$1,MATCH(D297,$BY$7:$BY$100,0)+6+SUM(IF((D297=$BY$7:$BY$59)=TRUE,1,0))-1))*$R$3)),6)=1,1,0)),W297-INDIRECT(_xlfn.CONCAT($BZ$1,MATCH(D297,$BY$7:$BY$100,0)+6)):INDIRECT(_xlfn.CONCAT($BZ$1,MATCH(D297,$BY$7:$BY$100,0)+6+SUM(IF((D297=$BY$7:$BY$59)=TRUE,1,0))-1))*$R$3))/$S$3,1,-1,TRUE)=0,"",_xlfn._xlws.SORT(TRANSPOSE(MMULT(MMULT(_xlfn.MUNIT(X297),IF(ROUND(MMULT(IF(E297=0,IF(DN295=1,INDIRECT(_xlfn.CONCAT($CP$1,MATCH(F297,$CO$7:$CO$100,0)+6)):INDIRECT(_xlfn.CONCAT($CP$1,MATCH(F297,$CO$7:$CO$100,0)+6+SUM(IF((F297=$CO$7:$CO$59)=TRUE,1,0))-1)),INDIRECT(_xlfn.CONCAT($CH$1,MATCH(F297,$CG$7:$CG$100,0)+6)):INDIRECT(_xlfn.CONCAT($CH$1,MATCH(F297,$CG$7:$CG$100,0)+6+SUM(IF((F297=$CG$7:$CG$59)=TRUE,1,0))-1))),IF(OR(DN295=2,DN295=3),INDIRECT(_xlfn.CONCAT($CL$1,MATCH(E297,$CK$7:$CK$100,0)+6)):INDIRECT(_xlfn.CONCAT($CL$1,MATCH(E297,$CK$7:$CK$100,0)+6+SUM(IF((E297=$CK$7:$CK$59)=TRUE,1,0))-1)),INDIRECT(_xlfn.CONCAT($CD$1,MATCH(E297,$CC$7:$CC$100,0)+6)):INDIRECT(_xlfn.CONCAT($CD$1,MATCH(E297,$CC$7:$CC$100,0)+6+SUM(IF((E297=$CC$7:$CC$59)=TRUE,1,0))-1))))*$S$3*IF(AND(DM295=4,F297=0),1.1,1),1/TRANSPOSE(W297-INDIRECT(_xlfn.CONCAT($BZ$1,MATCH(D297,$BY$7:$BY$100,0)+6)):INDIRECT(_xlfn.CONCAT($BZ$1,MATCH(D297,$BY$7:$BY$100,0)+6+SUM(IF((D297=$BY$7:$BY$59)=TRUE,1,0))-1))*$R$3)),6)=1,1,0)),W297-INDIRECT(_xlfn.CONCAT($BZ$1,MATCH(D297,$BY$7:$BY$100,0)+6)):INDIRECT(_xlfn.CONCAT($BZ$1,MATCH(D297,$BY$7:$BY$100,0)+6+SUM(IF((D297=$BY$7:$BY$59)=TRUE,1,0))-1))*$R$3))/$S$3,1,-1,TRUE)),"")</f>
        <v/>
      </c>
      <c r="AG297" s="31"/>
      <c r="AH297" s="31"/>
      <c r="AI297" s="31"/>
      <c r="AJ297" s="32"/>
      <c r="AK297" s="6"/>
      <c r="AL297" s="21"/>
      <c r="AM297" s="21"/>
      <c r="AN297" s="48">
        <f t="shared" si="79"/>
        <v>12</v>
      </c>
      <c r="AO297" s="39" t="e">
        <f t="shared" si="80"/>
        <v>#N/A</v>
      </c>
      <c r="AP297" s="39" t="e" cm="1">
        <f t="array" ref="AP297">_xlfn.XMATCH(1,IF(IF((AL297=$DG$24:$EF$24)=TRUE,1,0)+IF((AM297=$DG$25:$EF$25)=TRUE,1,0)=2,1,0))</f>
        <v>#N/A</v>
      </c>
      <c r="AQ297" s="39" t="str" cm="1">
        <f t="array" aca="1" ref="AQ297:AU297" ca="1">AA297:AE297</f>
        <v/>
      </c>
      <c r="AR297" s="39" t="str">
        <f ca="1"/>
        <v/>
      </c>
      <c r="AS297" s="39" t="str">
        <f ca="1"/>
        <v/>
      </c>
      <c r="AT297" s="39" t="str">
        <f ca="1"/>
        <v/>
      </c>
      <c r="AU297" s="39" t="str">
        <f ca="1"/>
        <v/>
      </c>
      <c r="AV297" s="39">
        <f t="shared" si="81"/>
        <v>0</v>
      </c>
      <c r="AW297" s="39" t="e" cm="1">
        <f t="array" ref="AW297">IF(AND(AV297=1,AO297&lt;&gt;1),VLOOKUP(E297,변환표준점수!$H$8:$O$60,_xlfn.XMATCH('표점 계산기'!$AL297,변환표준점수!$I$6:$O$6)+1,FALSE),IF(AND($E297=0,$DN$4=1),INDEX($CH$7:$CH$73,SUM(IF(AF297=$CP$7:$CP$59,ROW($A$1:$A$50),0))),IF(AND($E297&lt;&gt;0,$DN$4&lt;&gt;1),INDEX($CD$7:$CD$73,SUM(IF(AF297=$CL$7:$CL$59,ROW($A$1:$A$50),0))),AF297:AJ297)))</f>
        <v>#N/A</v>
      </c>
      <c r="AX297" s="39"/>
      <c r="AY297" s="39"/>
      <c r="AZ297" s="39"/>
      <c r="BA297" s="39"/>
      <c r="BB297" s="39" t="e">
        <f>VLOOKUP(G297,변환표준점수!$X$8:$AM$16,_xlfn.XMATCH(AL297,변환표준점수!$Y$5:$AM$5)+IF(OR(AN297=6,AN297=7,AN297=10,AN297=11),IF(AO297=1,0,1),0)+1,FALSE)</f>
        <v>#N/A</v>
      </c>
      <c r="BC297" s="39" t="e">
        <f>VLOOKUP(H297,변환표준점수!$AO$8:$BE$16,_xlfn.XMATCH(AL297,변환표준점수!$AP$5:$BE$5)+IF(OR(AN297=3,AN297=6,AN297=8,AN297=9,AN297=10),IF(AO297=1,0,1),0)+1,FALSE)</f>
        <v>#N/A</v>
      </c>
      <c r="BD297" s="39" t="e">
        <f>IF(I297=0,VLOOKUP(K297,변환표준점수!$BU$8:$CF$62,'표점 계산기'!$AN297+1,FALSE),VLOOKUP(I297,변환표준점수!$BH$8:$BS$62,'표점 계산기'!$AN297+1,FALSE))</f>
        <v>#N/A</v>
      </c>
      <c r="BE297" s="39" t="e">
        <f>IF(J297=0,VLOOKUP(L297,변환표준점수!$BU$8:$CF$62,'표점 계산기'!$AN297+1,FALSE),VLOOKUP(J297,변환표준점수!$BH$8:$BS$62,'표점 계산기'!$AN297+1,FALSE))</f>
        <v>#N/A</v>
      </c>
      <c r="BF297" s="39" cm="1">
        <f t="array" ref="BF297">IF(M297=0,0,IF(OR(AN297=3,AN297=4),0,IF(AN297=1,INDEX($CZ$7:$CZ$15,SUM(IF(M297&lt;$CY$7:$CY$15=TRUE,1,0))+1),VLOOKUP(M297,변환표준점수!$BH$8:$BS$62,'표점 계산기'!AN297+1,FALSE))))</f>
        <v>0</v>
      </c>
      <c r="BG297" s="39" t="e" cm="1">
        <f t="array" ref="BG297">INDEX($DG$24:$EF$31,COLUMN(C292),$AP297)</f>
        <v>#N/A</v>
      </c>
      <c r="BH297" s="39" t="e" cm="1">
        <f t="array" ref="BH297">INDEX($DG$24:$EF$31,COLUMN(D292),$AP297)</f>
        <v>#N/A</v>
      </c>
      <c r="BI297" s="39" t="e" cm="1">
        <f t="array" ref="BI297">INDEX($DG$24:$EF$31,COLUMN(E292),$AP297)</f>
        <v>#N/A</v>
      </c>
      <c r="BJ297" s="39" t="e" cm="1">
        <f t="array" ref="BJ297">INDEX($DG$24:$EF$31,COLUMN(F292),$AP297)</f>
        <v>#N/A</v>
      </c>
      <c r="BK297" s="39" t="e" cm="1">
        <f t="array" ref="BK297">INDEX($DG$24:$EF$31,COLUMN(G292),$AP297)</f>
        <v>#N/A</v>
      </c>
      <c r="BL297" s="39" t="e" cm="1">
        <f t="array" ref="BL297">INDEX($DG$24:$EF$31,COLUMN(H292),$AP297)</f>
        <v>#N/A</v>
      </c>
      <c r="BM297" s="63" t="str" cm="1">
        <f t="array" aca="1" ref="BM297:BQ297" ca="1">IFERROR(ROUND(IF(IFERROR(AW297:BA297/AW297:BA297,0)=1,(IFERROR(AQ297:AU297*BG297,0)+IFERROR(AW297:BA297*BH297,0)+(SUM(BD297:BF297)-MIN(BD297:BF297))*BI297+BB297*BJ297+BC297*BK297)*BL297+BB297*(1-BJ297)+BC297*(1-BK297)+IF(AN297=1,BF297,0),""),2),"")</f>
        <v/>
      </c>
      <c r="BN297" s="52" t="str">
        <f ca="1"/>
        <v/>
      </c>
      <c r="BO297" s="52" t="str">
        <f ca="1"/>
        <v/>
      </c>
      <c r="BP297" s="52" t="str">
        <f ca="1"/>
        <v/>
      </c>
      <c r="BQ297" s="64" t="str">
        <f ca="1"/>
        <v/>
      </c>
      <c r="BR297" s="6"/>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6"/>
      <c r="DM297" s="6"/>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row>
    <row r="298" spans="1:153" x14ac:dyDescent="0.3">
      <c r="A298" s="5"/>
      <c r="B298" s="18" t="str">
        <f t="shared" si="69"/>
        <v/>
      </c>
      <c r="C298" s="24"/>
      <c r="D298" s="24"/>
      <c r="E298" s="24"/>
      <c r="F298" s="24"/>
      <c r="G298" s="24"/>
      <c r="H298" s="25"/>
      <c r="I298" s="25"/>
      <c r="J298" s="25"/>
      <c r="K298" s="25"/>
      <c r="L298" s="25"/>
      <c r="M298" s="25"/>
      <c r="N298" s="24"/>
      <c r="O298" s="25"/>
      <c r="P298" s="6"/>
      <c r="Q298" s="6"/>
      <c r="R298" s="6" t="e">
        <f t="shared" si="70"/>
        <v>#N/A</v>
      </c>
      <c r="S298" s="6" t="e">
        <f t="shared" si="71"/>
        <v>#N/A</v>
      </c>
      <c r="T298" s="6" t="e">
        <f t="shared" si="72"/>
        <v>#N/A</v>
      </c>
      <c r="U298" s="6" t="e">
        <f t="shared" si="73"/>
        <v>#N/A</v>
      </c>
      <c r="V298" s="8" cm="1">
        <f t="array" ref="V298">IF(M298=0,0,IF(OR($DM$4=3,$DM$4=4),0,IF($DM$4=1,INDEX($CZ$7:$CZ$15,SUM(IF(M298&lt;$CY$7:$CY$15=TRUE,1,0))+1),VLOOKUP(M298,$DB$7:$DC$107,2,FALSE))))</f>
        <v>0</v>
      </c>
      <c r="W298" s="6" t="e">
        <f t="shared" si="68"/>
        <v>#N/A</v>
      </c>
      <c r="X298" s="6" cm="1">
        <f t="array" aca="1" ref="X298" ca="1">SUM(IF((IF(E298=0,INDIRECT(_xlfn.CONCAT($CH$1,MATCH(F298,$CG$7:$CG$100,0)+6)):INDIRECT(_xlfn.CONCAT($CH$1,MATCH(F298,$CG$7:$CG$100,0)+6+SUM(IF((F298=$CG$7:$CG$59)=TRUE,1,0))-1)),INDIRECT(_xlfn.CONCAT($CD$1,MATCH(E298,$CC$7:$CC$100,0)+6)):INDIRECT(_xlfn.CONCAT($CD$1,MATCH(E298,$CC$7:$CC$100,0)+6+SUM(IF((E298=$CC$7:$CC$59)=TRUE,1,0))-1)))*$S$3)=0,0,1))</f>
        <v>2</v>
      </c>
      <c r="Y298" s="6" t="e" cm="1">
        <f t="array" aca="1" ref="Y298" ca="1">SUM(IF((TRANSPOSE(MMULT(MMULT(_xlfn.MUNIT(X298),IF(MMULT(IF(E298=0,INDIRECT(_xlfn.CONCAT($CH$1,MATCH(F298,$CG$7:$CG$100,0)+6)):INDIRECT(_xlfn.CONCAT($CH$1,MATCH(F298,$CG$7:$CG$100,0)+6+SUM(IF((F298=$CG$7:$CG$59)=TRUE,1,0))-1)),INDIRECT(_xlfn.CONCAT($CD$1,MATCH(E298,$CC$7:$CC$100,0)+6)):INDIRECT(_xlfn.CONCAT($CD$1,MATCH(E298,$CC$7:$CC$100,0)+6+SUM(IF((E298=$CC$7:$CC$59)=TRUE,1,0))-1)))*$S$3,1/TRANSPOSE(W298-INDIRECT(_xlfn.CONCAT($BZ$1,MATCH(D298,$BY$7:$BY$100,0)+6)):INDIRECT(_xlfn.CONCAT($BZ$1,MATCH(D298,$BY$7:$BY$100,0)+6+SUM(IF((D298=$BY$7:$BY$59)=TRUE,1,0))-1))*$R$3))=1,1,0)),W298-INDIRECT(_xlfn.CONCAT($BZ$1,MATCH(D298,$BY$7:$BY$100,0)+6)):INDIRECT(_xlfn.CONCAT($BZ$1,MATCH(D298,$BY$7:$BY$100,0)+6+SUM(IF((D298=$BY$7:$BY$59)=TRUE,1,0))-1))*$R$3)))=0,0,1))</f>
        <v>#N/A</v>
      </c>
      <c r="Z298" s="6"/>
      <c r="AA298" s="30" t="str">
        <f t="shared" ca="1" si="74"/>
        <v/>
      </c>
      <c r="AB298" s="31" t="str">
        <f t="shared" si="75"/>
        <v/>
      </c>
      <c r="AC298" s="31" t="str">
        <f t="shared" si="76"/>
        <v/>
      </c>
      <c r="AD298" s="31" t="str">
        <f t="shared" si="77"/>
        <v/>
      </c>
      <c r="AE298" s="32" t="str">
        <f t="shared" si="78"/>
        <v/>
      </c>
      <c r="AF298" s="33" t="str" cm="1">
        <f t="array" aca="1" ref="AF298" ca="1">IFERROR(IF(_xlfn._xlws.SORT(TRANSPOSE(MMULT(MMULT(_xlfn.MUNIT(X298),IF(ROUND(MMULT(IF(E298=0,IF(DN296=1,INDIRECT(_xlfn.CONCAT($CP$1,MATCH(F298,$CO$7:$CO$100,0)+6)):INDIRECT(_xlfn.CONCAT($CP$1,MATCH(F298,$CO$7:$CO$100,0)+6+SUM(IF((F298=$CO$7:$CO$59)=TRUE,1,0))-1)),INDIRECT(_xlfn.CONCAT($CH$1,MATCH(F298,$CG$7:$CG$100,0)+6)):INDIRECT(_xlfn.CONCAT($CH$1,MATCH(F298,$CG$7:$CG$100,0)+6+SUM(IF((F298=$CG$7:$CG$59)=TRUE,1,0))-1))),IF(OR(DN296=2,DN296=3),INDIRECT(_xlfn.CONCAT($CL$1,MATCH(E298,$CK$7:$CK$100,0)+6)):INDIRECT(_xlfn.CONCAT($CL$1,MATCH(E298,$CK$7:$CK$100,0)+6+SUM(IF((E298=$CK$7:$CK$59)=TRUE,1,0))-1)),INDIRECT(_xlfn.CONCAT($CD$1,MATCH(E298,$CC$7:$CC$100,0)+6)):INDIRECT(_xlfn.CONCAT($CD$1,MATCH(E298,$CC$7:$CC$100,0)+6+SUM(IF((E298=$CC$7:$CC$59)=TRUE,1,0))-1))))*$S$3*IF(AND(DM296=4,F298=0),1.1,1),1/TRANSPOSE(W298-INDIRECT(_xlfn.CONCAT($BZ$1,MATCH(D298,$BY$7:$BY$100,0)+6)):INDIRECT(_xlfn.CONCAT($BZ$1,MATCH(D298,$BY$7:$BY$100,0)+6+SUM(IF((D298=$BY$7:$BY$59)=TRUE,1,0))-1))*$R$3)),6)=1,1,0)),W298-INDIRECT(_xlfn.CONCAT($BZ$1,MATCH(D298,$BY$7:$BY$100,0)+6)):INDIRECT(_xlfn.CONCAT($BZ$1,MATCH(D298,$BY$7:$BY$100,0)+6+SUM(IF((D298=$BY$7:$BY$59)=TRUE,1,0))-1))*$R$3))/$S$3,1,-1,TRUE)=0,"",_xlfn._xlws.SORT(TRANSPOSE(MMULT(MMULT(_xlfn.MUNIT(X298),IF(ROUND(MMULT(IF(E298=0,IF(DN296=1,INDIRECT(_xlfn.CONCAT($CP$1,MATCH(F298,$CO$7:$CO$100,0)+6)):INDIRECT(_xlfn.CONCAT($CP$1,MATCH(F298,$CO$7:$CO$100,0)+6+SUM(IF((F298=$CO$7:$CO$59)=TRUE,1,0))-1)),INDIRECT(_xlfn.CONCAT($CH$1,MATCH(F298,$CG$7:$CG$100,0)+6)):INDIRECT(_xlfn.CONCAT($CH$1,MATCH(F298,$CG$7:$CG$100,0)+6+SUM(IF((F298=$CG$7:$CG$59)=TRUE,1,0))-1))),IF(OR(DN296=2,DN296=3),INDIRECT(_xlfn.CONCAT($CL$1,MATCH(E298,$CK$7:$CK$100,0)+6)):INDIRECT(_xlfn.CONCAT($CL$1,MATCH(E298,$CK$7:$CK$100,0)+6+SUM(IF((E298=$CK$7:$CK$59)=TRUE,1,0))-1)),INDIRECT(_xlfn.CONCAT($CD$1,MATCH(E298,$CC$7:$CC$100,0)+6)):INDIRECT(_xlfn.CONCAT($CD$1,MATCH(E298,$CC$7:$CC$100,0)+6+SUM(IF((E298=$CC$7:$CC$59)=TRUE,1,0))-1))))*$S$3*IF(AND(DM296=4,F298=0),1.1,1),1/TRANSPOSE(W298-INDIRECT(_xlfn.CONCAT($BZ$1,MATCH(D298,$BY$7:$BY$100,0)+6)):INDIRECT(_xlfn.CONCAT($BZ$1,MATCH(D298,$BY$7:$BY$100,0)+6+SUM(IF((D298=$BY$7:$BY$59)=TRUE,1,0))-1))*$R$3)),6)=1,1,0)),W298-INDIRECT(_xlfn.CONCAT($BZ$1,MATCH(D298,$BY$7:$BY$100,0)+6)):INDIRECT(_xlfn.CONCAT($BZ$1,MATCH(D298,$BY$7:$BY$100,0)+6+SUM(IF((D298=$BY$7:$BY$59)=TRUE,1,0))-1))*$R$3))/$S$3,1,-1,TRUE)),"")</f>
        <v/>
      </c>
      <c r="AG298" s="31"/>
      <c r="AH298" s="31"/>
      <c r="AI298" s="31"/>
      <c r="AJ298" s="32"/>
      <c r="AK298" s="6"/>
      <c r="AL298" s="21"/>
      <c r="AM298" s="21"/>
      <c r="AN298" s="48">
        <f t="shared" si="79"/>
        <v>12</v>
      </c>
      <c r="AO298" s="39" t="e">
        <f t="shared" si="80"/>
        <v>#N/A</v>
      </c>
      <c r="AP298" s="39" t="e" cm="1">
        <f t="array" ref="AP298">_xlfn.XMATCH(1,IF(IF((AL298=$DG$24:$EF$24)=TRUE,1,0)+IF((AM298=$DG$25:$EF$25)=TRUE,1,0)=2,1,0))</f>
        <v>#N/A</v>
      </c>
      <c r="AQ298" s="39" t="str" cm="1">
        <f t="array" aca="1" ref="AQ298:AU298" ca="1">AA298:AE298</f>
        <v/>
      </c>
      <c r="AR298" s="39" t="str">
        <f ca="1"/>
        <v/>
      </c>
      <c r="AS298" s="39" t="str">
        <f ca="1"/>
        <v/>
      </c>
      <c r="AT298" s="39" t="str">
        <f ca="1"/>
        <v/>
      </c>
      <c r="AU298" s="39" t="str">
        <f ca="1"/>
        <v/>
      </c>
      <c r="AV298" s="39">
        <f t="shared" si="81"/>
        <v>0</v>
      </c>
      <c r="AW298" s="39" t="e" cm="1">
        <f t="array" ref="AW298">IF(AND(AV298=1,AO298&lt;&gt;1),VLOOKUP(E298,변환표준점수!$H$8:$O$60,_xlfn.XMATCH('표점 계산기'!$AL298,변환표준점수!$I$6:$O$6)+1,FALSE),IF(AND($E298=0,$DN$4=1),INDEX($CH$7:$CH$73,SUM(IF(AF298=$CP$7:$CP$59,ROW($A$1:$A$50),0))),IF(AND($E298&lt;&gt;0,$DN$4&lt;&gt;1),INDEX($CD$7:$CD$73,SUM(IF(AF298=$CL$7:$CL$59,ROW($A$1:$A$50),0))),AF298:AJ298)))</f>
        <v>#N/A</v>
      </c>
      <c r="AX298" s="39"/>
      <c r="AY298" s="39"/>
      <c r="AZ298" s="39"/>
      <c r="BA298" s="39"/>
      <c r="BB298" s="39" t="e">
        <f>VLOOKUP(G298,변환표준점수!$X$8:$AM$16,_xlfn.XMATCH(AL298,변환표준점수!$Y$5:$AM$5)+IF(OR(AN298=6,AN298=7,AN298=10,AN298=11),IF(AO298=1,0,1),0)+1,FALSE)</f>
        <v>#N/A</v>
      </c>
      <c r="BC298" s="39" t="e">
        <f>VLOOKUP(H298,변환표준점수!$AO$8:$BE$16,_xlfn.XMATCH(AL298,변환표준점수!$AP$5:$BE$5)+IF(OR(AN298=3,AN298=6,AN298=8,AN298=9,AN298=10),IF(AO298=1,0,1),0)+1,FALSE)</f>
        <v>#N/A</v>
      </c>
      <c r="BD298" s="39" t="e">
        <f>IF(I298=0,VLOOKUP(K298,변환표준점수!$BU$8:$CF$62,'표점 계산기'!$AN298+1,FALSE),VLOOKUP(I298,변환표준점수!$BH$8:$BS$62,'표점 계산기'!$AN298+1,FALSE))</f>
        <v>#N/A</v>
      </c>
      <c r="BE298" s="39" t="e">
        <f>IF(J298=0,VLOOKUP(L298,변환표준점수!$BU$8:$CF$62,'표점 계산기'!$AN298+1,FALSE),VLOOKUP(J298,변환표준점수!$BH$8:$BS$62,'표점 계산기'!$AN298+1,FALSE))</f>
        <v>#N/A</v>
      </c>
      <c r="BF298" s="39" cm="1">
        <f t="array" ref="BF298">IF(M298=0,0,IF(OR(AN298=3,AN298=4),0,IF(AN298=1,INDEX($CZ$7:$CZ$15,SUM(IF(M298&lt;$CY$7:$CY$15=TRUE,1,0))+1),VLOOKUP(M298,변환표준점수!$BH$8:$BS$62,'표점 계산기'!AN298+1,FALSE))))</f>
        <v>0</v>
      </c>
      <c r="BG298" s="39" t="e" cm="1">
        <f t="array" ref="BG298">INDEX($DG$24:$EF$31,COLUMN(C293),$AP298)</f>
        <v>#N/A</v>
      </c>
      <c r="BH298" s="39" t="e" cm="1">
        <f t="array" ref="BH298">INDEX($DG$24:$EF$31,COLUMN(D293),$AP298)</f>
        <v>#N/A</v>
      </c>
      <c r="BI298" s="39" t="e" cm="1">
        <f t="array" ref="BI298">INDEX($DG$24:$EF$31,COLUMN(E293),$AP298)</f>
        <v>#N/A</v>
      </c>
      <c r="BJ298" s="39" t="e" cm="1">
        <f t="array" ref="BJ298">INDEX($DG$24:$EF$31,COLUMN(F293),$AP298)</f>
        <v>#N/A</v>
      </c>
      <c r="BK298" s="39" t="e" cm="1">
        <f t="array" ref="BK298">INDEX($DG$24:$EF$31,COLUMN(G293),$AP298)</f>
        <v>#N/A</v>
      </c>
      <c r="BL298" s="39" t="e" cm="1">
        <f t="array" ref="BL298">INDEX($DG$24:$EF$31,COLUMN(H293),$AP298)</f>
        <v>#N/A</v>
      </c>
      <c r="BM298" s="63" t="str" cm="1">
        <f t="array" aca="1" ref="BM298:BQ298" ca="1">IFERROR(ROUND(IF(IFERROR(AW298:BA298/AW298:BA298,0)=1,(IFERROR(AQ298:AU298*BG298,0)+IFERROR(AW298:BA298*BH298,0)+(SUM(BD298:BF298)-MIN(BD298:BF298))*BI298+BB298*BJ298+BC298*BK298)*BL298+BB298*(1-BJ298)+BC298*(1-BK298)+IF(AN298=1,BF298,0),""),2),"")</f>
        <v/>
      </c>
      <c r="BN298" s="52" t="str">
        <f ca="1"/>
        <v/>
      </c>
      <c r="BO298" s="52" t="str">
        <f ca="1"/>
        <v/>
      </c>
      <c r="BP298" s="52" t="str">
        <f ca="1"/>
        <v/>
      </c>
      <c r="BQ298" s="64" t="str">
        <f ca="1"/>
        <v/>
      </c>
      <c r="BR298" s="6"/>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6"/>
      <c r="DM298" s="6"/>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row>
    <row r="299" spans="1:153" x14ac:dyDescent="0.3">
      <c r="A299" s="5"/>
      <c r="B299" s="18" t="str">
        <f t="shared" si="69"/>
        <v/>
      </c>
      <c r="C299" s="24"/>
      <c r="D299" s="24"/>
      <c r="E299" s="24"/>
      <c r="F299" s="24"/>
      <c r="G299" s="24"/>
      <c r="H299" s="25"/>
      <c r="I299" s="25"/>
      <c r="J299" s="25"/>
      <c r="K299" s="25"/>
      <c r="L299" s="25"/>
      <c r="M299" s="25"/>
      <c r="N299" s="24"/>
      <c r="O299" s="25"/>
      <c r="P299" s="6"/>
      <c r="Q299" s="6"/>
      <c r="R299" s="6" t="e">
        <f t="shared" si="70"/>
        <v>#N/A</v>
      </c>
      <c r="S299" s="6" t="e">
        <f t="shared" si="71"/>
        <v>#N/A</v>
      </c>
      <c r="T299" s="6" t="e">
        <f t="shared" si="72"/>
        <v>#N/A</v>
      </c>
      <c r="U299" s="6" t="e">
        <f t="shared" si="73"/>
        <v>#N/A</v>
      </c>
      <c r="V299" s="8" cm="1">
        <f t="array" ref="V299">IF(M299=0,0,IF(OR($DM$4=3,$DM$4=4),0,IF($DM$4=1,INDEX($CZ$7:$CZ$15,SUM(IF(M299&lt;$CY$7:$CY$15=TRUE,1,0))+1),VLOOKUP(M299,$DB$7:$DC$107,2,FALSE))))</f>
        <v>0</v>
      </c>
      <c r="W299" s="6" t="e">
        <f t="shared" si="68"/>
        <v>#N/A</v>
      </c>
      <c r="X299" s="6" cm="1">
        <f t="array" aca="1" ref="X299" ca="1">SUM(IF((IF(E299=0,INDIRECT(_xlfn.CONCAT($CH$1,MATCH(F299,$CG$7:$CG$100,0)+6)):INDIRECT(_xlfn.CONCAT($CH$1,MATCH(F299,$CG$7:$CG$100,0)+6+SUM(IF((F299=$CG$7:$CG$59)=TRUE,1,0))-1)),INDIRECT(_xlfn.CONCAT($CD$1,MATCH(E299,$CC$7:$CC$100,0)+6)):INDIRECT(_xlfn.CONCAT($CD$1,MATCH(E299,$CC$7:$CC$100,0)+6+SUM(IF((E299=$CC$7:$CC$59)=TRUE,1,0))-1)))*$S$3)=0,0,1))</f>
        <v>2</v>
      </c>
      <c r="Y299" s="6" t="e" cm="1">
        <f t="array" aca="1" ref="Y299" ca="1">SUM(IF((TRANSPOSE(MMULT(MMULT(_xlfn.MUNIT(X299),IF(MMULT(IF(E299=0,INDIRECT(_xlfn.CONCAT($CH$1,MATCH(F299,$CG$7:$CG$100,0)+6)):INDIRECT(_xlfn.CONCAT($CH$1,MATCH(F299,$CG$7:$CG$100,0)+6+SUM(IF((F299=$CG$7:$CG$59)=TRUE,1,0))-1)),INDIRECT(_xlfn.CONCAT($CD$1,MATCH(E299,$CC$7:$CC$100,0)+6)):INDIRECT(_xlfn.CONCAT($CD$1,MATCH(E299,$CC$7:$CC$100,0)+6+SUM(IF((E299=$CC$7:$CC$59)=TRUE,1,0))-1)))*$S$3,1/TRANSPOSE(W299-INDIRECT(_xlfn.CONCAT($BZ$1,MATCH(D299,$BY$7:$BY$100,0)+6)):INDIRECT(_xlfn.CONCAT($BZ$1,MATCH(D299,$BY$7:$BY$100,0)+6+SUM(IF((D299=$BY$7:$BY$59)=TRUE,1,0))-1))*$R$3))=1,1,0)),W299-INDIRECT(_xlfn.CONCAT($BZ$1,MATCH(D299,$BY$7:$BY$100,0)+6)):INDIRECT(_xlfn.CONCAT($BZ$1,MATCH(D299,$BY$7:$BY$100,0)+6+SUM(IF((D299=$BY$7:$BY$59)=TRUE,1,0))-1))*$R$3)))=0,0,1))</f>
        <v>#N/A</v>
      </c>
      <c r="Z299" s="6"/>
      <c r="AA299" s="30" t="str">
        <f t="shared" ca="1" si="74"/>
        <v/>
      </c>
      <c r="AB299" s="31" t="str">
        <f t="shared" si="75"/>
        <v/>
      </c>
      <c r="AC299" s="31" t="str">
        <f t="shared" si="76"/>
        <v/>
      </c>
      <c r="AD299" s="31" t="str">
        <f t="shared" si="77"/>
        <v/>
      </c>
      <c r="AE299" s="32" t="str">
        <f t="shared" si="78"/>
        <v/>
      </c>
      <c r="AF299" s="33" t="str" cm="1">
        <f t="array" aca="1" ref="AF299" ca="1">IFERROR(IF(_xlfn._xlws.SORT(TRANSPOSE(MMULT(MMULT(_xlfn.MUNIT(X299),IF(ROUND(MMULT(IF(E299=0,IF(DN297=1,INDIRECT(_xlfn.CONCAT($CP$1,MATCH(F299,$CO$7:$CO$100,0)+6)):INDIRECT(_xlfn.CONCAT($CP$1,MATCH(F299,$CO$7:$CO$100,0)+6+SUM(IF((F299=$CO$7:$CO$59)=TRUE,1,0))-1)),INDIRECT(_xlfn.CONCAT($CH$1,MATCH(F299,$CG$7:$CG$100,0)+6)):INDIRECT(_xlfn.CONCAT($CH$1,MATCH(F299,$CG$7:$CG$100,0)+6+SUM(IF((F299=$CG$7:$CG$59)=TRUE,1,0))-1))),IF(OR(DN297=2,DN297=3),INDIRECT(_xlfn.CONCAT($CL$1,MATCH(E299,$CK$7:$CK$100,0)+6)):INDIRECT(_xlfn.CONCAT($CL$1,MATCH(E299,$CK$7:$CK$100,0)+6+SUM(IF((E299=$CK$7:$CK$59)=TRUE,1,0))-1)),INDIRECT(_xlfn.CONCAT($CD$1,MATCH(E299,$CC$7:$CC$100,0)+6)):INDIRECT(_xlfn.CONCAT($CD$1,MATCH(E299,$CC$7:$CC$100,0)+6+SUM(IF((E299=$CC$7:$CC$59)=TRUE,1,0))-1))))*$S$3*IF(AND(DM297=4,F299=0),1.1,1),1/TRANSPOSE(W299-INDIRECT(_xlfn.CONCAT($BZ$1,MATCH(D299,$BY$7:$BY$100,0)+6)):INDIRECT(_xlfn.CONCAT($BZ$1,MATCH(D299,$BY$7:$BY$100,0)+6+SUM(IF((D299=$BY$7:$BY$59)=TRUE,1,0))-1))*$R$3)),6)=1,1,0)),W299-INDIRECT(_xlfn.CONCAT($BZ$1,MATCH(D299,$BY$7:$BY$100,0)+6)):INDIRECT(_xlfn.CONCAT($BZ$1,MATCH(D299,$BY$7:$BY$100,0)+6+SUM(IF((D299=$BY$7:$BY$59)=TRUE,1,0))-1))*$R$3))/$S$3,1,-1,TRUE)=0,"",_xlfn._xlws.SORT(TRANSPOSE(MMULT(MMULT(_xlfn.MUNIT(X299),IF(ROUND(MMULT(IF(E299=0,IF(DN297=1,INDIRECT(_xlfn.CONCAT($CP$1,MATCH(F299,$CO$7:$CO$100,0)+6)):INDIRECT(_xlfn.CONCAT($CP$1,MATCH(F299,$CO$7:$CO$100,0)+6+SUM(IF((F299=$CO$7:$CO$59)=TRUE,1,0))-1)),INDIRECT(_xlfn.CONCAT($CH$1,MATCH(F299,$CG$7:$CG$100,0)+6)):INDIRECT(_xlfn.CONCAT($CH$1,MATCH(F299,$CG$7:$CG$100,0)+6+SUM(IF((F299=$CG$7:$CG$59)=TRUE,1,0))-1))),IF(OR(DN297=2,DN297=3),INDIRECT(_xlfn.CONCAT($CL$1,MATCH(E299,$CK$7:$CK$100,0)+6)):INDIRECT(_xlfn.CONCAT($CL$1,MATCH(E299,$CK$7:$CK$100,0)+6+SUM(IF((E299=$CK$7:$CK$59)=TRUE,1,0))-1)),INDIRECT(_xlfn.CONCAT($CD$1,MATCH(E299,$CC$7:$CC$100,0)+6)):INDIRECT(_xlfn.CONCAT($CD$1,MATCH(E299,$CC$7:$CC$100,0)+6+SUM(IF((E299=$CC$7:$CC$59)=TRUE,1,0))-1))))*$S$3*IF(AND(DM297=4,F299=0),1.1,1),1/TRANSPOSE(W299-INDIRECT(_xlfn.CONCAT($BZ$1,MATCH(D299,$BY$7:$BY$100,0)+6)):INDIRECT(_xlfn.CONCAT($BZ$1,MATCH(D299,$BY$7:$BY$100,0)+6+SUM(IF((D299=$BY$7:$BY$59)=TRUE,1,0))-1))*$R$3)),6)=1,1,0)),W299-INDIRECT(_xlfn.CONCAT($BZ$1,MATCH(D299,$BY$7:$BY$100,0)+6)):INDIRECT(_xlfn.CONCAT($BZ$1,MATCH(D299,$BY$7:$BY$100,0)+6+SUM(IF((D299=$BY$7:$BY$59)=TRUE,1,0))-1))*$R$3))/$S$3,1,-1,TRUE)),"")</f>
        <v/>
      </c>
      <c r="AG299" s="31"/>
      <c r="AH299" s="31"/>
      <c r="AI299" s="31"/>
      <c r="AJ299" s="32"/>
      <c r="AK299" s="6"/>
      <c r="AL299" s="21"/>
      <c r="AM299" s="21"/>
      <c r="AN299" s="48">
        <f t="shared" si="79"/>
        <v>12</v>
      </c>
      <c r="AO299" s="39" t="e">
        <f t="shared" si="80"/>
        <v>#N/A</v>
      </c>
      <c r="AP299" s="39" t="e" cm="1">
        <f t="array" ref="AP299">_xlfn.XMATCH(1,IF(IF((AL299=$DG$24:$EF$24)=TRUE,1,0)+IF((AM299=$DG$25:$EF$25)=TRUE,1,0)=2,1,0))</f>
        <v>#N/A</v>
      </c>
      <c r="AQ299" s="39" t="str" cm="1">
        <f t="array" aca="1" ref="AQ299:AU299" ca="1">AA299:AE299</f>
        <v/>
      </c>
      <c r="AR299" s="39" t="str">
        <f ca="1"/>
        <v/>
      </c>
      <c r="AS299" s="39" t="str">
        <f ca="1"/>
        <v/>
      </c>
      <c r="AT299" s="39" t="str">
        <f ca="1"/>
        <v/>
      </c>
      <c r="AU299" s="39" t="str">
        <f ca="1"/>
        <v/>
      </c>
      <c r="AV299" s="39">
        <f t="shared" si="81"/>
        <v>0</v>
      </c>
      <c r="AW299" s="39" t="e" cm="1">
        <f t="array" ref="AW299">IF(AND(AV299=1,AO299&lt;&gt;1),VLOOKUP(E299,변환표준점수!$H$8:$O$60,_xlfn.XMATCH('표점 계산기'!$AL299,변환표준점수!$I$6:$O$6)+1,FALSE),IF(AND($E299=0,$DN$4=1),INDEX($CH$7:$CH$73,SUM(IF(AF299=$CP$7:$CP$59,ROW($A$1:$A$50),0))),IF(AND($E299&lt;&gt;0,$DN$4&lt;&gt;1),INDEX($CD$7:$CD$73,SUM(IF(AF299=$CL$7:$CL$59,ROW($A$1:$A$50),0))),AF299:AJ299)))</f>
        <v>#N/A</v>
      </c>
      <c r="AX299" s="39"/>
      <c r="AY299" s="39"/>
      <c r="AZ299" s="39"/>
      <c r="BA299" s="39"/>
      <c r="BB299" s="39" t="e">
        <f>VLOOKUP(G299,변환표준점수!$X$8:$AM$16,_xlfn.XMATCH(AL299,변환표준점수!$Y$5:$AM$5)+IF(OR(AN299=6,AN299=7,AN299=10,AN299=11),IF(AO299=1,0,1),0)+1,FALSE)</f>
        <v>#N/A</v>
      </c>
      <c r="BC299" s="39" t="e">
        <f>VLOOKUP(H299,변환표준점수!$AO$8:$BE$16,_xlfn.XMATCH(AL299,변환표준점수!$AP$5:$BE$5)+IF(OR(AN299=3,AN299=6,AN299=8,AN299=9,AN299=10),IF(AO299=1,0,1),0)+1,FALSE)</f>
        <v>#N/A</v>
      </c>
      <c r="BD299" s="39" t="e">
        <f>IF(I299=0,VLOOKUP(K299,변환표준점수!$BU$8:$CF$62,'표점 계산기'!$AN299+1,FALSE),VLOOKUP(I299,변환표준점수!$BH$8:$BS$62,'표점 계산기'!$AN299+1,FALSE))</f>
        <v>#N/A</v>
      </c>
      <c r="BE299" s="39" t="e">
        <f>IF(J299=0,VLOOKUP(L299,변환표준점수!$BU$8:$CF$62,'표점 계산기'!$AN299+1,FALSE),VLOOKUP(J299,변환표준점수!$BH$8:$BS$62,'표점 계산기'!$AN299+1,FALSE))</f>
        <v>#N/A</v>
      </c>
      <c r="BF299" s="39" cm="1">
        <f t="array" ref="BF299">IF(M299=0,0,IF(OR(AN299=3,AN299=4),0,IF(AN299=1,INDEX($CZ$7:$CZ$15,SUM(IF(M299&lt;$CY$7:$CY$15=TRUE,1,0))+1),VLOOKUP(M299,변환표준점수!$BH$8:$BS$62,'표점 계산기'!AN299+1,FALSE))))</f>
        <v>0</v>
      </c>
      <c r="BG299" s="39" t="e" cm="1">
        <f t="array" ref="BG299">INDEX($DG$24:$EF$31,COLUMN(C294),$AP299)</f>
        <v>#N/A</v>
      </c>
      <c r="BH299" s="39" t="e" cm="1">
        <f t="array" ref="BH299">INDEX($DG$24:$EF$31,COLUMN(D294),$AP299)</f>
        <v>#N/A</v>
      </c>
      <c r="BI299" s="39" t="e" cm="1">
        <f t="array" ref="BI299">INDEX($DG$24:$EF$31,COLUMN(E294),$AP299)</f>
        <v>#N/A</v>
      </c>
      <c r="BJ299" s="39" t="e" cm="1">
        <f t="array" ref="BJ299">INDEX($DG$24:$EF$31,COLUMN(F294),$AP299)</f>
        <v>#N/A</v>
      </c>
      <c r="BK299" s="39" t="e" cm="1">
        <f t="array" ref="BK299">INDEX($DG$24:$EF$31,COLUMN(G294),$AP299)</f>
        <v>#N/A</v>
      </c>
      <c r="BL299" s="39" t="e" cm="1">
        <f t="array" ref="BL299">INDEX($DG$24:$EF$31,COLUMN(H294),$AP299)</f>
        <v>#N/A</v>
      </c>
      <c r="BM299" s="63" t="str" cm="1">
        <f t="array" aca="1" ref="BM299:BQ299" ca="1">IFERROR(ROUND(IF(IFERROR(AW299:BA299/AW299:BA299,0)=1,(IFERROR(AQ299:AU299*BG299,0)+IFERROR(AW299:BA299*BH299,0)+(SUM(BD299:BF299)-MIN(BD299:BF299))*BI299+BB299*BJ299+BC299*BK299)*BL299+BB299*(1-BJ299)+BC299*(1-BK299)+IF(AN299=1,BF299,0),""),2),"")</f>
        <v/>
      </c>
      <c r="BN299" s="52" t="str">
        <f ca="1"/>
        <v/>
      </c>
      <c r="BO299" s="52" t="str">
        <f ca="1"/>
        <v/>
      </c>
      <c r="BP299" s="52" t="str">
        <f ca="1"/>
        <v/>
      </c>
      <c r="BQ299" s="64" t="str">
        <f ca="1"/>
        <v/>
      </c>
      <c r="BR299" s="6"/>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6"/>
      <c r="DM299" s="6"/>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row>
    <row r="300" spans="1:153" x14ac:dyDescent="0.3">
      <c r="A300" s="5"/>
      <c r="B300" s="18" t="str">
        <f t="shared" si="69"/>
        <v/>
      </c>
      <c r="C300" s="24"/>
      <c r="D300" s="24"/>
      <c r="E300" s="24"/>
      <c r="F300" s="24"/>
      <c r="G300" s="24"/>
      <c r="H300" s="25"/>
      <c r="I300" s="25"/>
      <c r="J300" s="25"/>
      <c r="K300" s="25"/>
      <c r="L300" s="25"/>
      <c r="M300" s="25"/>
      <c r="N300" s="24"/>
      <c r="O300" s="25"/>
      <c r="P300" s="6"/>
      <c r="Q300" s="6"/>
      <c r="R300" s="6" t="e">
        <f t="shared" si="70"/>
        <v>#N/A</v>
      </c>
      <c r="S300" s="6" t="e">
        <f t="shared" si="71"/>
        <v>#N/A</v>
      </c>
      <c r="T300" s="6" t="e">
        <f t="shared" si="72"/>
        <v>#N/A</v>
      </c>
      <c r="U300" s="6" t="e">
        <f t="shared" si="73"/>
        <v>#N/A</v>
      </c>
      <c r="V300" s="8" cm="1">
        <f t="array" ref="V300">IF(M300=0,0,IF(OR($DM$4=3,$DM$4=4),0,IF($DM$4=1,INDEX($CZ$7:$CZ$15,SUM(IF(M300&lt;$CY$7:$CY$15=TRUE,1,0))+1),VLOOKUP(M300,$DB$7:$DC$107,2,FALSE))))</f>
        <v>0</v>
      </c>
      <c r="W300" s="6" t="e">
        <f t="shared" si="68"/>
        <v>#N/A</v>
      </c>
      <c r="X300" s="6" cm="1">
        <f t="array" aca="1" ref="X300" ca="1">SUM(IF((IF(E300=0,INDIRECT(_xlfn.CONCAT($CH$1,MATCH(F300,$CG$7:$CG$100,0)+6)):INDIRECT(_xlfn.CONCAT($CH$1,MATCH(F300,$CG$7:$CG$100,0)+6+SUM(IF((F300=$CG$7:$CG$59)=TRUE,1,0))-1)),INDIRECT(_xlfn.CONCAT($CD$1,MATCH(E300,$CC$7:$CC$100,0)+6)):INDIRECT(_xlfn.CONCAT($CD$1,MATCH(E300,$CC$7:$CC$100,0)+6+SUM(IF((E300=$CC$7:$CC$59)=TRUE,1,0))-1)))*$S$3)=0,0,1))</f>
        <v>2</v>
      </c>
      <c r="Y300" s="6" t="e" cm="1">
        <f t="array" aca="1" ref="Y300" ca="1">SUM(IF((TRANSPOSE(MMULT(MMULT(_xlfn.MUNIT(X300),IF(MMULT(IF(E300=0,INDIRECT(_xlfn.CONCAT($CH$1,MATCH(F300,$CG$7:$CG$100,0)+6)):INDIRECT(_xlfn.CONCAT($CH$1,MATCH(F300,$CG$7:$CG$100,0)+6+SUM(IF((F300=$CG$7:$CG$59)=TRUE,1,0))-1)),INDIRECT(_xlfn.CONCAT($CD$1,MATCH(E300,$CC$7:$CC$100,0)+6)):INDIRECT(_xlfn.CONCAT($CD$1,MATCH(E300,$CC$7:$CC$100,0)+6+SUM(IF((E300=$CC$7:$CC$59)=TRUE,1,0))-1)))*$S$3,1/TRANSPOSE(W300-INDIRECT(_xlfn.CONCAT($BZ$1,MATCH(D300,$BY$7:$BY$100,0)+6)):INDIRECT(_xlfn.CONCAT($BZ$1,MATCH(D300,$BY$7:$BY$100,0)+6+SUM(IF((D300=$BY$7:$BY$59)=TRUE,1,0))-1))*$R$3))=1,1,0)),W300-INDIRECT(_xlfn.CONCAT($BZ$1,MATCH(D300,$BY$7:$BY$100,0)+6)):INDIRECT(_xlfn.CONCAT($BZ$1,MATCH(D300,$BY$7:$BY$100,0)+6+SUM(IF((D300=$BY$7:$BY$59)=TRUE,1,0))-1))*$R$3)))=0,0,1))</f>
        <v>#N/A</v>
      </c>
      <c r="Z300" s="6"/>
      <c r="AA300" s="30" t="str">
        <f t="shared" ca="1" si="74"/>
        <v/>
      </c>
      <c r="AB300" s="31" t="str">
        <f t="shared" si="75"/>
        <v/>
      </c>
      <c r="AC300" s="31" t="str">
        <f t="shared" si="76"/>
        <v/>
      </c>
      <c r="AD300" s="31" t="str">
        <f t="shared" si="77"/>
        <v/>
      </c>
      <c r="AE300" s="32" t="str">
        <f t="shared" si="78"/>
        <v/>
      </c>
      <c r="AF300" s="33" t="str" cm="1">
        <f t="array" aca="1" ref="AF300" ca="1">IFERROR(IF(_xlfn._xlws.SORT(TRANSPOSE(MMULT(MMULT(_xlfn.MUNIT(X300),IF(ROUND(MMULT(IF(E300=0,IF(DN298=1,INDIRECT(_xlfn.CONCAT($CP$1,MATCH(F300,$CO$7:$CO$100,0)+6)):INDIRECT(_xlfn.CONCAT($CP$1,MATCH(F300,$CO$7:$CO$100,0)+6+SUM(IF((F300=$CO$7:$CO$59)=TRUE,1,0))-1)),INDIRECT(_xlfn.CONCAT($CH$1,MATCH(F300,$CG$7:$CG$100,0)+6)):INDIRECT(_xlfn.CONCAT($CH$1,MATCH(F300,$CG$7:$CG$100,0)+6+SUM(IF((F300=$CG$7:$CG$59)=TRUE,1,0))-1))),IF(OR(DN298=2,DN298=3),INDIRECT(_xlfn.CONCAT($CL$1,MATCH(E300,$CK$7:$CK$100,0)+6)):INDIRECT(_xlfn.CONCAT($CL$1,MATCH(E300,$CK$7:$CK$100,0)+6+SUM(IF((E300=$CK$7:$CK$59)=TRUE,1,0))-1)),INDIRECT(_xlfn.CONCAT($CD$1,MATCH(E300,$CC$7:$CC$100,0)+6)):INDIRECT(_xlfn.CONCAT($CD$1,MATCH(E300,$CC$7:$CC$100,0)+6+SUM(IF((E300=$CC$7:$CC$59)=TRUE,1,0))-1))))*$S$3*IF(AND(DM298=4,F300=0),1.1,1),1/TRANSPOSE(W300-INDIRECT(_xlfn.CONCAT($BZ$1,MATCH(D300,$BY$7:$BY$100,0)+6)):INDIRECT(_xlfn.CONCAT($BZ$1,MATCH(D300,$BY$7:$BY$100,0)+6+SUM(IF((D300=$BY$7:$BY$59)=TRUE,1,0))-1))*$R$3)),6)=1,1,0)),W300-INDIRECT(_xlfn.CONCAT($BZ$1,MATCH(D300,$BY$7:$BY$100,0)+6)):INDIRECT(_xlfn.CONCAT($BZ$1,MATCH(D300,$BY$7:$BY$100,0)+6+SUM(IF((D300=$BY$7:$BY$59)=TRUE,1,0))-1))*$R$3))/$S$3,1,-1,TRUE)=0,"",_xlfn._xlws.SORT(TRANSPOSE(MMULT(MMULT(_xlfn.MUNIT(X300),IF(ROUND(MMULT(IF(E300=0,IF(DN298=1,INDIRECT(_xlfn.CONCAT($CP$1,MATCH(F300,$CO$7:$CO$100,0)+6)):INDIRECT(_xlfn.CONCAT($CP$1,MATCH(F300,$CO$7:$CO$100,0)+6+SUM(IF((F300=$CO$7:$CO$59)=TRUE,1,0))-1)),INDIRECT(_xlfn.CONCAT($CH$1,MATCH(F300,$CG$7:$CG$100,0)+6)):INDIRECT(_xlfn.CONCAT($CH$1,MATCH(F300,$CG$7:$CG$100,0)+6+SUM(IF((F300=$CG$7:$CG$59)=TRUE,1,0))-1))),IF(OR(DN298=2,DN298=3),INDIRECT(_xlfn.CONCAT($CL$1,MATCH(E300,$CK$7:$CK$100,0)+6)):INDIRECT(_xlfn.CONCAT($CL$1,MATCH(E300,$CK$7:$CK$100,0)+6+SUM(IF((E300=$CK$7:$CK$59)=TRUE,1,0))-1)),INDIRECT(_xlfn.CONCAT($CD$1,MATCH(E300,$CC$7:$CC$100,0)+6)):INDIRECT(_xlfn.CONCAT($CD$1,MATCH(E300,$CC$7:$CC$100,0)+6+SUM(IF((E300=$CC$7:$CC$59)=TRUE,1,0))-1))))*$S$3*IF(AND(DM298=4,F300=0),1.1,1),1/TRANSPOSE(W300-INDIRECT(_xlfn.CONCAT($BZ$1,MATCH(D300,$BY$7:$BY$100,0)+6)):INDIRECT(_xlfn.CONCAT($BZ$1,MATCH(D300,$BY$7:$BY$100,0)+6+SUM(IF((D300=$BY$7:$BY$59)=TRUE,1,0))-1))*$R$3)),6)=1,1,0)),W300-INDIRECT(_xlfn.CONCAT($BZ$1,MATCH(D300,$BY$7:$BY$100,0)+6)):INDIRECT(_xlfn.CONCAT($BZ$1,MATCH(D300,$BY$7:$BY$100,0)+6+SUM(IF((D300=$BY$7:$BY$59)=TRUE,1,0))-1))*$R$3))/$S$3,1,-1,TRUE)),"")</f>
        <v/>
      </c>
      <c r="AG300" s="31"/>
      <c r="AH300" s="31"/>
      <c r="AI300" s="31"/>
      <c r="AJ300" s="32"/>
      <c r="AK300" s="6"/>
      <c r="AL300" s="21"/>
      <c r="AM300" s="21"/>
      <c r="AN300" s="48">
        <f t="shared" si="79"/>
        <v>12</v>
      </c>
      <c r="AO300" s="39" t="e">
        <f t="shared" si="80"/>
        <v>#N/A</v>
      </c>
      <c r="AP300" s="39" t="e" cm="1">
        <f t="array" ref="AP300">_xlfn.XMATCH(1,IF(IF((AL300=$DG$24:$EF$24)=TRUE,1,0)+IF((AM300=$DG$25:$EF$25)=TRUE,1,0)=2,1,0))</f>
        <v>#N/A</v>
      </c>
      <c r="AQ300" s="39" t="str" cm="1">
        <f t="array" aca="1" ref="AQ300:AU300" ca="1">AA300:AE300</f>
        <v/>
      </c>
      <c r="AR300" s="39" t="str">
        <f ca="1"/>
        <v/>
      </c>
      <c r="AS300" s="39" t="str">
        <f ca="1"/>
        <v/>
      </c>
      <c r="AT300" s="39" t="str">
        <f ca="1"/>
        <v/>
      </c>
      <c r="AU300" s="39" t="str">
        <f ca="1"/>
        <v/>
      </c>
      <c r="AV300" s="39">
        <f t="shared" si="81"/>
        <v>0</v>
      </c>
      <c r="AW300" s="39" t="e" cm="1">
        <f t="array" ref="AW300">IF(AND(AV300=1,AO300&lt;&gt;1),VLOOKUP(E300,변환표준점수!$H$8:$O$60,_xlfn.XMATCH('표점 계산기'!$AL300,변환표준점수!$I$6:$O$6)+1,FALSE),IF(AND($E300=0,$DN$4=1),INDEX($CH$7:$CH$73,SUM(IF(AF300=$CP$7:$CP$59,ROW($A$1:$A$50),0))),IF(AND($E300&lt;&gt;0,$DN$4&lt;&gt;1),INDEX($CD$7:$CD$73,SUM(IF(AF300=$CL$7:$CL$59,ROW($A$1:$A$50),0))),AF300:AJ300)))</f>
        <v>#N/A</v>
      </c>
      <c r="AX300" s="39"/>
      <c r="AY300" s="39"/>
      <c r="AZ300" s="39"/>
      <c r="BA300" s="39"/>
      <c r="BB300" s="39" t="e">
        <f>VLOOKUP(G300,변환표준점수!$X$8:$AM$16,_xlfn.XMATCH(AL300,변환표준점수!$Y$5:$AM$5)+IF(OR(AN300=6,AN300=7,AN300=10,AN300=11),IF(AO300=1,0,1),0)+1,FALSE)</f>
        <v>#N/A</v>
      </c>
      <c r="BC300" s="39" t="e">
        <f>VLOOKUP(H300,변환표준점수!$AO$8:$BE$16,_xlfn.XMATCH(AL300,변환표준점수!$AP$5:$BE$5)+IF(OR(AN300=3,AN300=6,AN300=8,AN300=9,AN300=10),IF(AO300=1,0,1),0)+1,FALSE)</f>
        <v>#N/A</v>
      </c>
      <c r="BD300" s="39" t="e">
        <f>IF(I300=0,VLOOKUP(K300,변환표준점수!$BU$8:$CF$62,'표점 계산기'!$AN300+1,FALSE),VLOOKUP(I300,변환표준점수!$BH$8:$BS$62,'표점 계산기'!$AN300+1,FALSE))</f>
        <v>#N/A</v>
      </c>
      <c r="BE300" s="39" t="e">
        <f>IF(J300=0,VLOOKUP(L300,변환표준점수!$BU$8:$CF$62,'표점 계산기'!$AN300+1,FALSE),VLOOKUP(J300,변환표준점수!$BH$8:$BS$62,'표점 계산기'!$AN300+1,FALSE))</f>
        <v>#N/A</v>
      </c>
      <c r="BF300" s="39" cm="1">
        <f t="array" ref="BF300">IF(M300=0,0,IF(OR(AN300=3,AN300=4),0,IF(AN300=1,INDEX($CZ$7:$CZ$15,SUM(IF(M300&lt;$CY$7:$CY$15=TRUE,1,0))+1),VLOOKUP(M300,변환표준점수!$BH$8:$BS$62,'표점 계산기'!AN300+1,FALSE))))</f>
        <v>0</v>
      </c>
      <c r="BG300" s="39" t="e" cm="1">
        <f t="array" ref="BG300">INDEX($DG$24:$EF$31,COLUMN(C295),$AP300)</f>
        <v>#N/A</v>
      </c>
      <c r="BH300" s="39" t="e" cm="1">
        <f t="array" ref="BH300">INDEX($DG$24:$EF$31,COLUMN(D295),$AP300)</f>
        <v>#N/A</v>
      </c>
      <c r="BI300" s="39" t="e" cm="1">
        <f t="array" ref="BI300">INDEX($DG$24:$EF$31,COLUMN(E295),$AP300)</f>
        <v>#N/A</v>
      </c>
      <c r="BJ300" s="39" t="e" cm="1">
        <f t="array" ref="BJ300">INDEX($DG$24:$EF$31,COLUMN(F295),$AP300)</f>
        <v>#N/A</v>
      </c>
      <c r="BK300" s="39" t="e" cm="1">
        <f t="array" ref="BK300">INDEX($DG$24:$EF$31,COLUMN(G295),$AP300)</f>
        <v>#N/A</v>
      </c>
      <c r="BL300" s="39" t="e" cm="1">
        <f t="array" ref="BL300">INDEX($DG$24:$EF$31,COLUMN(H295),$AP300)</f>
        <v>#N/A</v>
      </c>
      <c r="BM300" s="63" t="str" cm="1">
        <f t="array" aca="1" ref="BM300:BQ300" ca="1">IFERROR(ROUND(IF(IFERROR(AW300:BA300/AW300:BA300,0)=1,(IFERROR(AQ300:AU300*BG300,0)+IFERROR(AW300:BA300*BH300,0)+(SUM(BD300:BF300)-MIN(BD300:BF300))*BI300+BB300*BJ300+BC300*BK300)*BL300+BB300*(1-BJ300)+BC300*(1-BK300)+IF(AN300=1,BF300,0),""),2),"")</f>
        <v/>
      </c>
      <c r="BN300" s="52" t="str">
        <f ca="1"/>
        <v/>
      </c>
      <c r="BO300" s="52" t="str">
        <f ca="1"/>
        <v/>
      </c>
      <c r="BP300" s="52" t="str">
        <f ca="1"/>
        <v/>
      </c>
      <c r="BQ300" s="64" t="str">
        <f ca="1"/>
        <v/>
      </c>
      <c r="BR300" s="6"/>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6"/>
      <c r="DM300" s="6"/>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row>
    <row r="301" spans="1:153" x14ac:dyDescent="0.3">
      <c r="A301" s="5"/>
      <c r="B301" s="18" t="str">
        <f t="shared" si="69"/>
        <v/>
      </c>
      <c r="C301" s="24"/>
      <c r="D301" s="24"/>
      <c r="E301" s="24"/>
      <c r="F301" s="24"/>
      <c r="G301" s="24"/>
      <c r="H301" s="25"/>
      <c r="I301" s="25"/>
      <c r="J301" s="25"/>
      <c r="K301" s="25"/>
      <c r="L301" s="25"/>
      <c r="M301" s="25"/>
      <c r="N301" s="24"/>
      <c r="O301" s="25"/>
      <c r="P301" s="6"/>
      <c r="Q301" s="6"/>
      <c r="R301" s="6" t="e">
        <f t="shared" si="70"/>
        <v>#N/A</v>
      </c>
      <c r="S301" s="6" t="e">
        <f t="shared" si="71"/>
        <v>#N/A</v>
      </c>
      <c r="T301" s="6" t="e">
        <f t="shared" si="72"/>
        <v>#N/A</v>
      </c>
      <c r="U301" s="6" t="e">
        <f t="shared" si="73"/>
        <v>#N/A</v>
      </c>
      <c r="V301" s="8" cm="1">
        <f t="array" ref="V301">IF(M301=0,0,IF(OR($DM$4=3,$DM$4=4),0,IF($DM$4=1,INDEX($CZ$7:$CZ$15,SUM(IF(M301&lt;$CY$7:$CY$15=TRUE,1,0))+1),VLOOKUP(M301,$DB$7:$DC$107,2,FALSE))))</f>
        <v>0</v>
      </c>
      <c r="W301" s="6" t="e">
        <f t="shared" si="68"/>
        <v>#N/A</v>
      </c>
      <c r="X301" s="6" cm="1">
        <f t="array" aca="1" ref="X301" ca="1">SUM(IF((IF(E301=0,INDIRECT(_xlfn.CONCAT($CH$1,MATCH(F301,$CG$7:$CG$100,0)+6)):INDIRECT(_xlfn.CONCAT($CH$1,MATCH(F301,$CG$7:$CG$100,0)+6+SUM(IF((F301=$CG$7:$CG$59)=TRUE,1,0))-1)),INDIRECT(_xlfn.CONCAT($CD$1,MATCH(E301,$CC$7:$CC$100,0)+6)):INDIRECT(_xlfn.CONCAT($CD$1,MATCH(E301,$CC$7:$CC$100,0)+6+SUM(IF((E301=$CC$7:$CC$59)=TRUE,1,0))-1)))*$S$3)=0,0,1))</f>
        <v>2</v>
      </c>
      <c r="Y301" s="6" t="e" cm="1">
        <f t="array" aca="1" ref="Y301" ca="1">SUM(IF((TRANSPOSE(MMULT(MMULT(_xlfn.MUNIT(X301),IF(MMULT(IF(E301=0,INDIRECT(_xlfn.CONCAT($CH$1,MATCH(F301,$CG$7:$CG$100,0)+6)):INDIRECT(_xlfn.CONCAT($CH$1,MATCH(F301,$CG$7:$CG$100,0)+6+SUM(IF((F301=$CG$7:$CG$59)=TRUE,1,0))-1)),INDIRECT(_xlfn.CONCAT($CD$1,MATCH(E301,$CC$7:$CC$100,0)+6)):INDIRECT(_xlfn.CONCAT($CD$1,MATCH(E301,$CC$7:$CC$100,0)+6+SUM(IF((E301=$CC$7:$CC$59)=TRUE,1,0))-1)))*$S$3,1/TRANSPOSE(W301-INDIRECT(_xlfn.CONCAT($BZ$1,MATCH(D301,$BY$7:$BY$100,0)+6)):INDIRECT(_xlfn.CONCAT($BZ$1,MATCH(D301,$BY$7:$BY$100,0)+6+SUM(IF((D301=$BY$7:$BY$59)=TRUE,1,0))-1))*$R$3))=1,1,0)),W301-INDIRECT(_xlfn.CONCAT($BZ$1,MATCH(D301,$BY$7:$BY$100,0)+6)):INDIRECT(_xlfn.CONCAT($BZ$1,MATCH(D301,$BY$7:$BY$100,0)+6+SUM(IF((D301=$BY$7:$BY$59)=TRUE,1,0))-1))*$R$3)))=0,0,1))</f>
        <v>#N/A</v>
      </c>
      <c r="Z301" s="6"/>
      <c r="AA301" s="30" t="str">
        <f t="shared" ca="1" si="74"/>
        <v/>
      </c>
      <c r="AB301" s="31" t="str">
        <f t="shared" si="75"/>
        <v/>
      </c>
      <c r="AC301" s="31" t="str">
        <f t="shared" si="76"/>
        <v/>
      </c>
      <c r="AD301" s="31" t="str">
        <f t="shared" si="77"/>
        <v/>
      </c>
      <c r="AE301" s="32" t="str">
        <f t="shared" si="78"/>
        <v/>
      </c>
      <c r="AF301" s="33" t="str" cm="1">
        <f t="array" aca="1" ref="AF301" ca="1">IFERROR(IF(_xlfn._xlws.SORT(TRANSPOSE(MMULT(MMULT(_xlfn.MUNIT(X301),IF(ROUND(MMULT(IF(E301=0,IF(DN299=1,INDIRECT(_xlfn.CONCAT($CP$1,MATCH(F301,$CO$7:$CO$100,0)+6)):INDIRECT(_xlfn.CONCAT($CP$1,MATCH(F301,$CO$7:$CO$100,0)+6+SUM(IF((F301=$CO$7:$CO$59)=TRUE,1,0))-1)),INDIRECT(_xlfn.CONCAT($CH$1,MATCH(F301,$CG$7:$CG$100,0)+6)):INDIRECT(_xlfn.CONCAT($CH$1,MATCH(F301,$CG$7:$CG$100,0)+6+SUM(IF((F301=$CG$7:$CG$59)=TRUE,1,0))-1))),IF(OR(DN299=2,DN299=3),INDIRECT(_xlfn.CONCAT($CL$1,MATCH(E301,$CK$7:$CK$100,0)+6)):INDIRECT(_xlfn.CONCAT($CL$1,MATCH(E301,$CK$7:$CK$100,0)+6+SUM(IF((E301=$CK$7:$CK$59)=TRUE,1,0))-1)),INDIRECT(_xlfn.CONCAT($CD$1,MATCH(E301,$CC$7:$CC$100,0)+6)):INDIRECT(_xlfn.CONCAT($CD$1,MATCH(E301,$CC$7:$CC$100,0)+6+SUM(IF((E301=$CC$7:$CC$59)=TRUE,1,0))-1))))*$S$3*IF(AND(DM299=4,F301=0),1.1,1),1/TRANSPOSE(W301-INDIRECT(_xlfn.CONCAT($BZ$1,MATCH(D301,$BY$7:$BY$100,0)+6)):INDIRECT(_xlfn.CONCAT($BZ$1,MATCH(D301,$BY$7:$BY$100,0)+6+SUM(IF((D301=$BY$7:$BY$59)=TRUE,1,0))-1))*$R$3)),6)=1,1,0)),W301-INDIRECT(_xlfn.CONCAT($BZ$1,MATCH(D301,$BY$7:$BY$100,0)+6)):INDIRECT(_xlfn.CONCAT($BZ$1,MATCH(D301,$BY$7:$BY$100,0)+6+SUM(IF((D301=$BY$7:$BY$59)=TRUE,1,0))-1))*$R$3))/$S$3,1,-1,TRUE)=0,"",_xlfn._xlws.SORT(TRANSPOSE(MMULT(MMULT(_xlfn.MUNIT(X301),IF(ROUND(MMULT(IF(E301=0,IF(DN299=1,INDIRECT(_xlfn.CONCAT($CP$1,MATCH(F301,$CO$7:$CO$100,0)+6)):INDIRECT(_xlfn.CONCAT($CP$1,MATCH(F301,$CO$7:$CO$100,0)+6+SUM(IF((F301=$CO$7:$CO$59)=TRUE,1,0))-1)),INDIRECT(_xlfn.CONCAT($CH$1,MATCH(F301,$CG$7:$CG$100,0)+6)):INDIRECT(_xlfn.CONCAT($CH$1,MATCH(F301,$CG$7:$CG$100,0)+6+SUM(IF((F301=$CG$7:$CG$59)=TRUE,1,0))-1))),IF(OR(DN299=2,DN299=3),INDIRECT(_xlfn.CONCAT($CL$1,MATCH(E301,$CK$7:$CK$100,0)+6)):INDIRECT(_xlfn.CONCAT($CL$1,MATCH(E301,$CK$7:$CK$100,0)+6+SUM(IF((E301=$CK$7:$CK$59)=TRUE,1,0))-1)),INDIRECT(_xlfn.CONCAT($CD$1,MATCH(E301,$CC$7:$CC$100,0)+6)):INDIRECT(_xlfn.CONCAT($CD$1,MATCH(E301,$CC$7:$CC$100,0)+6+SUM(IF((E301=$CC$7:$CC$59)=TRUE,1,0))-1))))*$S$3*IF(AND(DM299=4,F301=0),1.1,1),1/TRANSPOSE(W301-INDIRECT(_xlfn.CONCAT($BZ$1,MATCH(D301,$BY$7:$BY$100,0)+6)):INDIRECT(_xlfn.CONCAT($BZ$1,MATCH(D301,$BY$7:$BY$100,0)+6+SUM(IF((D301=$BY$7:$BY$59)=TRUE,1,0))-1))*$R$3)),6)=1,1,0)),W301-INDIRECT(_xlfn.CONCAT($BZ$1,MATCH(D301,$BY$7:$BY$100,0)+6)):INDIRECT(_xlfn.CONCAT($BZ$1,MATCH(D301,$BY$7:$BY$100,0)+6+SUM(IF((D301=$BY$7:$BY$59)=TRUE,1,0))-1))*$R$3))/$S$3,1,-1,TRUE)),"")</f>
        <v/>
      </c>
      <c r="AG301" s="31"/>
      <c r="AH301" s="31"/>
      <c r="AI301" s="31"/>
      <c r="AJ301" s="32"/>
      <c r="AK301" s="6"/>
      <c r="AL301" s="21"/>
      <c r="AM301" s="21"/>
      <c r="AN301" s="48">
        <f t="shared" si="79"/>
        <v>12</v>
      </c>
      <c r="AO301" s="39" t="e">
        <f t="shared" si="80"/>
        <v>#N/A</v>
      </c>
      <c r="AP301" s="39" t="e" cm="1">
        <f t="array" ref="AP301">_xlfn.XMATCH(1,IF(IF((AL301=$DG$24:$EF$24)=TRUE,1,0)+IF((AM301=$DG$25:$EF$25)=TRUE,1,0)=2,1,0))</f>
        <v>#N/A</v>
      </c>
      <c r="AQ301" s="39" t="str" cm="1">
        <f t="array" aca="1" ref="AQ301:AU301" ca="1">AA301:AE301</f>
        <v/>
      </c>
      <c r="AR301" s="39" t="str">
        <f ca="1"/>
        <v/>
      </c>
      <c r="AS301" s="39" t="str">
        <f ca="1"/>
        <v/>
      </c>
      <c r="AT301" s="39" t="str">
        <f ca="1"/>
        <v/>
      </c>
      <c r="AU301" s="39" t="str">
        <f ca="1"/>
        <v/>
      </c>
      <c r="AV301" s="39">
        <f t="shared" si="81"/>
        <v>0</v>
      </c>
      <c r="AW301" s="39" t="e" cm="1">
        <f t="array" ref="AW301">IF(AND(AV301=1,AO301&lt;&gt;1),VLOOKUP(E301,변환표준점수!$H$8:$O$60,_xlfn.XMATCH('표점 계산기'!$AL301,변환표준점수!$I$6:$O$6)+1,FALSE),IF(AND($E301=0,$DN$4=1),INDEX($CH$7:$CH$73,SUM(IF(AF301=$CP$7:$CP$59,ROW($A$1:$A$50),0))),IF(AND($E301&lt;&gt;0,$DN$4&lt;&gt;1),INDEX($CD$7:$CD$73,SUM(IF(AF301=$CL$7:$CL$59,ROW($A$1:$A$50),0))),AF301:AJ301)))</f>
        <v>#N/A</v>
      </c>
      <c r="AX301" s="39"/>
      <c r="AY301" s="39"/>
      <c r="AZ301" s="39"/>
      <c r="BA301" s="39"/>
      <c r="BB301" s="39" t="e">
        <f>VLOOKUP(G301,변환표준점수!$X$8:$AM$16,_xlfn.XMATCH(AL301,변환표준점수!$Y$5:$AM$5)+IF(OR(AN301=6,AN301=7,AN301=10,AN301=11),IF(AO301=1,0,1),0)+1,FALSE)</f>
        <v>#N/A</v>
      </c>
      <c r="BC301" s="39" t="e">
        <f>VLOOKUP(H301,변환표준점수!$AO$8:$BE$16,_xlfn.XMATCH(AL301,변환표준점수!$AP$5:$BE$5)+IF(OR(AN301=3,AN301=6,AN301=8,AN301=9,AN301=10),IF(AO301=1,0,1),0)+1,FALSE)</f>
        <v>#N/A</v>
      </c>
      <c r="BD301" s="39" t="e">
        <f>IF(I301=0,VLOOKUP(K301,변환표준점수!$BU$8:$CF$62,'표점 계산기'!$AN301+1,FALSE),VLOOKUP(I301,변환표준점수!$BH$8:$BS$62,'표점 계산기'!$AN301+1,FALSE))</f>
        <v>#N/A</v>
      </c>
      <c r="BE301" s="39" t="e">
        <f>IF(J301=0,VLOOKUP(L301,변환표준점수!$BU$8:$CF$62,'표점 계산기'!$AN301+1,FALSE),VLOOKUP(J301,변환표준점수!$BH$8:$BS$62,'표점 계산기'!$AN301+1,FALSE))</f>
        <v>#N/A</v>
      </c>
      <c r="BF301" s="39" cm="1">
        <f t="array" ref="BF301">IF(M301=0,0,IF(OR(AN301=3,AN301=4),0,IF(AN301=1,INDEX($CZ$7:$CZ$15,SUM(IF(M301&lt;$CY$7:$CY$15=TRUE,1,0))+1),VLOOKUP(M301,변환표준점수!$BH$8:$BS$62,'표점 계산기'!AN301+1,FALSE))))</f>
        <v>0</v>
      </c>
      <c r="BG301" s="39" t="e" cm="1">
        <f t="array" ref="BG301">INDEX($DG$24:$EF$31,COLUMN(C296),$AP301)</f>
        <v>#N/A</v>
      </c>
      <c r="BH301" s="39" t="e" cm="1">
        <f t="array" ref="BH301">INDEX($DG$24:$EF$31,COLUMN(D296),$AP301)</f>
        <v>#N/A</v>
      </c>
      <c r="BI301" s="39" t="e" cm="1">
        <f t="array" ref="BI301">INDEX($DG$24:$EF$31,COLUMN(E296),$AP301)</f>
        <v>#N/A</v>
      </c>
      <c r="BJ301" s="39" t="e" cm="1">
        <f t="array" ref="BJ301">INDEX($DG$24:$EF$31,COLUMN(F296),$AP301)</f>
        <v>#N/A</v>
      </c>
      <c r="BK301" s="39" t="e" cm="1">
        <f t="array" ref="BK301">INDEX($DG$24:$EF$31,COLUMN(G296),$AP301)</f>
        <v>#N/A</v>
      </c>
      <c r="BL301" s="39" t="e" cm="1">
        <f t="array" ref="BL301">INDEX($DG$24:$EF$31,COLUMN(H296),$AP301)</f>
        <v>#N/A</v>
      </c>
      <c r="BM301" s="63" t="str" cm="1">
        <f t="array" aca="1" ref="BM301:BQ301" ca="1">IFERROR(ROUND(IF(IFERROR(AW301:BA301/AW301:BA301,0)=1,(IFERROR(AQ301:AU301*BG301,0)+IFERROR(AW301:BA301*BH301,0)+(SUM(BD301:BF301)-MIN(BD301:BF301))*BI301+BB301*BJ301+BC301*BK301)*BL301+BB301*(1-BJ301)+BC301*(1-BK301)+IF(AN301=1,BF301,0),""),2),"")</f>
        <v/>
      </c>
      <c r="BN301" s="52" t="str">
        <f ca="1"/>
        <v/>
      </c>
      <c r="BO301" s="52" t="str">
        <f ca="1"/>
        <v/>
      </c>
      <c r="BP301" s="52" t="str">
        <f ca="1"/>
        <v/>
      </c>
      <c r="BQ301" s="64" t="str">
        <f ca="1"/>
        <v/>
      </c>
      <c r="BR301" s="6"/>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6"/>
      <c r="DM301" s="6"/>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row>
    <row r="302" spans="1:153" x14ac:dyDescent="0.3">
      <c r="A302" s="5"/>
      <c r="B302" s="18" t="str">
        <f t="shared" si="69"/>
        <v/>
      </c>
      <c r="C302" s="24"/>
      <c r="D302" s="24"/>
      <c r="E302" s="24"/>
      <c r="F302" s="24"/>
      <c r="G302" s="24"/>
      <c r="H302" s="25"/>
      <c r="I302" s="25"/>
      <c r="J302" s="25"/>
      <c r="K302" s="25"/>
      <c r="L302" s="25"/>
      <c r="M302" s="25"/>
      <c r="N302" s="24"/>
      <c r="O302" s="25"/>
      <c r="P302" s="6"/>
      <c r="Q302" s="6"/>
      <c r="R302" s="6" t="e">
        <f t="shared" si="70"/>
        <v>#N/A</v>
      </c>
      <c r="S302" s="6" t="e">
        <f t="shared" si="71"/>
        <v>#N/A</v>
      </c>
      <c r="T302" s="6" t="e">
        <f t="shared" si="72"/>
        <v>#N/A</v>
      </c>
      <c r="U302" s="6" t="e">
        <f t="shared" si="73"/>
        <v>#N/A</v>
      </c>
      <c r="V302" s="8" cm="1">
        <f t="array" ref="V302">IF(M302=0,0,IF(OR($DM$4=3,$DM$4=4),0,IF($DM$4=1,INDEX($CZ$7:$CZ$15,SUM(IF(M302&lt;$CY$7:$CY$15=TRUE,1,0))+1),VLOOKUP(M302,$DB$7:$DC$107,2,FALSE))))</f>
        <v>0</v>
      </c>
      <c r="W302" s="6" t="e">
        <f t="shared" si="68"/>
        <v>#N/A</v>
      </c>
      <c r="X302" s="6" cm="1">
        <f t="array" aca="1" ref="X302" ca="1">SUM(IF((IF(E302=0,INDIRECT(_xlfn.CONCAT($CH$1,MATCH(F302,$CG$7:$CG$100,0)+6)):INDIRECT(_xlfn.CONCAT($CH$1,MATCH(F302,$CG$7:$CG$100,0)+6+SUM(IF((F302=$CG$7:$CG$59)=TRUE,1,0))-1)),INDIRECT(_xlfn.CONCAT($CD$1,MATCH(E302,$CC$7:$CC$100,0)+6)):INDIRECT(_xlfn.CONCAT($CD$1,MATCH(E302,$CC$7:$CC$100,0)+6+SUM(IF((E302=$CC$7:$CC$59)=TRUE,1,0))-1)))*$S$3)=0,0,1))</f>
        <v>2</v>
      </c>
      <c r="Y302" s="6" t="e" cm="1">
        <f t="array" aca="1" ref="Y302" ca="1">SUM(IF((TRANSPOSE(MMULT(MMULT(_xlfn.MUNIT(X302),IF(MMULT(IF(E302=0,INDIRECT(_xlfn.CONCAT($CH$1,MATCH(F302,$CG$7:$CG$100,0)+6)):INDIRECT(_xlfn.CONCAT($CH$1,MATCH(F302,$CG$7:$CG$100,0)+6+SUM(IF((F302=$CG$7:$CG$59)=TRUE,1,0))-1)),INDIRECT(_xlfn.CONCAT($CD$1,MATCH(E302,$CC$7:$CC$100,0)+6)):INDIRECT(_xlfn.CONCAT($CD$1,MATCH(E302,$CC$7:$CC$100,0)+6+SUM(IF((E302=$CC$7:$CC$59)=TRUE,1,0))-1)))*$S$3,1/TRANSPOSE(W302-INDIRECT(_xlfn.CONCAT($BZ$1,MATCH(D302,$BY$7:$BY$100,0)+6)):INDIRECT(_xlfn.CONCAT($BZ$1,MATCH(D302,$BY$7:$BY$100,0)+6+SUM(IF((D302=$BY$7:$BY$59)=TRUE,1,0))-1))*$R$3))=1,1,0)),W302-INDIRECT(_xlfn.CONCAT($BZ$1,MATCH(D302,$BY$7:$BY$100,0)+6)):INDIRECT(_xlfn.CONCAT($BZ$1,MATCH(D302,$BY$7:$BY$100,0)+6+SUM(IF((D302=$BY$7:$BY$59)=TRUE,1,0))-1))*$R$3)))=0,0,1))</f>
        <v>#N/A</v>
      </c>
      <c r="Z302" s="6"/>
      <c r="AA302" s="30" t="str">
        <f t="shared" ca="1" si="74"/>
        <v/>
      </c>
      <c r="AB302" s="31" t="str">
        <f t="shared" si="75"/>
        <v/>
      </c>
      <c r="AC302" s="31" t="str">
        <f t="shared" si="76"/>
        <v/>
      </c>
      <c r="AD302" s="31" t="str">
        <f t="shared" si="77"/>
        <v/>
      </c>
      <c r="AE302" s="32" t="str">
        <f t="shared" si="78"/>
        <v/>
      </c>
      <c r="AF302" s="33" t="str" cm="1">
        <f t="array" aca="1" ref="AF302" ca="1">IFERROR(IF(_xlfn._xlws.SORT(TRANSPOSE(MMULT(MMULT(_xlfn.MUNIT(X302),IF(ROUND(MMULT(IF(E302=0,IF(DN300=1,INDIRECT(_xlfn.CONCAT($CP$1,MATCH(F302,$CO$7:$CO$100,0)+6)):INDIRECT(_xlfn.CONCAT($CP$1,MATCH(F302,$CO$7:$CO$100,0)+6+SUM(IF((F302=$CO$7:$CO$59)=TRUE,1,0))-1)),INDIRECT(_xlfn.CONCAT($CH$1,MATCH(F302,$CG$7:$CG$100,0)+6)):INDIRECT(_xlfn.CONCAT($CH$1,MATCH(F302,$CG$7:$CG$100,0)+6+SUM(IF((F302=$CG$7:$CG$59)=TRUE,1,0))-1))),IF(OR(DN300=2,DN300=3),INDIRECT(_xlfn.CONCAT($CL$1,MATCH(E302,$CK$7:$CK$100,0)+6)):INDIRECT(_xlfn.CONCAT($CL$1,MATCH(E302,$CK$7:$CK$100,0)+6+SUM(IF((E302=$CK$7:$CK$59)=TRUE,1,0))-1)),INDIRECT(_xlfn.CONCAT($CD$1,MATCH(E302,$CC$7:$CC$100,0)+6)):INDIRECT(_xlfn.CONCAT($CD$1,MATCH(E302,$CC$7:$CC$100,0)+6+SUM(IF((E302=$CC$7:$CC$59)=TRUE,1,0))-1))))*$S$3*IF(AND(DM300=4,F302=0),1.1,1),1/TRANSPOSE(W302-INDIRECT(_xlfn.CONCAT($BZ$1,MATCH(D302,$BY$7:$BY$100,0)+6)):INDIRECT(_xlfn.CONCAT($BZ$1,MATCH(D302,$BY$7:$BY$100,0)+6+SUM(IF((D302=$BY$7:$BY$59)=TRUE,1,0))-1))*$R$3)),6)=1,1,0)),W302-INDIRECT(_xlfn.CONCAT($BZ$1,MATCH(D302,$BY$7:$BY$100,0)+6)):INDIRECT(_xlfn.CONCAT($BZ$1,MATCH(D302,$BY$7:$BY$100,0)+6+SUM(IF((D302=$BY$7:$BY$59)=TRUE,1,0))-1))*$R$3))/$S$3,1,-1,TRUE)=0,"",_xlfn._xlws.SORT(TRANSPOSE(MMULT(MMULT(_xlfn.MUNIT(X302),IF(ROUND(MMULT(IF(E302=0,IF(DN300=1,INDIRECT(_xlfn.CONCAT($CP$1,MATCH(F302,$CO$7:$CO$100,0)+6)):INDIRECT(_xlfn.CONCAT($CP$1,MATCH(F302,$CO$7:$CO$100,0)+6+SUM(IF((F302=$CO$7:$CO$59)=TRUE,1,0))-1)),INDIRECT(_xlfn.CONCAT($CH$1,MATCH(F302,$CG$7:$CG$100,0)+6)):INDIRECT(_xlfn.CONCAT($CH$1,MATCH(F302,$CG$7:$CG$100,0)+6+SUM(IF((F302=$CG$7:$CG$59)=TRUE,1,0))-1))),IF(OR(DN300=2,DN300=3),INDIRECT(_xlfn.CONCAT($CL$1,MATCH(E302,$CK$7:$CK$100,0)+6)):INDIRECT(_xlfn.CONCAT($CL$1,MATCH(E302,$CK$7:$CK$100,0)+6+SUM(IF((E302=$CK$7:$CK$59)=TRUE,1,0))-1)),INDIRECT(_xlfn.CONCAT($CD$1,MATCH(E302,$CC$7:$CC$100,0)+6)):INDIRECT(_xlfn.CONCAT($CD$1,MATCH(E302,$CC$7:$CC$100,0)+6+SUM(IF((E302=$CC$7:$CC$59)=TRUE,1,0))-1))))*$S$3*IF(AND(DM300=4,F302=0),1.1,1),1/TRANSPOSE(W302-INDIRECT(_xlfn.CONCAT($BZ$1,MATCH(D302,$BY$7:$BY$100,0)+6)):INDIRECT(_xlfn.CONCAT($BZ$1,MATCH(D302,$BY$7:$BY$100,0)+6+SUM(IF((D302=$BY$7:$BY$59)=TRUE,1,0))-1))*$R$3)),6)=1,1,0)),W302-INDIRECT(_xlfn.CONCAT($BZ$1,MATCH(D302,$BY$7:$BY$100,0)+6)):INDIRECT(_xlfn.CONCAT($BZ$1,MATCH(D302,$BY$7:$BY$100,0)+6+SUM(IF((D302=$BY$7:$BY$59)=TRUE,1,0))-1))*$R$3))/$S$3,1,-1,TRUE)),"")</f>
        <v/>
      </c>
      <c r="AG302" s="31"/>
      <c r="AH302" s="31"/>
      <c r="AI302" s="31"/>
      <c r="AJ302" s="32"/>
      <c r="AK302" s="6"/>
      <c r="AL302" s="21"/>
      <c r="AM302" s="21"/>
      <c r="AN302" s="48">
        <f t="shared" si="79"/>
        <v>12</v>
      </c>
      <c r="AO302" s="39" t="e">
        <f t="shared" si="80"/>
        <v>#N/A</v>
      </c>
      <c r="AP302" s="39" t="e" cm="1">
        <f t="array" ref="AP302">_xlfn.XMATCH(1,IF(IF((AL302=$DG$24:$EF$24)=TRUE,1,0)+IF((AM302=$DG$25:$EF$25)=TRUE,1,0)=2,1,0))</f>
        <v>#N/A</v>
      </c>
      <c r="AQ302" s="39" t="str" cm="1">
        <f t="array" aca="1" ref="AQ302:AU302" ca="1">AA302:AE302</f>
        <v/>
      </c>
      <c r="AR302" s="39" t="str">
        <f ca="1"/>
        <v/>
      </c>
      <c r="AS302" s="39" t="str">
        <f ca="1"/>
        <v/>
      </c>
      <c r="AT302" s="39" t="str">
        <f ca="1"/>
        <v/>
      </c>
      <c r="AU302" s="39" t="str">
        <f ca="1"/>
        <v/>
      </c>
      <c r="AV302" s="39">
        <f t="shared" si="81"/>
        <v>0</v>
      </c>
      <c r="AW302" s="39" t="e" cm="1">
        <f t="array" ref="AW302">IF(AND(AV302=1,AO302&lt;&gt;1),VLOOKUP(E302,변환표준점수!$H$8:$O$60,_xlfn.XMATCH('표점 계산기'!$AL302,변환표준점수!$I$6:$O$6)+1,FALSE),IF(AND($E302=0,$DN$4=1),INDEX($CH$7:$CH$73,SUM(IF(AF302=$CP$7:$CP$59,ROW($A$1:$A$50),0))),IF(AND($E302&lt;&gt;0,$DN$4&lt;&gt;1),INDEX($CD$7:$CD$73,SUM(IF(AF302=$CL$7:$CL$59,ROW($A$1:$A$50),0))),AF302:AJ302)))</f>
        <v>#N/A</v>
      </c>
      <c r="AX302" s="39"/>
      <c r="AY302" s="39"/>
      <c r="AZ302" s="39"/>
      <c r="BA302" s="39"/>
      <c r="BB302" s="39" t="e">
        <f>VLOOKUP(G302,변환표준점수!$X$8:$AM$16,_xlfn.XMATCH(AL302,변환표준점수!$Y$5:$AM$5)+IF(OR(AN302=6,AN302=7,AN302=10,AN302=11),IF(AO302=1,0,1),0)+1,FALSE)</f>
        <v>#N/A</v>
      </c>
      <c r="BC302" s="39" t="e">
        <f>VLOOKUP(H302,변환표준점수!$AO$8:$BE$16,_xlfn.XMATCH(AL302,변환표준점수!$AP$5:$BE$5)+IF(OR(AN302=3,AN302=6,AN302=8,AN302=9,AN302=10),IF(AO302=1,0,1),0)+1,FALSE)</f>
        <v>#N/A</v>
      </c>
      <c r="BD302" s="39" t="e">
        <f>IF(I302=0,VLOOKUP(K302,변환표준점수!$BU$8:$CF$62,'표점 계산기'!$AN302+1,FALSE),VLOOKUP(I302,변환표준점수!$BH$8:$BS$62,'표점 계산기'!$AN302+1,FALSE))</f>
        <v>#N/A</v>
      </c>
      <c r="BE302" s="39" t="e">
        <f>IF(J302=0,VLOOKUP(L302,변환표준점수!$BU$8:$CF$62,'표점 계산기'!$AN302+1,FALSE),VLOOKUP(J302,변환표준점수!$BH$8:$BS$62,'표점 계산기'!$AN302+1,FALSE))</f>
        <v>#N/A</v>
      </c>
      <c r="BF302" s="39" cm="1">
        <f t="array" ref="BF302">IF(M302=0,0,IF(OR(AN302=3,AN302=4),0,IF(AN302=1,INDEX($CZ$7:$CZ$15,SUM(IF(M302&lt;$CY$7:$CY$15=TRUE,1,0))+1),VLOOKUP(M302,변환표준점수!$BH$8:$BS$62,'표점 계산기'!AN302+1,FALSE))))</f>
        <v>0</v>
      </c>
      <c r="BG302" s="39" t="e" cm="1">
        <f t="array" ref="BG302">INDEX($DG$24:$EF$31,COLUMN(C297),$AP302)</f>
        <v>#N/A</v>
      </c>
      <c r="BH302" s="39" t="e" cm="1">
        <f t="array" ref="BH302">INDEX($DG$24:$EF$31,COLUMN(D297),$AP302)</f>
        <v>#N/A</v>
      </c>
      <c r="BI302" s="39" t="e" cm="1">
        <f t="array" ref="BI302">INDEX($DG$24:$EF$31,COLUMN(E297),$AP302)</f>
        <v>#N/A</v>
      </c>
      <c r="BJ302" s="39" t="e" cm="1">
        <f t="array" ref="BJ302">INDEX($DG$24:$EF$31,COLUMN(F297),$AP302)</f>
        <v>#N/A</v>
      </c>
      <c r="BK302" s="39" t="e" cm="1">
        <f t="array" ref="BK302">INDEX($DG$24:$EF$31,COLUMN(G297),$AP302)</f>
        <v>#N/A</v>
      </c>
      <c r="BL302" s="39" t="e" cm="1">
        <f t="array" ref="BL302">INDEX($DG$24:$EF$31,COLUMN(H297),$AP302)</f>
        <v>#N/A</v>
      </c>
      <c r="BM302" s="63" t="str" cm="1">
        <f t="array" aca="1" ref="BM302:BQ302" ca="1">IFERROR(ROUND(IF(IFERROR(AW302:BA302/AW302:BA302,0)=1,(IFERROR(AQ302:AU302*BG302,0)+IFERROR(AW302:BA302*BH302,0)+(SUM(BD302:BF302)-MIN(BD302:BF302))*BI302+BB302*BJ302+BC302*BK302)*BL302+BB302*(1-BJ302)+BC302*(1-BK302)+IF(AN302=1,BF302,0),""),2),"")</f>
        <v/>
      </c>
      <c r="BN302" s="52" t="str">
        <f ca="1"/>
        <v/>
      </c>
      <c r="BO302" s="52" t="str">
        <f ca="1"/>
        <v/>
      </c>
      <c r="BP302" s="52" t="str">
        <f ca="1"/>
        <v/>
      </c>
      <c r="BQ302" s="64" t="str">
        <f ca="1"/>
        <v/>
      </c>
      <c r="BR302" s="6"/>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6"/>
      <c r="DM302" s="6"/>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row>
    <row r="303" spans="1:153" x14ac:dyDescent="0.3">
      <c r="A303" s="5"/>
      <c r="B303" s="18" t="str">
        <f t="shared" si="69"/>
        <v/>
      </c>
      <c r="C303" s="24"/>
      <c r="D303" s="24"/>
      <c r="E303" s="24"/>
      <c r="F303" s="24"/>
      <c r="G303" s="24"/>
      <c r="H303" s="25"/>
      <c r="I303" s="25"/>
      <c r="J303" s="25"/>
      <c r="K303" s="25"/>
      <c r="L303" s="25"/>
      <c r="M303" s="25"/>
      <c r="N303" s="24"/>
      <c r="O303" s="25"/>
      <c r="P303" s="6"/>
      <c r="Q303" s="6"/>
      <c r="R303" s="6" t="e">
        <f t="shared" si="70"/>
        <v>#N/A</v>
      </c>
      <c r="S303" s="6" t="e">
        <f t="shared" si="71"/>
        <v>#N/A</v>
      </c>
      <c r="T303" s="6" t="e">
        <f t="shared" si="72"/>
        <v>#N/A</v>
      </c>
      <c r="U303" s="6" t="e">
        <f t="shared" si="73"/>
        <v>#N/A</v>
      </c>
      <c r="V303" s="8" cm="1">
        <f t="array" ref="V303">IF(M303=0,0,IF(OR($DM$4=3,$DM$4=4),0,IF($DM$4=1,INDEX($CZ$7:$CZ$15,SUM(IF(M303&lt;$CY$7:$CY$15=TRUE,1,0))+1),VLOOKUP(M303,$DB$7:$DC$107,2,FALSE))))</f>
        <v>0</v>
      </c>
      <c r="W303" s="6" t="e">
        <f t="shared" si="68"/>
        <v>#N/A</v>
      </c>
      <c r="X303" s="6" cm="1">
        <f t="array" aca="1" ref="X303" ca="1">SUM(IF((IF(E303=0,INDIRECT(_xlfn.CONCAT($CH$1,MATCH(F303,$CG$7:$CG$100,0)+6)):INDIRECT(_xlfn.CONCAT($CH$1,MATCH(F303,$CG$7:$CG$100,0)+6+SUM(IF((F303=$CG$7:$CG$59)=TRUE,1,0))-1)),INDIRECT(_xlfn.CONCAT($CD$1,MATCH(E303,$CC$7:$CC$100,0)+6)):INDIRECT(_xlfn.CONCAT($CD$1,MATCH(E303,$CC$7:$CC$100,0)+6+SUM(IF((E303=$CC$7:$CC$59)=TRUE,1,0))-1)))*$S$3)=0,0,1))</f>
        <v>2</v>
      </c>
      <c r="Y303" s="6" t="e" cm="1">
        <f t="array" aca="1" ref="Y303" ca="1">SUM(IF((TRANSPOSE(MMULT(MMULT(_xlfn.MUNIT(X303),IF(MMULT(IF(E303=0,INDIRECT(_xlfn.CONCAT($CH$1,MATCH(F303,$CG$7:$CG$100,0)+6)):INDIRECT(_xlfn.CONCAT($CH$1,MATCH(F303,$CG$7:$CG$100,0)+6+SUM(IF((F303=$CG$7:$CG$59)=TRUE,1,0))-1)),INDIRECT(_xlfn.CONCAT($CD$1,MATCH(E303,$CC$7:$CC$100,0)+6)):INDIRECT(_xlfn.CONCAT($CD$1,MATCH(E303,$CC$7:$CC$100,0)+6+SUM(IF((E303=$CC$7:$CC$59)=TRUE,1,0))-1)))*$S$3,1/TRANSPOSE(W303-INDIRECT(_xlfn.CONCAT($BZ$1,MATCH(D303,$BY$7:$BY$100,0)+6)):INDIRECT(_xlfn.CONCAT($BZ$1,MATCH(D303,$BY$7:$BY$100,0)+6+SUM(IF((D303=$BY$7:$BY$59)=TRUE,1,0))-1))*$R$3))=1,1,0)),W303-INDIRECT(_xlfn.CONCAT($BZ$1,MATCH(D303,$BY$7:$BY$100,0)+6)):INDIRECT(_xlfn.CONCAT($BZ$1,MATCH(D303,$BY$7:$BY$100,0)+6+SUM(IF((D303=$BY$7:$BY$59)=TRUE,1,0))-1))*$R$3)))=0,0,1))</f>
        <v>#N/A</v>
      </c>
      <c r="Z303" s="6"/>
      <c r="AA303" s="30" t="str">
        <f t="shared" ca="1" si="74"/>
        <v/>
      </c>
      <c r="AB303" s="31" t="str">
        <f t="shared" si="75"/>
        <v/>
      </c>
      <c r="AC303" s="31" t="str">
        <f t="shared" si="76"/>
        <v/>
      </c>
      <c r="AD303" s="31" t="str">
        <f t="shared" si="77"/>
        <v/>
      </c>
      <c r="AE303" s="32" t="str">
        <f t="shared" si="78"/>
        <v/>
      </c>
      <c r="AF303" s="33" t="str" cm="1">
        <f t="array" aca="1" ref="AF303" ca="1">IFERROR(IF(_xlfn._xlws.SORT(TRANSPOSE(MMULT(MMULT(_xlfn.MUNIT(X303),IF(ROUND(MMULT(IF(E303=0,IF(DN301=1,INDIRECT(_xlfn.CONCAT($CP$1,MATCH(F303,$CO$7:$CO$100,0)+6)):INDIRECT(_xlfn.CONCAT($CP$1,MATCH(F303,$CO$7:$CO$100,0)+6+SUM(IF((F303=$CO$7:$CO$59)=TRUE,1,0))-1)),INDIRECT(_xlfn.CONCAT($CH$1,MATCH(F303,$CG$7:$CG$100,0)+6)):INDIRECT(_xlfn.CONCAT($CH$1,MATCH(F303,$CG$7:$CG$100,0)+6+SUM(IF((F303=$CG$7:$CG$59)=TRUE,1,0))-1))),IF(OR(DN301=2,DN301=3),INDIRECT(_xlfn.CONCAT($CL$1,MATCH(E303,$CK$7:$CK$100,0)+6)):INDIRECT(_xlfn.CONCAT($CL$1,MATCH(E303,$CK$7:$CK$100,0)+6+SUM(IF((E303=$CK$7:$CK$59)=TRUE,1,0))-1)),INDIRECT(_xlfn.CONCAT($CD$1,MATCH(E303,$CC$7:$CC$100,0)+6)):INDIRECT(_xlfn.CONCAT($CD$1,MATCH(E303,$CC$7:$CC$100,0)+6+SUM(IF((E303=$CC$7:$CC$59)=TRUE,1,0))-1))))*$S$3*IF(AND(DM301=4,F303=0),1.1,1),1/TRANSPOSE(W303-INDIRECT(_xlfn.CONCAT($BZ$1,MATCH(D303,$BY$7:$BY$100,0)+6)):INDIRECT(_xlfn.CONCAT($BZ$1,MATCH(D303,$BY$7:$BY$100,0)+6+SUM(IF((D303=$BY$7:$BY$59)=TRUE,1,0))-1))*$R$3)),6)=1,1,0)),W303-INDIRECT(_xlfn.CONCAT($BZ$1,MATCH(D303,$BY$7:$BY$100,0)+6)):INDIRECT(_xlfn.CONCAT($BZ$1,MATCH(D303,$BY$7:$BY$100,0)+6+SUM(IF((D303=$BY$7:$BY$59)=TRUE,1,0))-1))*$R$3))/$S$3,1,-1,TRUE)=0,"",_xlfn._xlws.SORT(TRANSPOSE(MMULT(MMULT(_xlfn.MUNIT(X303),IF(ROUND(MMULT(IF(E303=0,IF(DN301=1,INDIRECT(_xlfn.CONCAT($CP$1,MATCH(F303,$CO$7:$CO$100,0)+6)):INDIRECT(_xlfn.CONCAT($CP$1,MATCH(F303,$CO$7:$CO$100,0)+6+SUM(IF((F303=$CO$7:$CO$59)=TRUE,1,0))-1)),INDIRECT(_xlfn.CONCAT($CH$1,MATCH(F303,$CG$7:$CG$100,0)+6)):INDIRECT(_xlfn.CONCAT($CH$1,MATCH(F303,$CG$7:$CG$100,0)+6+SUM(IF((F303=$CG$7:$CG$59)=TRUE,1,0))-1))),IF(OR(DN301=2,DN301=3),INDIRECT(_xlfn.CONCAT($CL$1,MATCH(E303,$CK$7:$CK$100,0)+6)):INDIRECT(_xlfn.CONCAT($CL$1,MATCH(E303,$CK$7:$CK$100,0)+6+SUM(IF((E303=$CK$7:$CK$59)=TRUE,1,0))-1)),INDIRECT(_xlfn.CONCAT($CD$1,MATCH(E303,$CC$7:$CC$100,0)+6)):INDIRECT(_xlfn.CONCAT($CD$1,MATCH(E303,$CC$7:$CC$100,0)+6+SUM(IF((E303=$CC$7:$CC$59)=TRUE,1,0))-1))))*$S$3*IF(AND(DM301=4,F303=0),1.1,1),1/TRANSPOSE(W303-INDIRECT(_xlfn.CONCAT($BZ$1,MATCH(D303,$BY$7:$BY$100,0)+6)):INDIRECT(_xlfn.CONCAT($BZ$1,MATCH(D303,$BY$7:$BY$100,0)+6+SUM(IF((D303=$BY$7:$BY$59)=TRUE,1,0))-1))*$R$3)),6)=1,1,0)),W303-INDIRECT(_xlfn.CONCAT($BZ$1,MATCH(D303,$BY$7:$BY$100,0)+6)):INDIRECT(_xlfn.CONCAT($BZ$1,MATCH(D303,$BY$7:$BY$100,0)+6+SUM(IF((D303=$BY$7:$BY$59)=TRUE,1,0))-1))*$R$3))/$S$3,1,-1,TRUE)),"")</f>
        <v/>
      </c>
      <c r="AG303" s="31"/>
      <c r="AH303" s="31"/>
      <c r="AI303" s="31"/>
      <c r="AJ303" s="32"/>
      <c r="AK303" s="6"/>
      <c r="AL303" s="21"/>
      <c r="AM303" s="21"/>
      <c r="AN303" s="48">
        <f t="shared" si="79"/>
        <v>12</v>
      </c>
      <c r="AO303" s="39" t="e">
        <f t="shared" si="80"/>
        <v>#N/A</v>
      </c>
      <c r="AP303" s="39" t="e" cm="1">
        <f t="array" ref="AP303">_xlfn.XMATCH(1,IF(IF((AL303=$DG$24:$EF$24)=TRUE,1,0)+IF((AM303=$DG$25:$EF$25)=TRUE,1,0)=2,1,0))</f>
        <v>#N/A</v>
      </c>
      <c r="AQ303" s="39" t="str" cm="1">
        <f t="array" aca="1" ref="AQ303:AU303" ca="1">AA303:AE303</f>
        <v/>
      </c>
      <c r="AR303" s="39" t="str">
        <f ca="1"/>
        <v/>
      </c>
      <c r="AS303" s="39" t="str">
        <f ca="1"/>
        <v/>
      </c>
      <c r="AT303" s="39" t="str">
        <f ca="1"/>
        <v/>
      </c>
      <c r="AU303" s="39" t="str">
        <f ca="1"/>
        <v/>
      </c>
      <c r="AV303" s="39">
        <f t="shared" si="81"/>
        <v>0</v>
      </c>
      <c r="AW303" s="39" t="e" cm="1">
        <f t="array" ref="AW303">IF(AND(AV303=1,AO303&lt;&gt;1),VLOOKUP(E303,변환표준점수!$H$8:$O$60,_xlfn.XMATCH('표점 계산기'!$AL303,변환표준점수!$I$6:$O$6)+1,FALSE),IF(AND($E303=0,$DN$4=1),INDEX($CH$7:$CH$73,SUM(IF(AF303=$CP$7:$CP$59,ROW($A$1:$A$50),0))),IF(AND($E303&lt;&gt;0,$DN$4&lt;&gt;1),INDEX($CD$7:$CD$73,SUM(IF(AF303=$CL$7:$CL$59,ROW($A$1:$A$50),0))),AF303:AJ303)))</f>
        <v>#N/A</v>
      </c>
      <c r="AX303" s="39"/>
      <c r="AY303" s="39"/>
      <c r="AZ303" s="39"/>
      <c r="BA303" s="39"/>
      <c r="BB303" s="39" t="e">
        <f>VLOOKUP(G303,변환표준점수!$X$8:$AM$16,_xlfn.XMATCH(AL303,변환표준점수!$Y$5:$AM$5)+IF(OR(AN303=6,AN303=7,AN303=10,AN303=11),IF(AO303=1,0,1),0)+1,FALSE)</f>
        <v>#N/A</v>
      </c>
      <c r="BC303" s="39" t="e">
        <f>VLOOKUP(H303,변환표준점수!$AO$8:$BE$16,_xlfn.XMATCH(AL303,변환표준점수!$AP$5:$BE$5)+IF(OR(AN303=3,AN303=6,AN303=8,AN303=9,AN303=10),IF(AO303=1,0,1),0)+1,FALSE)</f>
        <v>#N/A</v>
      </c>
      <c r="BD303" s="39" t="e">
        <f>IF(I303=0,VLOOKUP(K303,변환표준점수!$BU$8:$CF$62,'표점 계산기'!$AN303+1,FALSE),VLOOKUP(I303,변환표준점수!$BH$8:$BS$62,'표점 계산기'!$AN303+1,FALSE))</f>
        <v>#N/A</v>
      </c>
      <c r="BE303" s="39" t="e">
        <f>IF(J303=0,VLOOKUP(L303,변환표준점수!$BU$8:$CF$62,'표점 계산기'!$AN303+1,FALSE),VLOOKUP(J303,변환표준점수!$BH$8:$BS$62,'표점 계산기'!$AN303+1,FALSE))</f>
        <v>#N/A</v>
      </c>
      <c r="BF303" s="39" cm="1">
        <f t="array" ref="BF303">IF(M303=0,0,IF(OR(AN303=3,AN303=4),0,IF(AN303=1,INDEX($CZ$7:$CZ$15,SUM(IF(M303&lt;$CY$7:$CY$15=TRUE,1,0))+1),VLOOKUP(M303,변환표준점수!$BH$8:$BS$62,'표점 계산기'!AN303+1,FALSE))))</f>
        <v>0</v>
      </c>
      <c r="BG303" s="39" t="e" cm="1">
        <f t="array" ref="BG303">INDEX($DG$24:$EF$31,COLUMN(C298),$AP303)</f>
        <v>#N/A</v>
      </c>
      <c r="BH303" s="39" t="e" cm="1">
        <f t="array" ref="BH303">INDEX($DG$24:$EF$31,COLUMN(D298),$AP303)</f>
        <v>#N/A</v>
      </c>
      <c r="BI303" s="39" t="e" cm="1">
        <f t="array" ref="BI303">INDEX($DG$24:$EF$31,COLUMN(E298),$AP303)</f>
        <v>#N/A</v>
      </c>
      <c r="BJ303" s="39" t="e" cm="1">
        <f t="array" ref="BJ303">INDEX($DG$24:$EF$31,COLUMN(F298),$AP303)</f>
        <v>#N/A</v>
      </c>
      <c r="BK303" s="39" t="e" cm="1">
        <f t="array" ref="BK303">INDEX($DG$24:$EF$31,COLUMN(G298),$AP303)</f>
        <v>#N/A</v>
      </c>
      <c r="BL303" s="39" t="e" cm="1">
        <f t="array" ref="BL303">INDEX($DG$24:$EF$31,COLUMN(H298),$AP303)</f>
        <v>#N/A</v>
      </c>
      <c r="BM303" s="63" t="str" cm="1">
        <f t="array" aca="1" ref="BM303:BQ303" ca="1">IFERROR(ROUND(IF(IFERROR(AW303:BA303/AW303:BA303,0)=1,(IFERROR(AQ303:AU303*BG303,0)+IFERROR(AW303:BA303*BH303,0)+(SUM(BD303:BF303)-MIN(BD303:BF303))*BI303+BB303*BJ303+BC303*BK303)*BL303+BB303*(1-BJ303)+BC303*(1-BK303)+IF(AN303=1,BF303,0),""),2),"")</f>
        <v/>
      </c>
      <c r="BN303" s="52" t="str">
        <f ca="1"/>
        <v/>
      </c>
      <c r="BO303" s="52" t="str">
        <f ca="1"/>
        <v/>
      </c>
      <c r="BP303" s="52" t="str">
        <f ca="1"/>
        <v/>
      </c>
      <c r="BQ303" s="64" t="str">
        <f ca="1"/>
        <v/>
      </c>
      <c r="BR303" s="6"/>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6"/>
      <c r="DM303" s="6"/>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row>
    <row r="304" spans="1:153" x14ac:dyDescent="0.3">
      <c r="A304" s="5"/>
      <c r="B304" s="18" t="str">
        <f t="shared" si="69"/>
        <v/>
      </c>
      <c r="C304" s="24"/>
      <c r="D304" s="24"/>
      <c r="E304" s="24"/>
      <c r="F304" s="24"/>
      <c r="G304" s="24"/>
      <c r="H304" s="25"/>
      <c r="I304" s="25"/>
      <c r="J304" s="25"/>
      <c r="K304" s="25"/>
      <c r="L304" s="25"/>
      <c r="M304" s="25"/>
      <c r="N304" s="24"/>
      <c r="O304" s="25"/>
      <c r="P304" s="6"/>
      <c r="Q304" s="6"/>
      <c r="R304" s="6" t="e">
        <f t="shared" si="70"/>
        <v>#N/A</v>
      </c>
      <c r="S304" s="6" t="e">
        <f t="shared" si="71"/>
        <v>#N/A</v>
      </c>
      <c r="T304" s="6" t="e">
        <f t="shared" si="72"/>
        <v>#N/A</v>
      </c>
      <c r="U304" s="6" t="e">
        <f t="shared" si="73"/>
        <v>#N/A</v>
      </c>
      <c r="V304" s="8" cm="1">
        <f t="array" ref="V304">IF(M304=0,0,IF(OR($DM$4=3,$DM$4=4),0,IF($DM$4=1,INDEX($CZ$7:$CZ$15,SUM(IF(M304&lt;$CY$7:$CY$15=TRUE,1,0))+1),VLOOKUP(M304,$DB$7:$DC$107,2,FALSE))))</f>
        <v>0</v>
      </c>
      <c r="W304" s="6" t="e">
        <f t="shared" si="68"/>
        <v>#N/A</v>
      </c>
      <c r="X304" s="6" cm="1">
        <f t="array" aca="1" ref="X304" ca="1">SUM(IF((IF(E304=0,INDIRECT(_xlfn.CONCAT($CH$1,MATCH(F304,$CG$7:$CG$100,0)+6)):INDIRECT(_xlfn.CONCAT($CH$1,MATCH(F304,$CG$7:$CG$100,0)+6+SUM(IF((F304=$CG$7:$CG$59)=TRUE,1,0))-1)),INDIRECT(_xlfn.CONCAT($CD$1,MATCH(E304,$CC$7:$CC$100,0)+6)):INDIRECT(_xlfn.CONCAT($CD$1,MATCH(E304,$CC$7:$CC$100,0)+6+SUM(IF((E304=$CC$7:$CC$59)=TRUE,1,0))-1)))*$S$3)=0,0,1))</f>
        <v>2</v>
      </c>
      <c r="Y304" s="6" t="e" cm="1">
        <f t="array" aca="1" ref="Y304" ca="1">SUM(IF((TRANSPOSE(MMULT(MMULT(_xlfn.MUNIT(X304),IF(MMULT(IF(E304=0,INDIRECT(_xlfn.CONCAT($CH$1,MATCH(F304,$CG$7:$CG$100,0)+6)):INDIRECT(_xlfn.CONCAT($CH$1,MATCH(F304,$CG$7:$CG$100,0)+6+SUM(IF((F304=$CG$7:$CG$59)=TRUE,1,0))-1)),INDIRECT(_xlfn.CONCAT($CD$1,MATCH(E304,$CC$7:$CC$100,0)+6)):INDIRECT(_xlfn.CONCAT($CD$1,MATCH(E304,$CC$7:$CC$100,0)+6+SUM(IF((E304=$CC$7:$CC$59)=TRUE,1,0))-1)))*$S$3,1/TRANSPOSE(W304-INDIRECT(_xlfn.CONCAT($BZ$1,MATCH(D304,$BY$7:$BY$100,0)+6)):INDIRECT(_xlfn.CONCAT($BZ$1,MATCH(D304,$BY$7:$BY$100,0)+6+SUM(IF((D304=$BY$7:$BY$59)=TRUE,1,0))-1))*$R$3))=1,1,0)),W304-INDIRECT(_xlfn.CONCAT($BZ$1,MATCH(D304,$BY$7:$BY$100,0)+6)):INDIRECT(_xlfn.CONCAT($BZ$1,MATCH(D304,$BY$7:$BY$100,0)+6+SUM(IF((D304=$BY$7:$BY$59)=TRUE,1,0))-1))*$R$3)))=0,0,1))</f>
        <v>#N/A</v>
      </c>
      <c r="Z304" s="6"/>
      <c r="AA304" s="30" t="str">
        <f t="shared" ca="1" si="74"/>
        <v/>
      </c>
      <c r="AB304" s="31" t="str">
        <f t="shared" si="75"/>
        <v/>
      </c>
      <c r="AC304" s="31" t="str">
        <f t="shared" si="76"/>
        <v/>
      </c>
      <c r="AD304" s="31" t="str">
        <f t="shared" si="77"/>
        <v/>
      </c>
      <c r="AE304" s="32" t="str">
        <f t="shared" si="78"/>
        <v/>
      </c>
      <c r="AF304" s="33" t="str" cm="1">
        <f t="array" aca="1" ref="AF304" ca="1">IFERROR(IF(_xlfn._xlws.SORT(TRANSPOSE(MMULT(MMULT(_xlfn.MUNIT(X304),IF(ROUND(MMULT(IF(E304=0,IF(DN302=1,INDIRECT(_xlfn.CONCAT($CP$1,MATCH(F304,$CO$7:$CO$100,0)+6)):INDIRECT(_xlfn.CONCAT($CP$1,MATCH(F304,$CO$7:$CO$100,0)+6+SUM(IF((F304=$CO$7:$CO$59)=TRUE,1,0))-1)),INDIRECT(_xlfn.CONCAT($CH$1,MATCH(F304,$CG$7:$CG$100,0)+6)):INDIRECT(_xlfn.CONCAT($CH$1,MATCH(F304,$CG$7:$CG$100,0)+6+SUM(IF((F304=$CG$7:$CG$59)=TRUE,1,0))-1))),IF(OR(DN302=2,DN302=3),INDIRECT(_xlfn.CONCAT($CL$1,MATCH(E304,$CK$7:$CK$100,0)+6)):INDIRECT(_xlfn.CONCAT($CL$1,MATCH(E304,$CK$7:$CK$100,0)+6+SUM(IF((E304=$CK$7:$CK$59)=TRUE,1,0))-1)),INDIRECT(_xlfn.CONCAT($CD$1,MATCH(E304,$CC$7:$CC$100,0)+6)):INDIRECT(_xlfn.CONCAT($CD$1,MATCH(E304,$CC$7:$CC$100,0)+6+SUM(IF((E304=$CC$7:$CC$59)=TRUE,1,0))-1))))*$S$3*IF(AND(DM302=4,F304=0),1.1,1),1/TRANSPOSE(W304-INDIRECT(_xlfn.CONCAT($BZ$1,MATCH(D304,$BY$7:$BY$100,0)+6)):INDIRECT(_xlfn.CONCAT($BZ$1,MATCH(D304,$BY$7:$BY$100,0)+6+SUM(IF((D304=$BY$7:$BY$59)=TRUE,1,0))-1))*$R$3)),6)=1,1,0)),W304-INDIRECT(_xlfn.CONCAT($BZ$1,MATCH(D304,$BY$7:$BY$100,0)+6)):INDIRECT(_xlfn.CONCAT($BZ$1,MATCH(D304,$BY$7:$BY$100,0)+6+SUM(IF((D304=$BY$7:$BY$59)=TRUE,1,0))-1))*$R$3))/$S$3,1,-1,TRUE)=0,"",_xlfn._xlws.SORT(TRANSPOSE(MMULT(MMULT(_xlfn.MUNIT(X304),IF(ROUND(MMULT(IF(E304=0,IF(DN302=1,INDIRECT(_xlfn.CONCAT($CP$1,MATCH(F304,$CO$7:$CO$100,0)+6)):INDIRECT(_xlfn.CONCAT($CP$1,MATCH(F304,$CO$7:$CO$100,0)+6+SUM(IF((F304=$CO$7:$CO$59)=TRUE,1,0))-1)),INDIRECT(_xlfn.CONCAT($CH$1,MATCH(F304,$CG$7:$CG$100,0)+6)):INDIRECT(_xlfn.CONCAT($CH$1,MATCH(F304,$CG$7:$CG$100,0)+6+SUM(IF((F304=$CG$7:$CG$59)=TRUE,1,0))-1))),IF(OR(DN302=2,DN302=3),INDIRECT(_xlfn.CONCAT($CL$1,MATCH(E304,$CK$7:$CK$100,0)+6)):INDIRECT(_xlfn.CONCAT($CL$1,MATCH(E304,$CK$7:$CK$100,0)+6+SUM(IF((E304=$CK$7:$CK$59)=TRUE,1,0))-1)),INDIRECT(_xlfn.CONCAT($CD$1,MATCH(E304,$CC$7:$CC$100,0)+6)):INDIRECT(_xlfn.CONCAT($CD$1,MATCH(E304,$CC$7:$CC$100,0)+6+SUM(IF((E304=$CC$7:$CC$59)=TRUE,1,0))-1))))*$S$3*IF(AND(DM302=4,F304=0),1.1,1),1/TRANSPOSE(W304-INDIRECT(_xlfn.CONCAT($BZ$1,MATCH(D304,$BY$7:$BY$100,0)+6)):INDIRECT(_xlfn.CONCAT($BZ$1,MATCH(D304,$BY$7:$BY$100,0)+6+SUM(IF((D304=$BY$7:$BY$59)=TRUE,1,0))-1))*$R$3)),6)=1,1,0)),W304-INDIRECT(_xlfn.CONCAT($BZ$1,MATCH(D304,$BY$7:$BY$100,0)+6)):INDIRECT(_xlfn.CONCAT($BZ$1,MATCH(D304,$BY$7:$BY$100,0)+6+SUM(IF((D304=$BY$7:$BY$59)=TRUE,1,0))-1))*$R$3))/$S$3,1,-1,TRUE)),"")</f>
        <v/>
      </c>
      <c r="AG304" s="31"/>
      <c r="AH304" s="31"/>
      <c r="AI304" s="31"/>
      <c r="AJ304" s="32"/>
      <c r="AK304" s="6"/>
      <c r="AL304" s="21"/>
      <c r="AM304" s="21"/>
      <c r="AN304" s="48">
        <f t="shared" si="79"/>
        <v>12</v>
      </c>
      <c r="AO304" s="39" t="e">
        <f t="shared" si="80"/>
        <v>#N/A</v>
      </c>
      <c r="AP304" s="39" t="e" cm="1">
        <f t="array" ref="AP304">_xlfn.XMATCH(1,IF(IF((AL304=$DG$24:$EF$24)=TRUE,1,0)+IF((AM304=$DG$25:$EF$25)=TRUE,1,0)=2,1,0))</f>
        <v>#N/A</v>
      </c>
      <c r="AQ304" s="39" t="str" cm="1">
        <f t="array" aca="1" ref="AQ304:AU304" ca="1">AA304:AE304</f>
        <v/>
      </c>
      <c r="AR304" s="39" t="str">
        <f ca="1"/>
        <v/>
      </c>
      <c r="AS304" s="39" t="str">
        <f ca="1"/>
        <v/>
      </c>
      <c r="AT304" s="39" t="str">
        <f ca="1"/>
        <v/>
      </c>
      <c r="AU304" s="39" t="str">
        <f ca="1"/>
        <v/>
      </c>
      <c r="AV304" s="39">
        <f t="shared" si="81"/>
        <v>0</v>
      </c>
      <c r="AW304" s="39" t="e" cm="1">
        <f t="array" ref="AW304">IF(AND(AV304=1,AO304&lt;&gt;1),VLOOKUP(E304,변환표준점수!$H$8:$O$60,_xlfn.XMATCH('표점 계산기'!$AL304,변환표준점수!$I$6:$O$6)+1,FALSE),IF(AND($E304=0,$DN$4=1),INDEX($CH$7:$CH$73,SUM(IF(AF304=$CP$7:$CP$59,ROW($A$1:$A$50),0))),IF(AND($E304&lt;&gt;0,$DN$4&lt;&gt;1),INDEX($CD$7:$CD$73,SUM(IF(AF304=$CL$7:$CL$59,ROW($A$1:$A$50),0))),AF304:AJ304)))</f>
        <v>#N/A</v>
      </c>
      <c r="AX304" s="39"/>
      <c r="AY304" s="39"/>
      <c r="AZ304" s="39"/>
      <c r="BA304" s="39"/>
      <c r="BB304" s="39" t="e">
        <f>VLOOKUP(G304,변환표준점수!$X$8:$AM$16,_xlfn.XMATCH(AL304,변환표준점수!$Y$5:$AM$5)+IF(OR(AN304=6,AN304=7,AN304=10,AN304=11),IF(AO304=1,0,1),0)+1,FALSE)</f>
        <v>#N/A</v>
      </c>
      <c r="BC304" s="39" t="e">
        <f>VLOOKUP(H304,변환표준점수!$AO$8:$BE$16,_xlfn.XMATCH(AL304,변환표준점수!$AP$5:$BE$5)+IF(OR(AN304=3,AN304=6,AN304=8,AN304=9,AN304=10),IF(AO304=1,0,1),0)+1,FALSE)</f>
        <v>#N/A</v>
      </c>
      <c r="BD304" s="39" t="e">
        <f>IF(I304=0,VLOOKUP(K304,변환표준점수!$BU$8:$CF$62,'표점 계산기'!$AN304+1,FALSE),VLOOKUP(I304,변환표준점수!$BH$8:$BS$62,'표점 계산기'!$AN304+1,FALSE))</f>
        <v>#N/A</v>
      </c>
      <c r="BE304" s="39" t="e">
        <f>IF(J304=0,VLOOKUP(L304,변환표준점수!$BU$8:$CF$62,'표점 계산기'!$AN304+1,FALSE),VLOOKUP(J304,변환표준점수!$BH$8:$BS$62,'표점 계산기'!$AN304+1,FALSE))</f>
        <v>#N/A</v>
      </c>
      <c r="BF304" s="39" cm="1">
        <f t="array" ref="BF304">IF(M304=0,0,IF(OR(AN304=3,AN304=4),0,IF(AN304=1,INDEX($CZ$7:$CZ$15,SUM(IF(M304&lt;$CY$7:$CY$15=TRUE,1,0))+1),VLOOKUP(M304,변환표준점수!$BH$8:$BS$62,'표점 계산기'!AN304+1,FALSE))))</f>
        <v>0</v>
      </c>
      <c r="BG304" s="39" t="e" cm="1">
        <f t="array" ref="BG304">INDEX($DG$24:$EF$31,COLUMN(C299),$AP304)</f>
        <v>#N/A</v>
      </c>
      <c r="BH304" s="39" t="e" cm="1">
        <f t="array" ref="BH304">INDEX($DG$24:$EF$31,COLUMN(D299),$AP304)</f>
        <v>#N/A</v>
      </c>
      <c r="BI304" s="39" t="e" cm="1">
        <f t="array" ref="BI304">INDEX($DG$24:$EF$31,COLUMN(E299),$AP304)</f>
        <v>#N/A</v>
      </c>
      <c r="BJ304" s="39" t="e" cm="1">
        <f t="array" ref="BJ304">INDEX($DG$24:$EF$31,COLUMN(F299),$AP304)</f>
        <v>#N/A</v>
      </c>
      <c r="BK304" s="39" t="e" cm="1">
        <f t="array" ref="BK304">INDEX($DG$24:$EF$31,COLUMN(G299),$AP304)</f>
        <v>#N/A</v>
      </c>
      <c r="BL304" s="39" t="e" cm="1">
        <f t="array" ref="BL304">INDEX($DG$24:$EF$31,COLUMN(H299),$AP304)</f>
        <v>#N/A</v>
      </c>
      <c r="BM304" s="63" t="str" cm="1">
        <f t="array" aca="1" ref="BM304:BQ304" ca="1">IFERROR(ROUND(IF(IFERROR(AW304:BA304/AW304:BA304,0)=1,(IFERROR(AQ304:AU304*BG304,0)+IFERROR(AW304:BA304*BH304,0)+(SUM(BD304:BF304)-MIN(BD304:BF304))*BI304+BB304*BJ304+BC304*BK304)*BL304+BB304*(1-BJ304)+BC304*(1-BK304)+IF(AN304=1,BF304,0),""),2),"")</f>
        <v/>
      </c>
      <c r="BN304" s="52" t="str">
        <f ca="1"/>
        <v/>
      </c>
      <c r="BO304" s="52" t="str">
        <f ca="1"/>
        <v/>
      </c>
      <c r="BP304" s="52" t="str">
        <f ca="1"/>
        <v/>
      </c>
      <c r="BQ304" s="64" t="str">
        <f ca="1"/>
        <v/>
      </c>
      <c r="BR304" s="6"/>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6"/>
      <c r="DM304" s="6"/>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row>
    <row r="305" spans="1:153" x14ac:dyDescent="0.3">
      <c r="A305" s="5"/>
      <c r="B305" s="18" t="str">
        <f t="shared" si="69"/>
        <v/>
      </c>
      <c r="C305" s="24"/>
      <c r="D305" s="24"/>
      <c r="E305" s="24"/>
      <c r="F305" s="24"/>
      <c r="G305" s="24"/>
      <c r="H305" s="25"/>
      <c r="I305" s="25"/>
      <c r="J305" s="25"/>
      <c r="K305" s="25"/>
      <c r="L305" s="25"/>
      <c r="M305" s="25"/>
      <c r="N305" s="24"/>
      <c r="O305" s="25"/>
      <c r="P305" s="6"/>
      <c r="Q305" s="6"/>
      <c r="R305" s="6" t="e">
        <f t="shared" si="70"/>
        <v>#N/A</v>
      </c>
      <c r="S305" s="6" t="e">
        <f t="shared" si="71"/>
        <v>#N/A</v>
      </c>
      <c r="T305" s="6" t="e">
        <f t="shared" si="72"/>
        <v>#N/A</v>
      </c>
      <c r="U305" s="6" t="e">
        <f t="shared" si="73"/>
        <v>#N/A</v>
      </c>
      <c r="V305" s="8" cm="1">
        <f t="array" ref="V305">IF(M305=0,0,IF(OR($DM$4=3,$DM$4=4),0,IF($DM$4=1,INDEX($CZ$7:$CZ$15,SUM(IF(M305&lt;$CY$7:$CY$15=TRUE,1,0))+1),VLOOKUP(M305,$DB$7:$DC$107,2,FALSE))))</f>
        <v>0</v>
      </c>
      <c r="W305" s="6" t="e">
        <f t="shared" si="68"/>
        <v>#N/A</v>
      </c>
      <c r="X305" s="6" cm="1">
        <f t="array" aca="1" ref="X305" ca="1">SUM(IF((IF(E305=0,INDIRECT(_xlfn.CONCAT($CH$1,MATCH(F305,$CG$7:$CG$100,0)+6)):INDIRECT(_xlfn.CONCAT($CH$1,MATCH(F305,$CG$7:$CG$100,0)+6+SUM(IF((F305=$CG$7:$CG$59)=TRUE,1,0))-1)),INDIRECT(_xlfn.CONCAT($CD$1,MATCH(E305,$CC$7:$CC$100,0)+6)):INDIRECT(_xlfn.CONCAT($CD$1,MATCH(E305,$CC$7:$CC$100,0)+6+SUM(IF((E305=$CC$7:$CC$59)=TRUE,1,0))-1)))*$S$3)=0,0,1))</f>
        <v>2</v>
      </c>
      <c r="Y305" s="6" t="e" cm="1">
        <f t="array" aca="1" ref="Y305" ca="1">SUM(IF((TRANSPOSE(MMULT(MMULT(_xlfn.MUNIT(X305),IF(MMULT(IF(E305=0,INDIRECT(_xlfn.CONCAT($CH$1,MATCH(F305,$CG$7:$CG$100,0)+6)):INDIRECT(_xlfn.CONCAT($CH$1,MATCH(F305,$CG$7:$CG$100,0)+6+SUM(IF((F305=$CG$7:$CG$59)=TRUE,1,0))-1)),INDIRECT(_xlfn.CONCAT($CD$1,MATCH(E305,$CC$7:$CC$100,0)+6)):INDIRECT(_xlfn.CONCAT($CD$1,MATCH(E305,$CC$7:$CC$100,0)+6+SUM(IF((E305=$CC$7:$CC$59)=TRUE,1,0))-1)))*$S$3,1/TRANSPOSE(W305-INDIRECT(_xlfn.CONCAT($BZ$1,MATCH(D305,$BY$7:$BY$100,0)+6)):INDIRECT(_xlfn.CONCAT($BZ$1,MATCH(D305,$BY$7:$BY$100,0)+6+SUM(IF((D305=$BY$7:$BY$59)=TRUE,1,0))-1))*$R$3))=1,1,0)),W305-INDIRECT(_xlfn.CONCAT($BZ$1,MATCH(D305,$BY$7:$BY$100,0)+6)):INDIRECT(_xlfn.CONCAT($BZ$1,MATCH(D305,$BY$7:$BY$100,0)+6+SUM(IF((D305=$BY$7:$BY$59)=TRUE,1,0))-1))*$R$3)))=0,0,1))</f>
        <v>#N/A</v>
      </c>
      <c r="Z305" s="6"/>
      <c r="AA305" s="30" t="str">
        <f t="shared" ca="1" si="74"/>
        <v/>
      </c>
      <c r="AB305" s="31" t="str">
        <f t="shared" si="75"/>
        <v/>
      </c>
      <c r="AC305" s="31" t="str">
        <f t="shared" si="76"/>
        <v/>
      </c>
      <c r="AD305" s="31" t="str">
        <f t="shared" si="77"/>
        <v/>
      </c>
      <c r="AE305" s="32" t="str">
        <f t="shared" si="78"/>
        <v/>
      </c>
      <c r="AF305" s="33" t="str" cm="1">
        <f t="array" aca="1" ref="AF305" ca="1">IFERROR(IF(_xlfn._xlws.SORT(TRANSPOSE(MMULT(MMULT(_xlfn.MUNIT(X305),IF(ROUND(MMULT(IF(E305=0,IF(DN303=1,INDIRECT(_xlfn.CONCAT($CP$1,MATCH(F305,$CO$7:$CO$100,0)+6)):INDIRECT(_xlfn.CONCAT($CP$1,MATCH(F305,$CO$7:$CO$100,0)+6+SUM(IF((F305=$CO$7:$CO$59)=TRUE,1,0))-1)),INDIRECT(_xlfn.CONCAT($CH$1,MATCH(F305,$CG$7:$CG$100,0)+6)):INDIRECT(_xlfn.CONCAT($CH$1,MATCH(F305,$CG$7:$CG$100,0)+6+SUM(IF((F305=$CG$7:$CG$59)=TRUE,1,0))-1))),IF(OR(DN303=2,DN303=3),INDIRECT(_xlfn.CONCAT($CL$1,MATCH(E305,$CK$7:$CK$100,0)+6)):INDIRECT(_xlfn.CONCAT($CL$1,MATCH(E305,$CK$7:$CK$100,0)+6+SUM(IF((E305=$CK$7:$CK$59)=TRUE,1,0))-1)),INDIRECT(_xlfn.CONCAT($CD$1,MATCH(E305,$CC$7:$CC$100,0)+6)):INDIRECT(_xlfn.CONCAT($CD$1,MATCH(E305,$CC$7:$CC$100,0)+6+SUM(IF((E305=$CC$7:$CC$59)=TRUE,1,0))-1))))*$S$3*IF(AND(DM303=4,F305=0),1.1,1),1/TRANSPOSE(W305-INDIRECT(_xlfn.CONCAT($BZ$1,MATCH(D305,$BY$7:$BY$100,0)+6)):INDIRECT(_xlfn.CONCAT($BZ$1,MATCH(D305,$BY$7:$BY$100,0)+6+SUM(IF((D305=$BY$7:$BY$59)=TRUE,1,0))-1))*$R$3)),6)=1,1,0)),W305-INDIRECT(_xlfn.CONCAT($BZ$1,MATCH(D305,$BY$7:$BY$100,0)+6)):INDIRECT(_xlfn.CONCAT($BZ$1,MATCH(D305,$BY$7:$BY$100,0)+6+SUM(IF((D305=$BY$7:$BY$59)=TRUE,1,0))-1))*$R$3))/$S$3,1,-1,TRUE)=0,"",_xlfn._xlws.SORT(TRANSPOSE(MMULT(MMULT(_xlfn.MUNIT(X305),IF(ROUND(MMULT(IF(E305=0,IF(DN303=1,INDIRECT(_xlfn.CONCAT($CP$1,MATCH(F305,$CO$7:$CO$100,0)+6)):INDIRECT(_xlfn.CONCAT($CP$1,MATCH(F305,$CO$7:$CO$100,0)+6+SUM(IF((F305=$CO$7:$CO$59)=TRUE,1,0))-1)),INDIRECT(_xlfn.CONCAT($CH$1,MATCH(F305,$CG$7:$CG$100,0)+6)):INDIRECT(_xlfn.CONCAT($CH$1,MATCH(F305,$CG$7:$CG$100,0)+6+SUM(IF((F305=$CG$7:$CG$59)=TRUE,1,0))-1))),IF(OR(DN303=2,DN303=3),INDIRECT(_xlfn.CONCAT($CL$1,MATCH(E305,$CK$7:$CK$100,0)+6)):INDIRECT(_xlfn.CONCAT($CL$1,MATCH(E305,$CK$7:$CK$100,0)+6+SUM(IF((E305=$CK$7:$CK$59)=TRUE,1,0))-1)),INDIRECT(_xlfn.CONCAT($CD$1,MATCH(E305,$CC$7:$CC$100,0)+6)):INDIRECT(_xlfn.CONCAT($CD$1,MATCH(E305,$CC$7:$CC$100,0)+6+SUM(IF((E305=$CC$7:$CC$59)=TRUE,1,0))-1))))*$S$3*IF(AND(DM303=4,F305=0),1.1,1),1/TRANSPOSE(W305-INDIRECT(_xlfn.CONCAT($BZ$1,MATCH(D305,$BY$7:$BY$100,0)+6)):INDIRECT(_xlfn.CONCAT($BZ$1,MATCH(D305,$BY$7:$BY$100,0)+6+SUM(IF((D305=$BY$7:$BY$59)=TRUE,1,0))-1))*$R$3)),6)=1,1,0)),W305-INDIRECT(_xlfn.CONCAT($BZ$1,MATCH(D305,$BY$7:$BY$100,0)+6)):INDIRECT(_xlfn.CONCAT($BZ$1,MATCH(D305,$BY$7:$BY$100,0)+6+SUM(IF((D305=$BY$7:$BY$59)=TRUE,1,0))-1))*$R$3))/$S$3,1,-1,TRUE)),"")</f>
        <v/>
      </c>
      <c r="AG305" s="31"/>
      <c r="AH305" s="31"/>
      <c r="AI305" s="31"/>
      <c r="AJ305" s="32"/>
      <c r="AK305" s="6"/>
      <c r="AL305" s="21"/>
      <c r="AM305" s="21"/>
      <c r="AN305" s="48">
        <f t="shared" si="79"/>
        <v>12</v>
      </c>
      <c r="AO305" s="39" t="e">
        <f t="shared" si="80"/>
        <v>#N/A</v>
      </c>
      <c r="AP305" s="39" t="e" cm="1">
        <f t="array" ref="AP305">_xlfn.XMATCH(1,IF(IF((AL305=$DG$24:$EF$24)=TRUE,1,0)+IF((AM305=$DG$25:$EF$25)=TRUE,1,0)=2,1,0))</f>
        <v>#N/A</v>
      </c>
      <c r="AQ305" s="39" t="str" cm="1">
        <f t="array" aca="1" ref="AQ305:AU305" ca="1">AA305:AE305</f>
        <v/>
      </c>
      <c r="AR305" s="39" t="str">
        <f ca="1"/>
        <v/>
      </c>
      <c r="AS305" s="39" t="str">
        <f ca="1"/>
        <v/>
      </c>
      <c r="AT305" s="39" t="str">
        <f ca="1"/>
        <v/>
      </c>
      <c r="AU305" s="39" t="str">
        <f ca="1"/>
        <v/>
      </c>
      <c r="AV305" s="39">
        <f t="shared" si="81"/>
        <v>0</v>
      </c>
      <c r="AW305" s="39" t="e" cm="1">
        <f t="array" ref="AW305">IF(AND(AV305=1,AO305&lt;&gt;1),VLOOKUP(E305,변환표준점수!$H$8:$O$60,_xlfn.XMATCH('표점 계산기'!$AL305,변환표준점수!$I$6:$O$6)+1,FALSE),IF(AND($E305=0,$DN$4=1),INDEX($CH$7:$CH$73,SUM(IF(AF305=$CP$7:$CP$59,ROW($A$1:$A$50),0))),IF(AND($E305&lt;&gt;0,$DN$4&lt;&gt;1),INDEX($CD$7:$CD$73,SUM(IF(AF305=$CL$7:$CL$59,ROW($A$1:$A$50),0))),AF305:AJ305)))</f>
        <v>#N/A</v>
      </c>
      <c r="AX305" s="39"/>
      <c r="AY305" s="39"/>
      <c r="AZ305" s="39"/>
      <c r="BA305" s="39"/>
      <c r="BB305" s="39" t="e">
        <f>VLOOKUP(G305,변환표준점수!$X$8:$AM$16,_xlfn.XMATCH(AL305,변환표준점수!$Y$5:$AM$5)+IF(OR(AN305=6,AN305=7,AN305=10,AN305=11),IF(AO305=1,0,1),0)+1,FALSE)</f>
        <v>#N/A</v>
      </c>
      <c r="BC305" s="39" t="e">
        <f>VLOOKUP(H305,변환표준점수!$AO$8:$BE$16,_xlfn.XMATCH(AL305,변환표준점수!$AP$5:$BE$5)+IF(OR(AN305=3,AN305=6,AN305=8,AN305=9,AN305=10),IF(AO305=1,0,1),0)+1,FALSE)</f>
        <v>#N/A</v>
      </c>
      <c r="BD305" s="39" t="e">
        <f>IF(I305=0,VLOOKUP(K305,변환표준점수!$BU$8:$CF$62,'표점 계산기'!$AN305+1,FALSE),VLOOKUP(I305,변환표준점수!$BH$8:$BS$62,'표점 계산기'!$AN305+1,FALSE))</f>
        <v>#N/A</v>
      </c>
      <c r="BE305" s="39" t="e">
        <f>IF(J305=0,VLOOKUP(L305,변환표준점수!$BU$8:$CF$62,'표점 계산기'!$AN305+1,FALSE),VLOOKUP(J305,변환표준점수!$BH$8:$BS$62,'표점 계산기'!$AN305+1,FALSE))</f>
        <v>#N/A</v>
      </c>
      <c r="BF305" s="39" cm="1">
        <f t="array" ref="BF305">IF(M305=0,0,IF(OR(AN305=3,AN305=4),0,IF(AN305=1,INDEX($CZ$7:$CZ$15,SUM(IF(M305&lt;$CY$7:$CY$15=TRUE,1,0))+1),VLOOKUP(M305,변환표준점수!$BH$8:$BS$62,'표점 계산기'!AN305+1,FALSE))))</f>
        <v>0</v>
      </c>
      <c r="BG305" s="39" t="e" cm="1">
        <f t="array" ref="BG305">INDEX($DG$24:$EF$31,COLUMN(C300),$AP305)</f>
        <v>#N/A</v>
      </c>
      <c r="BH305" s="39" t="e" cm="1">
        <f t="array" ref="BH305">INDEX($DG$24:$EF$31,COLUMN(D300),$AP305)</f>
        <v>#N/A</v>
      </c>
      <c r="BI305" s="39" t="e" cm="1">
        <f t="array" ref="BI305">INDEX($DG$24:$EF$31,COLUMN(E300),$AP305)</f>
        <v>#N/A</v>
      </c>
      <c r="BJ305" s="39" t="e" cm="1">
        <f t="array" ref="BJ305">INDEX($DG$24:$EF$31,COLUMN(F300),$AP305)</f>
        <v>#N/A</v>
      </c>
      <c r="BK305" s="39" t="e" cm="1">
        <f t="array" ref="BK305">INDEX($DG$24:$EF$31,COLUMN(G300),$AP305)</f>
        <v>#N/A</v>
      </c>
      <c r="BL305" s="39" t="e" cm="1">
        <f t="array" ref="BL305">INDEX($DG$24:$EF$31,COLUMN(H300),$AP305)</f>
        <v>#N/A</v>
      </c>
      <c r="BM305" s="63" t="str" cm="1">
        <f t="array" aca="1" ref="BM305:BQ305" ca="1">IFERROR(ROUND(IF(IFERROR(AW305:BA305/AW305:BA305,0)=1,(IFERROR(AQ305:AU305*BG305,0)+IFERROR(AW305:BA305*BH305,0)+(SUM(BD305:BF305)-MIN(BD305:BF305))*BI305+BB305*BJ305+BC305*BK305)*BL305+BB305*(1-BJ305)+BC305*(1-BK305)+IF(AN305=1,BF305,0),""),2),"")</f>
        <v/>
      </c>
      <c r="BN305" s="52" t="str">
        <f ca="1"/>
        <v/>
      </c>
      <c r="BO305" s="52" t="str">
        <f ca="1"/>
        <v/>
      </c>
      <c r="BP305" s="52" t="str">
        <f ca="1"/>
        <v/>
      </c>
      <c r="BQ305" s="64" t="str">
        <f ca="1"/>
        <v/>
      </c>
      <c r="BR305" s="6"/>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6"/>
      <c r="DM305" s="6"/>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row>
    <row r="306" spans="1:153" x14ac:dyDescent="0.3">
      <c r="A306" s="5"/>
      <c r="B306" s="18" t="str">
        <f t="shared" si="69"/>
        <v/>
      </c>
      <c r="C306" s="24"/>
      <c r="D306" s="24"/>
      <c r="E306" s="24"/>
      <c r="F306" s="24"/>
      <c r="G306" s="24"/>
      <c r="H306" s="25"/>
      <c r="I306" s="25"/>
      <c r="J306" s="25"/>
      <c r="K306" s="25"/>
      <c r="L306" s="25"/>
      <c r="M306" s="25"/>
      <c r="N306" s="24"/>
      <c r="O306" s="25"/>
      <c r="P306" s="6"/>
      <c r="Q306" s="6"/>
      <c r="R306" s="6" t="e">
        <f t="shared" si="70"/>
        <v>#N/A</v>
      </c>
      <c r="S306" s="6" t="e">
        <f t="shared" si="71"/>
        <v>#N/A</v>
      </c>
      <c r="T306" s="6" t="e">
        <f t="shared" si="72"/>
        <v>#N/A</v>
      </c>
      <c r="U306" s="6" t="e">
        <f t="shared" si="73"/>
        <v>#N/A</v>
      </c>
      <c r="V306" s="8" cm="1">
        <f t="array" ref="V306">IF(M306=0,0,IF(OR($DM$4=3,$DM$4=4),0,IF($DM$4=1,INDEX($CZ$7:$CZ$15,SUM(IF(M306&lt;$CY$7:$CY$15=TRUE,1,0))+1),VLOOKUP(M306,$DB$7:$DC$107,2,FALSE))))</f>
        <v>0</v>
      </c>
      <c r="W306" s="6" t="e">
        <f t="shared" si="68"/>
        <v>#N/A</v>
      </c>
      <c r="X306" s="6" cm="1">
        <f t="array" aca="1" ref="X306" ca="1">SUM(IF((IF(E306=0,INDIRECT(_xlfn.CONCAT($CH$1,MATCH(F306,$CG$7:$CG$100,0)+6)):INDIRECT(_xlfn.CONCAT($CH$1,MATCH(F306,$CG$7:$CG$100,0)+6+SUM(IF((F306=$CG$7:$CG$59)=TRUE,1,0))-1)),INDIRECT(_xlfn.CONCAT($CD$1,MATCH(E306,$CC$7:$CC$100,0)+6)):INDIRECT(_xlfn.CONCAT($CD$1,MATCH(E306,$CC$7:$CC$100,0)+6+SUM(IF((E306=$CC$7:$CC$59)=TRUE,1,0))-1)))*$S$3)=0,0,1))</f>
        <v>2</v>
      </c>
      <c r="Y306" s="6" t="e" cm="1">
        <f t="array" aca="1" ref="Y306" ca="1">SUM(IF((TRANSPOSE(MMULT(MMULT(_xlfn.MUNIT(X306),IF(MMULT(IF(E306=0,INDIRECT(_xlfn.CONCAT($CH$1,MATCH(F306,$CG$7:$CG$100,0)+6)):INDIRECT(_xlfn.CONCAT($CH$1,MATCH(F306,$CG$7:$CG$100,0)+6+SUM(IF((F306=$CG$7:$CG$59)=TRUE,1,0))-1)),INDIRECT(_xlfn.CONCAT($CD$1,MATCH(E306,$CC$7:$CC$100,0)+6)):INDIRECT(_xlfn.CONCAT($CD$1,MATCH(E306,$CC$7:$CC$100,0)+6+SUM(IF((E306=$CC$7:$CC$59)=TRUE,1,0))-1)))*$S$3,1/TRANSPOSE(W306-INDIRECT(_xlfn.CONCAT($BZ$1,MATCH(D306,$BY$7:$BY$100,0)+6)):INDIRECT(_xlfn.CONCAT($BZ$1,MATCH(D306,$BY$7:$BY$100,0)+6+SUM(IF((D306=$BY$7:$BY$59)=TRUE,1,0))-1))*$R$3))=1,1,0)),W306-INDIRECT(_xlfn.CONCAT($BZ$1,MATCH(D306,$BY$7:$BY$100,0)+6)):INDIRECT(_xlfn.CONCAT($BZ$1,MATCH(D306,$BY$7:$BY$100,0)+6+SUM(IF((D306=$BY$7:$BY$59)=TRUE,1,0))-1))*$R$3)))=0,0,1))</f>
        <v>#N/A</v>
      </c>
      <c r="Z306" s="6"/>
      <c r="AA306" s="30" t="str">
        <f t="shared" ca="1" si="74"/>
        <v/>
      </c>
      <c r="AB306" s="31" t="str">
        <f t="shared" si="75"/>
        <v/>
      </c>
      <c r="AC306" s="31" t="str">
        <f t="shared" si="76"/>
        <v/>
      </c>
      <c r="AD306" s="31" t="str">
        <f t="shared" si="77"/>
        <v/>
      </c>
      <c r="AE306" s="32" t="str">
        <f t="shared" si="78"/>
        <v/>
      </c>
      <c r="AF306" s="33" t="str" cm="1">
        <f t="array" aca="1" ref="AF306" ca="1">IFERROR(IF(_xlfn._xlws.SORT(TRANSPOSE(MMULT(MMULT(_xlfn.MUNIT(X306),IF(ROUND(MMULT(IF(E306=0,IF(DN304=1,INDIRECT(_xlfn.CONCAT($CP$1,MATCH(F306,$CO$7:$CO$100,0)+6)):INDIRECT(_xlfn.CONCAT($CP$1,MATCH(F306,$CO$7:$CO$100,0)+6+SUM(IF((F306=$CO$7:$CO$59)=TRUE,1,0))-1)),INDIRECT(_xlfn.CONCAT($CH$1,MATCH(F306,$CG$7:$CG$100,0)+6)):INDIRECT(_xlfn.CONCAT($CH$1,MATCH(F306,$CG$7:$CG$100,0)+6+SUM(IF((F306=$CG$7:$CG$59)=TRUE,1,0))-1))),IF(OR(DN304=2,DN304=3),INDIRECT(_xlfn.CONCAT($CL$1,MATCH(E306,$CK$7:$CK$100,0)+6)):INDIRECT(_xlfn.CONCAT($CL$1,MATCH(E306,$CK$7:$CK$100,0)+6+SUM(IF((E306=$CK$7:$CK$59)=TRUE,1,0))-1)),INDIRECT(_xlfn.CONCAT($CD$1,MATCH(E306,$CC$7:$CC$100,0)+6)):INDIRECT(_xlfn.CONCAT($CD$1,MATCH(E306,$CC$7:$CC$100,0)+6+SUM(IF((E306=$CC$7:$CC$59)=TRUE,1,0))-1))))*$S$3*IF(AND(DM304=4,F306=0),1.1,1),1/TRANSPOSE(W306-INDIRECT(_xlfn.CONCAT($BZ$1,MATCH(D306,$BY$7:$BY$100,0)+6)):INDIRECT(_xlfn.CONCAT($BZ$1,MATCH(D306,$BY$7:$BY$100,0)+6+SUM(IF((D306=$BY$7:$BY$59)=TRUE,1,0))-1))*$R$3)),6)=1,1,0)),W306-INDIRECT(_xlfn.CONCAT($BZ$1,MATCH(D306,$BY$7:$BY$100,0)+6)):INDIRECT(_xlfn.CONCAT($BZ$1,MATCH(D306,$BY$7:$BY$100,0)+6+SUM(IF((D306=$BY$7:$BY$59)=TRUE,1,0))-1))*$R$3))/$S$3,1,-1,TRUE)=0,"",_xlfn._xlws.SORT(TRANSPOSE(MMULT(MMULT(_xlfn.MUNIT(X306),IF(ROUND(MMULT(IF(E306=0,IF(DN304=1,INDIRECT(_xlfn.CONCAT($CP$1,MATCH(F306,$CO$7:$CO$100,0)+6)):INDIRECT(_xlfn.CONCAT($CP$1,MATCH(F306,$CO$7:$CO$100,0)+6+SUM(IF((F306=$CO$7:$CO$59)=TRUE,1,0))-1)),INDIRECT(_xlfn.CONCAT($CH$1,MATCH(F306,$CG$7:$CG$100,0)+6)):INDIRECT(_xlfn.CONCAT($CH$1,MATCH(F306,$CG$7:$CG$100,0)+6+SUM(IF((F306=$CG$7:$CG$59)=TRUE,1,0))-1))),IF(OR(DN304=2,DN304=3),INDIRECT(_xlfn.CONCAT($CL$1,MATCH(E306,$CK$7:$CK$100,0)+6)):INDIRECT(_xlfn.CONCAT($CL$1,MATCH(E306,$CK$7:$CK$100,0)+6+SUM(IF((E306=$CK$7:$CK$59)=TRUE,1,0))-1)),INDIRECT(_xlfn.CONCAT($CD$1,MATCH(E306,$CC$7:$CC$100,0)+6)):INDIRECT(_xlfn.CONCAT($CD$1,MATCH(E306,$CC$7:$CC$100,0)+6+SUM(IF((E306=$CC$7:$CC$59)=TRUE,1,0))-1))))*$S$3*IF(AND(DM304=4,F306=0),1.1,1),1/TRANSPOSE(W306-INDIRECT(_xlfn.CONCAT($BZ$1,MATCH(D306,$BY$7:$BY$100,0)+6)):INDIRECT(_xlfn.CONCAT($BZ$1,MATCH(D306,$BY$7:$BY$100,0)+6+SUM(IF((D306=$BY$7:$BY$59)=TRUE,1,0))-1))*$R$3)),6)=1,1,0)),W306-INDIRECT(_xlfn.CONCAT($BZ$1,MATCH(D306,$BY$7:$BY$100,0)+6)):INDIRECT(_xlfn.CONCAT($BZ$1,MATCH(D306,$BY$7:$BY$100,0)+6+SUM(IF((D306=$BY$7:$BY$59)=TRUE,1,0))-1))*$R$3))/$S$3,1,-1,TRUE)),"")</f>
        <v/>
      </c>
      <c r="AG306" s="31"/>
      <c r="AH306" s="31"/>
      <c r="AI306" s="31"/>
      <c r="AJ306" s="32"/>
      <c r="AK306" s="6"/>
      <c r="AL306" s="21"/>
      <c r="AM306" s="21"/>
      <c r="AN306" s="48">
        <f t="shared" si="79"/>
        <v>12</v>
      </c>
      <c r="AO306" s="39" t="e">
        <f t="shared" si="80"/>
        <v>#N/A</v>
      </c>
      <c r="AP306" s="39" t="e" cm="1">
        <f t="array" ref="AP306">_xlfn.XMATCH(1,IF(IF((AL306=$DG$24:$EF$24)=TRUE,1,0)+IF((AM306=$DG$25:$EF$25)=TRUE,1,0)=2,1,0))</f>
        <v>#N/A</v>
      </c>
      <c r="AQ306" s="39" t="str" cm="1">
        <f t="array" aca="1" ref="AQ306:AU306" ca="1">AA306:AE306</f>
        <v/>
      </c>
      <c r="AR306" s="39" t="str">
        <f ca="1"/>
        <v/>
      </c>
      <c r="AS306" s="39" t="str">
        <f ca="1"/>
        <v/>
      </c>
      <c r="AT306" s="39" t="str">
        <f ca="1"/>
        <v/>
      </c>
      <c r="AU306" s="39" t="str">
        <f ca="1"/>
        <v/>
      </c>
      <c r="AV306" s="39">
        <f t="shared" si="81"/>
        <v>0</v>
      </c>
      <c r="AW306" s="39" t="e" cm="1">
        <f t="array" ref="AW306">IF(AND(AV306=1,AO306&lt;&gt;1),VLOOKUP(E306,변환표준점수!$H$8:$O$60,_xlfn.XMATCH('표점 계산기'!$AL306,변환표준점수!$I$6:$O$6)+1,FALSE),IF(AND($E306=0,$DN$4=1),INDEX($CH$7:$CH$73,SUM(IF(AF306=$CP$7:$CP$59,ROW($A$1:$A$50),0))),IF(AND($E306&lt;&gt;0,$DN$4&lt;&gt;1),INDEX($CD$7:$CD$73,SUM(IF(AF306=$CL$7:$CL$59,ROW($A$1:$A$50),0))),AF306:AJ306)))</f>
        <v>#N/A</v>
      </c>
      <c r="AX306" s="39"/>
      <c r="AY306" s="39"/>
      <c r="AZ306" s="39"/>
      <c r="BA306" s="39"/>
      <c r="BB306" s="39" t="e">
        <f>VLOOKUP(G306,변환표준점수!$X$8:$AM$16,_xlfn.XMATCH(AL306,변환표준점수!$Y$5:$AM$5)+IF(OR(AN306=6,AN306=7,AN306=10,AN306=11),IF(AO306=1,0,1),0)+1,FALSE)</f>
        <v>#N/A</v>
      </c>
      <c r="BC306" s="39" t="e">
        <f>VLOOKUP(H306,변환표준점수!$AO$8:$BE$16,_xlfn.XMATCH(AL306,변환표준점수!$AP$5:$BE$5)+IF(OR(AN306=3,AN306=6,AN306=8,AN306=9,AN306=10),IF(AO306=1,0,1),0)+1,FALSE)</f>
        <v>#N/A</v>
      </c>
      <c r="BD306" s="39" t="e">
        <f>IF(I306=0,VLOOKUP(K306,변환표준점수!$BU$8:$CF$62,'표점 계산기'!$AN306+1,FALSE),VLOOKUP(I306,변환표준점수!$BH$8:$BS$62,'표점 계산기'!$AN306+1,FALSE))</f>
        <v>#N/A</v>
      </c>
      <c r="BE306" s="39" t="e">
        <f>IF(J306=0,VLOOKUP(L306,변환표준점수!$BU$8:$CF$62,'표점 계산기'!$AN306+1,FALSE),VLOOKUP(J306,변환표준점수!$BH$8:$BS$62,'표점 계산기'!$AN306+1,FALSE))</f>
        <v>#N/A</v>
      </c>
      <c r="BF306" s="39" cm="1">
        <f t="array" ref="BF306">IF(M306=0,0,IF(OR(AN306=3,AN306=4),0,IF(AN306=1,INDEX($CZ$7:$CZ$15,SUM(IF(M306&lt;$CY$7:$CY$15=TRUE,1,0))+1),VLOOKUP(M306,변환표준점수!$BH$8:$BS$62,'표점 계산기'!AN306+1,FALSE))))</f>
        <v>0</v>
      </c>
      <c r="BG306" s="39" t="e" cm="1">
        <f t="array" ref="BG306">INDEX($DG$24:$EF$31,COLUMN(C301),$AP306)</f>
        <v>#N/A</v>
      </c>
      <c r="BH306" s="39" t="e" cm="1">
        <f t="array" ref="BH306">INDEX($DG$24:$EF$31,COLUMN(D301),$AP306)</f>
        <v>#N/A</v>
      </c>
      <c r="BI306" s="39" t="e" cm="1">
        <f t="array" ref="BI306">INDEX($DG$24:$EF$31,COLUMN(E301),$AP306)</f>
        <v>#N/A</v>
      </c>
      <c r="BJ306" s="39" t="e" cm="1">
        <f t="array" ref="BJ306">INDEX($DG$24:$EF$31,COLUMN(F301),$AP306)</f>
        <v>#N/A</v>
      </c>
      <c r="BK306" s="39" t="e" cm="1">
        <f t="array" ref="BK306">INDEX($DG$24:$EF$31,COLUMN(G301),$AP306)</f>
        <v>#N/A</v>
      </c>
      <c r="BL306" s="39" t="e" cm="1">
        <f t="array" ref="BL306">INDEX($DG$24:$EF$31,COLUMN(H301),$AP306)</f>
        <v>#N/A</v>
      </c>
      <c r="BM306" s="63" t="str" cm="1">
        <f t="array" aca="1" ref="BM306:BQ306" ca="1">IFERROR(ROUND(IF(IFERROR(AW306:BA306/AW306:BA306,0)=1,(IFERROR(AQ306:AU306*BG306,0)+IFERROR(AW306:BA306*BH306,0)+(SUM(BD306:BF306)-MIN(BD306:BF306))*BI306+BB306*BJ306+BC306*BK306)*BL306+BB306*(1-BJ306)+BC306*(1-BK306)+IF(AN306=1,BF306,0),""),2),"")</f>
        <v/>
      </c>
      <c r="BN306" s="52" t="str">
        <f ca="1"/>
        <v/>
      </c>
      <c r="BO306" s="52" t="str">
        <f ca="1"/>
        <v/>
      </c>
      <c r="BP306" s="52" t="str">
        <f ca="1"/>
        <v/>
      </c>
      <c r="BQ306" s="64" t="str">
        <f ca="1"/>
        <v/>
      </c>
      <c r="BR306" s="6"/>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6"/>
      <c r="DM306" s="6"/>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row>
    <row r="307" spans="1:153" x14ac:dyDescent="0.3">
      <c r="A307" s="5"/>
      <c r="B307" s="18" t="str">
        <f t="shared" si="69"/>
        <v/>
      </c>
      <c r="C307" s="24"/>
      <c r="D307" s="24"/>
      <c r="E307" s="24"/>
      <c r="F307" s="24"/>
      <c r="G307" s="24"/>
      <c r="H307" s="25"/>
      <c r="I307" s="25"/>
      <c r="J307" s="25"/>
      <c r="K307" s="25"/>
      <c r="L307" s="25"/>
      <c r="M307" s="25"/>
      <c r="N307" s="24"/>
      <c r="O307" s="25"/>
      <c r="P307" s="6"/>
      <c r="Q307" s="6"/>
      <c r="R307" s="6" t="e">
        <f t="shared" si="70"/>
        <v>#N/A</v>
      </c>
      <c r="S307" s="6" t="e">
        <f t="shared" si="71"/>
        <v>#N/A</v>
      </c>
      <c r="T307" s="6" t="e">
        <f t="shared" si="72"/>
        <v>#N/A</v>
      </c>
      <c r="U307" s="6" t="e">
        <f t="shared" si="73"/>
        <v>#N/A</v>
      </c>
      <c r="V307" s="8" cm="1">
        <f t="array" ref="V307">IF(M307=0,0,IF(OR($DM$4=3,$DM$4=4),0,IF($DM$4=1,INDEX($CZ$7:$CZ$15,SUM(IF(M307&lt;$CY$7:$CY$15=TRUE,1,0))+1),VLOOKUP(M307,$DB$7:$DC$107,2,FALSE))))</f>
        <v>0</v>
      </c>
      <c r="W307" s="6" t="e">
        <f t="shared" si="68"/>
        <v>#N/A</v>
      </c>
      <c r="X307" s="6" cm="1">
        <f t="array" aca="1" ref="X307" ca="1">SUM(IF((IF(E307=0,INDIRECT(_xlfn.CONCAT($CH$1,MATCH(F307,$CG$7:$CG$100,0)+6)):INDIRECT(_xlfn.CONCAT($CH$1,MATCH(F307,$CG$7:$CG$100,0)+6+SUM(IF((F307=$CG$7:$CG$59)=TRUE,1,0))-1)),INDIRECT(_xlfn.CONCAT($CD$1,MATCH(E307,$CC$7:$CC$100,0)+6)):INDIRECT(_xlfn.CONCAT($CD$1,MATCH(E307,$CC$7:$CC$100,0)+6+SUM(IF((E307=$CC$7:$CC$59)=TRUE,1,0))-1)))*$S$3)=0,0,1))</f>
        <v>2</v>
      </c>
      <c r="Y307" s="6" t="e" cm="1">
        <f t="array" aca="1" ref="Y307" ca="1">SUM(IF((TRANSPOSE(MMULT(MMULT(_xlfn.MUNIT(X307),IF(MMULT(IF(E307=0,INDIRECT(_xlfn.CONCAT($CH$1,MATCH(F307,$CG$7:$CG$100,0)+6)):INDIRECT(_xlfn.CONCAT($CH$1,MATCH(F307,$CG$7:$CG$100,0)+6+SUM(IF((F307=$CG$7:$CG$59)=TRUE,1,0))-1)),INDIRECT(_xlfn.CONCAT($CD$1,MATCH(E307,$CC$7:$CC$100,0)+6)):INDIRECT(_xlfn.CONCAT($CD$1,MATCH(E307,$CC$7:$CC$100,0)+6+SUM(IF((E307=$CC$7:$CC$59)=TRUE,1,0))-1)))*$S$3,1/TRANSPOSE(W307-INDIRECT(_xlfn.CONCAT($BZ$1,MATCH(D307,$BY$7:$BY$100,0)+6)):INDIRECT(_xlfn.CONCAT($BZ$1,MATCH(D307,$BY$7:$BY$100,0)+6+SUM(IF((D307=$BY$7:$BY$59)=TRUE,1,0))-1))*$R$3))=1,1,0)),W307-INDIRECT(_xlfn.CONCAT($BZ$1,MATCH(D307,$BY$7:$BY$100,0)+6)):INDIRECT(_xlfn.CONCAT($BZ$1,MATCH(D307,$BY$7:$BY$100,0)+6+SUM(IF((D307=$BY$7:$BY$59)=TRUE,1,0))-1))*$R$3)))=0,0,1))</f>
        <v>#N/A</v>
      </c>
      <c r="Z307" s="6"/>
      <c r="AA307" s="30" t="str">
        <f t="shared" ca="1" si="74"/>
        <v/>
      </c>
      <c r="AB307" s="31" t="str">
        <f t="shared" si="75"/>
        <v/>
      </c>
      <c r="AC307" s="31" t="str">
        <f t="shared" si="76"/>
        <v/>
      </c>
      <c r="AD307" s="31" t="str">
        <f t="shared" si="77"/>
        <v/>
      </c>
      <c r="AE307" s="32" t="str">
        <f t="shared" si="78"/>
        <v/>
      </c>
      <c r="AF307" s="33" t="str" cm="1">
        <f t="array" aca="1" ref="AF307" ca="1">IFERROR(IF(_xlfn._xlws.SORT(TRANSPOSE(MMULT(MMULT(_xlfn.MUNIT(X307),IF(ROUND(MMULT(IF(E307=0,IF(DN305=1,INDIRECT(_xlfn.CONCAT($CP$1,MATCH(F307,$CO$7:$CO$100,0)+6)):INDIRECT(_xlfn.CONCAT($CP$1,MATCH(F307,$CO$7:$CO$100,0)+6+SUM(IF((F307=$CO$7:$CO$59)=TRUE,1,0))-1)),INDIRECT(_xlfn.CONCAT($CH$1,MATCH(F307,$CG$7:$CG$100,0)+6)):INDIRECT(_xlfn.CONCAT($CH$1,MATCH(F307,$CG$7:$CG$100,0)+6+SUM(IF((F307=$CG$7:$CG$59)=TRUE,1,0))-1))),IF(OR(DN305=2,DN305=3),INDIRECT(_xlfn.CONCAT($CL$1,MATCH(E307,$CK$7:$CK$100,0)+6)):INDIRECT(_xlfn.CONCAT($CL$1,MATCH(E307,$CK$7:$CK$100,0)+6+SUM(IF((E307=$CK$7:$CK$59)=TRUE,1,0))-1)),INDIRECT(_xlfn.CONCAT($CD$1,MATCH(E307,$CC$7:$CC$100,0)+6)):INDIRECT(_xlfn.CONCAT($CD$1,MATCH(E307,$CC$7:$CC$100,0)+6+SUM(IF((E307=$CC$7:$CC$59)=TRUE,1,0))-1))))*$S$3*IF(AND(DM305=4,F307=0),1.1,1),1/TRANSPOSE(W307-INDIRECT(_xlfn.CONCAT($BZ$1,MATCH(D307,$BY$7:$BY$100,0)+6)):INDIRECT(_xlfn.CONCAT($BZ$1,MATCH(D307,$BY$7:$BY$100,0)+6+SUM(IF((D307=$BY$7:$BY$59)=TRUE,1,0))-1))*$R$3)),6)=1,1,0)),W307-INDIRECT(_xlfn.CONCAT($BZ$1,MATCH(D307,$BY$7:$BY$100,0)+6)):INDIRECT(_xlfn.CONCAT($BZ$1,MATCH(D307,$BY$7:$BY$100,0)+6+SUM(IF((D307=$BY$7:$BY$59)=TRUE,1,0))-1))*$R$3))/$S$3,1,-1,TRUE)=0,"",_xlfn._xlws.SORT(TRANSPOSE(MMULT(MMULT(_xlfn.MUNIT(X307),IF(ROUND(MMULT(IF(E307=0,IF(DN305=1,INDIRECT(_xlfn.CONCAT($CP$1,MATCH(F307,$CO$7:$CO$100,0)+6)):INDIRECT(_xlfn.CONCAT($CP$1,MATCH(F307,$CO$7:$CO$100,0)+6+SUM(IF((F307=$CO$7:$CO$59)=TRUE,1,0))-1)),INDIRECT(_xlfn.CONCAT($CH$1,MATCH(F307,$CG$7:$CG$100,0)+6)):INDIRECT(_xlfn.CONCAT($CH$1,MATCH(F307,$CG$7:$CG$100,0)+6+SUM(IF((F307=$CG$7:$CG$59)=TRUE,1,0))-1))),IF(OR(DN305=2,DN305=3),INDIRECT(_xlfn.CONCAT($CL$1,MATCH(E307,$CK$7:$CK$100,0)+6)):INDIRECT(_xlfn.CONCAT($CL$1,MATCH(E307,$CK$7:$CK$100,0)+6+SUM(IF((E307=$CK$7:$CK$59)=TRUE,1,0))-1)),INDIRECT(_xlfn.CONCAT($CD$1,MATCH(E307,$CC$7:$CC$100,0)+6)):INDIRECT(_xlfn.CONCAT($CD$1,MATCH(E307,$CC$7:$CC$100,0)+6+SUM(IF((E307=$CC$7:$CC$59)=TRUE,1,0))-1))))*$S$3*IF(AND(DM305=4,F307=0),1.1,1),1/TRANSPOSE(W307-INDIRECT(_xlfn.CONCAT($BZ$1,MATCH(D307,$BY$7:$BY$100,0)+6)):INDIRECT(_xlfn.CONCAT($BZ$1,MATCH(D307,$BY$7:$BY$100,0)+6+SUM(IF((D307=$BY$7:$BY$59)=TRUE,1,0))-1))*$R$3)),6)=1,1,0)),W307-INDIRECT(_xlfn.CONCAT($BZ$1,MATCH(D307,$BY$7:$BY$100,0)+6)):INDIRECT(_xlfn.CONCAT($BZ$1,MATCH(D307,$BY$7:$BY$100,0)+6+SUM(IF((D307=$BY$7:$BY$59)=TRUE,1,0))-1))*$R$3))/$S$3,1,-1,TRUE)),"")</f>
        <v/>
      </c>
      <c r="AG307" s="31"/>
      <c r="AH307" s="31"/>
      <c r="AI307" s="31"/>
      <c r="AJ307" s="32"/>
      <c r="AK307" s="6"/>
      <c r="AL307" s="21"/>
      <c r="AM307" s="21"/>
      <c r="AN307" s="48">
        <f t="shared" si="79"/>
        <v>12</v>
      </c>
      <c r="AO307" s="39" t="e">
        <f t="shared" si="80"/>
        <v>#N/A</v>
      </c>
      <c r="AP307" s="39" t="e" cm="1">
        <f t="array" ref="AP307">_xlfn.XMATCH(1,IF(IF((AL307=$DG$24:$EF$24)=TRUE,1,0)+IF((AM307=$DG$25:$EF$25)=TRUE,1,0)=2,1,0))</f>
        <v>#N/A</v>
      </c>
      <c r="AQ307" s="39" t="str" cm="1">
        <f t="array" aca="1" ref="AQ307:AU307" ca="1">AA307:AE307</f>
        <v/>
      </c>
      <c r="AR307" s="39" t="str">
        <f ca="1"/>
        <v/>
      </c>
      <c r="AS307" s="39" t="str">
        <f ca="1"/>
        <v/>
      </c>
      <c r="AT307" s="39" t="str">
        <f ca="1"/>
        <v/>
      </c>
      <c r="AU307" s="39" t="str">
        <f ca="1"/>
        <v/>
      </c>
      <c r="AV307" s="39">
        <f t="shared" si="81"/>
        <v>0</v>
      </c>
      <c r="AW307" s="39" t="e" cm="1">
        <f t="array" ref="AW307">IF(AND(AV307=1,AO307&lt;&gt;1),VLOOKUP(E307,변환표준점수!$H$8:$O$60,_xlfn.XMATCH('표점 계산기'!$AL307,변환표준점수!$I$6:$O$6)+1,FALSE),IF(AND($E307=0,$DN$4=1),INDEX($CH$7:$CH$73,SUM(IF(AF307=$CP$7:$CP$59,ROW($A$1:$A$50),0))),IF(AND($E307&lt;&gt;0,$DN$4&lt;&gt;1),INDEX($CD$7:$CD$73,SUM(IF(AF307=$CL$7:$CL$59,ROW($A$1:$A$50),0))),AF307:AJ307)))</f>
        <v>#N/A</v>
      </c>
      <c r="AX307" s="39"/>
      <c r="AY307" s="39"/>
      <c r="AZ307" s="39"/>
      <c r="BA307" s="39"/>
      <c r="BB307" s="39" t="e">
        <f>VLOOKUP(G307,변환표준점수!$X$8:$AM$16,_xlfn.XMATCH(AL307,변환표준점수!$Y$5:$AM$5)+IF(OR(AN307=6,AN307=7,AN307=10,AN307=11),IF(AO307=1,0,1),0)+1,FALSE)</f>
        <v>#N/A</v>
      </c>
      <c r="BC307" s="39" t="e">
        <f>VLOOKUP(H307,변환표준점수!$AO$8:$BE$16,_xlfn.XMATCH(AL307,변환표준점수!$AP$5:$BE$5)+IF(OR(AN307=3,AN307=6,AN307=8,AN307=9,AN307=10),IF(AO307=1,0,1),0)+1,FALSE)</f>
        <v>#N/A</v>
      </c>
      <c r="BD307" s="39" t="e">
        <f>IF(I307=0,VLOOKUP(K307,변환표준점수!$BU$8:$CF$62,'표점 계산기'!$AN307+1,FALSE),VLOOKUP(I307,변환표준점수!$BH$8:$BS$62,'표점 계산기'!$AN307+1,FALSE))</f>
        <v>#N/A</v>
      </c>
      <c r="BE307" s="39" t="e">
        <f>IF(J307=0,VLOOKUP(L307,변환표준점수!$BU$8:$CF$62,'표점 계산기'!$AN307+1,FALSE),VLOOKUP(J307,변환표준점수!$BH$8:$BS$62,'표점 계산기'!$AN307+1,FALSE))</f>
        <v>#N/A</v>
      </c>
      <c r="BF307" s="39" cm="1">
        <f t="array" ref="BF307">IF(M307=0,0,IF(OR(AN307=3,AN307=4),0,IF(AN307=1,INDEX($CZ$7:$CZ$15,SUM(IF(M307&lt;$CY$7:$CY$15=TRUE,1,0))+1),VLOOKUP(M307,변환표준점수!$BH$8:$BS$62,'표점 계산기'!AN307+1,FALSE))))</f>
        <v>0</v>
      </c>
      <c r="BG307" s="39" t="e" cm="1">
        <f t="array" ref="BG307">INDEX($DG$24:$EF$31,COLUMN(C302),$AP307)</f>
        <v>#N/A</v>
      </c>
      <c r="BH307" s="39" t="e" cm="1">
        <f t="array" ref="BH307">INDEX($DG$24:$EF$31,COLUMN(D302),$AP307)</f>
        <v>#N/A</v>
      </c>
      <c r="BI307" s="39" t="e" cm="1">
        <f t="array" ref="BI307">INDEX($DG$24:$EF$31,COLUMN(E302),$AP307)</f>
        <v>#N/A</v>
      </c>
      <c r="BJ307" s="39" t="e" cm="1">
        <f t="array" ref="BJ307">INDEX($DG$24:$EF$31,COLUMN(F302),$AP307)</f>
        <v>#N/A</v>
      </c>
      <c r="BK307" s="39" t="e" cm="1">
        <f t="array" ref="BK307">INDEX($DG$24:$EF$31,COLUMN(G302),$AP307)</f>
        <v>#N/A</v>
      </c>
      <c r="BL307" s="39" t="e" cm="1">
        <f t="array" ref="BL307">INDEX($DG$24:$EF$31,COLUMN(H302),$AP307)</f>
        <v>#N/A</v>
      </c>
      <c r="BM307" s="63" t="str" cm="1">
        <f t="array" aca="1" ref="BM307:BQ307" ca="1">IFERROR(ROUND(IF(IFERROR(AW307:BA307/AW307:BA307,0)=1,(IFERROR(AQ307:AU307*BG307,0)+IFERROR(AW307:BA307*BH307,0)+(SUM(BD307:BF307)-MIN(BD307:BF307))*BI307+BB307*BJ307+BC307*BK307)*BL307+BB307*(1-BJ307)+BC307*(1-BK307)+IF(AN307=1,BF307,0),""),2),"")</f>
        <v/>
      </c>
      <c r="BN307" s="52" t="str">
        <f ca="1"/>
        <v/>
      </c>
      <c r="BO307" s="52" t="str">
        <f ca="1"/>
        <v/>
      </c>
      <c r="BP307" s="52" t="str">
        <f ca="1"/>
        <v/>
      </c>
      <c r="BQ307" s="64" t="str">
        <f ca="1"/>
        <v/>
      </c>
      <c r="BR307" s="6"/>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6"/>
      <c r="DM307" s="6"/>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row>
    <row r="308" spans="1:153" x14ac:dyDescent="0.3">
      <c r="A308" s="5"/>
      <c r="B308" s="18" t="str">
        <f t="shared" si="69"/>
        <v/>
      </c>
      <c r="C308" s="24"/>
      <c r="D308" s="24"/>
      <c r="E308" s="24"/>
      <c r="F308" s="24"/>
      <c r="G308" s="24"/>
      <c r="H308" s="25"/>
      <c r="I308" s="25"/>
      <c r="J308" s="25"/>
      <c r="K308" s="25"/>
      <c r="L308" s="25"/>
      <c r="M308" s="25"/>
      <c r="N308" s="24"/>
      <c r="O308" s="25"/>
      <c r="P308" s="6"/>
      <c r="Q308" s="6"/>
      <c r="R308" s="6" t="e">
        <f t="shared" si="70"/>
        <v>#N/A</v>
      </c>
      <c r="S308" s="6" t="e">
        <f t="shared" si="71"/>
        <v>#N/A</v>
      </c>
      <c r="T308" s="6" t="e">
        <f t="shared" si="72"/>
        <v>#N/A</v>
      </c>
      <c r="U308" s="6" t="e">
        <f t="shared" si="73"/>
        <v>#N/A</v>
      </c>
      <c r="V308" s="8" cm="1">
        <f t="array" ref="V308">IF(M308=0,0,IF(OR($DM$4=3,$DM$4=4),0,IF($DM$4=1,INDEX($CZ$7:$CZ$15,SUM(IF(M308&lt;$CY$7:$CY$15=TRUE,1,0))+1),VLOOKUP(M308,$DB$7:$DC$107,2,FALSE))))</f>
        <v>0</v>
      </c>
      <c r="W308" s="6" t="e">
        <f t="shared" si="68"/>
        <v>#N/A</v>
      </c>
      <c r="X308" s="6" cm="1">
        <f t="array" aca="1" ref="X308" ca="1">SUM(IF((IF(E308=0,INDIRECT(_xlfn.CONCAT($CH$1,MATCH(F308,$CG$7:$CG$100,0)+6)):INDIRECT(_xlfn.CONCAT($CH$1,MATCH(F308,$CG$7:$CG$100,0)+6+SUM(IF((F308=$CG$7:$CG$59)=TRUE,1,0))-1)),INDIRECT(_xlfn.CONCAT($CD$1,MATCH(E308,$CC$7:$CC$100,0)+6)):INDIRECT(_xlfn.CONCAT($CD$1,MATCH(E308,$CC$7:$CC$100,0)+6+SUM(IF((E308=$CC$7:$CC$59)=TRUE,1,0))-1)))*$S$3)=0,0,1))</f>
        <v>2</v>
      </c>
      <c r="Y308" s="6" t="e" cm="1">
        <f t="array" aca="1" ref="Y308" ca="1">SUM(IF((TRANSPOSE(MMULT(MMULT(_xlfn.MUNIT(X308),IF(MMULT(IF(E308=0,INDIRECT(_xlfn.CONCAT($CH$1,MATCH(F308,$CG$7:$CG$100,0)+6)):INDIRECT(_xlfn.CONCAT($CH$1,MATCH(F308,$CG$7:$CG$100,0)+6+SUM(IF((F308=$CG$7:$CG$59)=TRUE,1,0))-1)),INDIRECT(_xlfn.CONCAT($CD$1,MATCH(E308,$CC$7:$CC$100,0)+6)):INDIRECT(_xlfn.CONCAT($CD$1,MATCH(E308,$CC$7:$CC$100,0)+6+SUM(IF((E308=$CC$7:$CC$59)=TRUE,1,0))-1)))*$S$3,1/TRANSPOSE(W308-INDIRECT(_xlfn.CONCAT($BZ$1,MATCH(D308,$BY$7:$BY$100,0)+6)):INDIRECT(_xlfn.CONCAT($BZ$1,MATCH(D308,$BY$7:$BY$100,0)+6+SUM(IF((D308=$BY$7:$BY$59)=TRUE,1,0))-1))*$R$3))=1,1,0)),W308-INDIRECT(_xlfn.CONCAT($BZ$1,MATCH(D308,$BY$7:$BY$100,0)+6)):INDIRECT(_xlfn.CONCAT($BZ$1,MATCH(D308,$BY$7:$BY$100,0)+6+SUM(IF((D308=$BY$7:$BY$59)=TRUE,1,0))-1))*$R$3)))=0,0,1))</f>
        <v>#N/A</v>
      </c>
      <c r="Z308" s="6"/>
      <c r="AA308" s="30" t="str">
        <f t="shared" ca="1" si="74"/>
        <v/>
      </c>
      <c r="AB308" s="31" t="str">
        <f t="shared" si="75"/>
        <v/>
      </c>
      <c r="AC308" s="31" t="str">
        <f t="shared" si="76"/>
        <v/>
      </c>
      <c r="AD308" s="31" t="str">
        <f t="shared" si="77"/>
        <v/>
      </c>
      <c r="AE308" s="32" t="str">
        <f t="shared" si="78"/>
        <v/>
      </c>
      <c r="AF308" s="33" t="str" cm="1">
        <f t="array" aca="1" ref="AF308" ca="1">IFERROR(IF(_xlfn._xlws.SORT(TRANSPOSE(MMULT(MMULT(_xlfn.MUNIT(X308),IF(ROUND(MMULT(IF(E308=0,IF(DN306=1,INDIRECT(_xlfn.CONCAT($CP$1,MATCH(F308,$CO$7:$CO$100,0)+6)):INDIRECT(_xlfn.CONCAT($CP$1,MATCH(F308,$CO$7:$CO$100,0)+6+SUM(IF((F308=$CO$7:$CO$59)=TRUE,1,0))-1)),INDIRECT(_xlfn.CONCAT($CH$1,MATCH(F308,$CG$7:$CG$100,0)+6)):INDIRECT(_xlfn.CONCAT($CH$1,MATCH(F308,$CG$7:$CG$100,0)+6+SUM(IF((F308=$CG$7:$CG$59)=TRUE,1,0))-1))),IF(OR(DN306=2,DN306=3),INDIRECT(_xlfn.CONCAT($CL$1,MATCH(E308,$CK$7:$CK$100,0)+6)):INDIRECT(_xlfn.CONCAT($CL$1,MATCH(E308,$CK$7:$CK$100,0)+6+SUM(IF((E308=$CK$7:$CK$59)=TRUE,1,0))-1)),INDIRECT(_xlfn.CONCAT($CD$1,MATCH(E308,$CC$7:$CC$100,0)+6)):INDIRECT(_xlfn.CONCAT($CD$1,MATCH(E308,$CC$7:$CC$100,0)+6+SUM(IF((E308=$CC$7:$CC$59)=TRUE,1,0))-1))))*$S$3*IF(AND(DM306=4,F308=0),1.1,1),1/TRANSPOSE(W308-INDIRECT(_xlfn.CONCAT($BZ$1,MATCH(D308,$BY$7:$BY$100,0)+6)):INDIRECT(_xlfn.CONCAT($BZ$1,MATCH(D308,$BY$7:$BY$100,0)+6+SUM(IF((D308=$BY$7:$BY$59)=TRUE,1,0))-1))*$R$3)),6)=1,1,0)),W308-INDIRECT(_xlfn.CONCAT($BZ$1,MATCH(D308,$BY$7:$BY$100,0)+6)):INDIRECT(_xlfn.CONCAT($BZ$1,MATCH(D308,$BY$7:$BY$100,0)+6+SUM(IF((D308=$BY$7:$BY$59)=TRUE,1,0))-1))*$R$3))/$S$3,1,-1,TRUE)=0,"",_xlfn._xlws.SORT(TRANSPOSE(MMULT(MMULT(_xlfn.MUNIT(X308),IF(ROUND(MMULT(IF(E308=0,IF(DN306=1,INDIRECT(_xlfn.CONCAT($CP$1,MATCH(F308,$CO$7:$CO$100,0)+6)):INDIRECT(_xlfn.CONCAT($CP$1,MATCH(F308,$CO$7:$CO$100,0)+6+SUM(IF((F308=$CO$7:$CO$59)=TRUE,1,0))-1)),INDIRECT(_xlfn.CONCAT($CH$1,MATCH(F308,$CG$7:$CG$100,0)+6)):INDIRECT(_xlfn.CONCAT($CH$1,MATCH(F308,$CG$7:$CG$100,0)+6+SUM(IF((F308=$CG$7:$CG$59)=TRUE,1,0))-1))),IF(OR(DN306=2,DN306=3),INDIRECT(_xlfn.CONCAT($CL$1,MATCH(E308,$CK$7:$CK$100,0)+6)):INDIRECT(_xlfn.CONCAT($CL$1,MATCH(E308,$CK$7:$CK$100,0)+6+SUM(IF((E308=$CK$7:$CK$59)=TRUE,1,0))-1)),INDIRECT(_xlfn.CONCAT($CD$1,MATCH(E308,$CC$7:$CC$100,0)+6)):INDIRECT(_xlfn.CONCAT($CD$1,MATCH(E308,$CC$7:$CC$100,0)+6+SUM(IF((E308=$CC$7:$CC$59)=TRUE,1,0))-1))))*$S$3*IF(AND(DM306=4,F308=0),1.1,1),1/TRANSPOSE(W308-INDIRECT(_xlfn.CONCAT($BZ$1,MATCH(D308,$BY$7:$BY$100,0)+6)):INDIRECT(_xlfn.CONCAT($BZ$1,MATCH(D308,$BY$7:$BY$100,0)+6+SUM(IF((D308=$BY$7:$BY$59)=TRUE,1,0))-1))*$R$3)),6)=1,1,0)),W308-INDIRECT(_xlfn.CONCAT($BZ$1,MATCH(D308,$BY$7:$BY$100,0)+6)):INDIRECT(_xlfn.CONCAT($BZ$1,MATCH(D308,$BY$7:$BY$100,0)+6+SUM(IF((D308=$BY$7:$BY$59)=TRUE,1,0))-1))*$R$3))/$S$3,1,-1,TRUE)),"")</f>
        <v/>
      </c>
      <c r="AG308" s="31"/>
      <c r="AH308" s="31"/>
      <c r="AI308" s="31"/>
      <c r="AJ308" s="32"/>
      <c r="AK308" s="6"/>
      <c r="AL308" s="21"/>
      <c r="AM308" s="21"/>
      <c r="AN308" s="48">
        <f t="shared" si="79"/>
        <v>12</v>
      </c>
      <c r="AO308" s="39" t="e">
        <f t="shared" si="80"/>
        <v>#N/A</v>
      </c>
      <c r="AP308" s="39" t="e" cm="1">
        <f t="array" ref="AP308">_xlfn.XMATCH(1,IF(IF((AL308=$DG$24:$EF$24)=TRUE,1,0)+IF((AM308=$DG$25:$EF$25)=TRUE,1,0)=2,1,0))</f>
        <v>#N/A</v>
      </c>
      <c r="AQ308" s="39" t="str" cm="1">
        <f t="array" aca="1" ref="AQ308:AU308" ca="1">AA308:AE308</f>
        <v/>
      </c>
      <c r="AR308" s="39" t="str">
        <f ca="1"/>
        <v/>
      </c>
      <c r="AS308" s="39" t="str">
        <f ca="1"/>
        <v/>
      </c>
      <c r="AT308" s="39" t="str">
        <f ca="1"/>
        <v/>
      </c>
      <c r="AU308" s="39" t="str">
        <f ca="1"/>
        <v/>
      </c>
      <c r="AV308" s="39">
        <f t="shared" si="81"/>
        <v>0</v>
      </c>
      <c r="AW308" s="39" t="e" cm="1">
        <f t="array" ref="AW308">IF(AND(AV308=1,AO308&lt;&gt;1),VLOOKUP(E308,변환표준점수!$H$8:$O$60,_xlfn.XMATCH('표점 계산기'!$AL308,변환표준점수!$I$6:$O$6)+1,FALSE),IF(AND($E308=0,$DN$4=1),INDEX($CH$7:$CH$73,SUM(IF(AF308=$CP$7:$CP$59,ROW($A$1:$A$50),0))),IF(AND($E308&lt;&gt;0,$DN$4&lt;&gt;1),INDEX($CD$7:$CD$73,SUM(IF(AF308=$CL$7:$CL$59,ROW($A$1:$A$50),0))),AF308:AJ308)))</f>
        <v>#N/A</v>
      </c>
      <c r="AX308" s="39"/>
      <c r="AY308" s="39"/>
      <c r="AZ308" s="39"/>
      <c r="BA308" s="39"/>
      <c r="BB308" s="39" t="e">
        <f>VLOOKUP(G308,변환표준점수!$X$8:$AM$16,_xlfn.XMATCH(AL308,변환표준점수!$Y$5:$AM$5)+IF(OR(AN308=6,AN308=7,AN308=10,AN308=11),IF(AO308=1,0,1),0)+1,FALSE)</f>
        <v>#N/A</v>
      </c>
      <c r="BC308" s="39" t="e">
        <f>VLOOKUP(H308,변환표준점수!$AO$8:$BE$16,_xlfn.XMATCH(AL308,변환표준점수!$AP$5:$BE$5)+IF(OR(AN308=3,AN308=6,AN308=8,AN308=9,AN308=10),IF(AO308=1,0,1),0)+1,FALSE)</f>
        <v>#N/A</v>
      </c>
      <c r="BD308" s="39" t="e">
        <f>IF(I308=0,VLOOKUP(K308,변환표준점수!$BU$8:$CF$62,'표점 계산기'!$AN308+1,FALSE),VLOOKUP(I308,변환표준점수!$BH$8:$BS$62,'표점 계산기'!$AN308+1,FALSE))</f>
        <v>#N/A</v>
      </c>
      <c r="BE308" s="39" t="e">
        <f>IF(J308=0,VLOOKUP(L308,변환표준점수!$BU$8:$CF$62,'표점 계산기'!$AN308+1,FALSE),VLOOKUP(J308,변환표준점수!$BH$8:$BS$62,'표점 계산기'!$AN308+1,FALSE))</f>
        <v>#N/A</v>
      </c>
      <c r="BF308" s="39" cm="1">
        <f t="array" ref="BF308">IF(M308=0,0,IF(OR(AN308=3,AN308=4),0,IF(AN308=1,INDEX($CZ$7:$CZ$15,SUM(IF(M308&lt;$CY$7:$CY$15=TRUE,1,0))+1),VLOOKUP(M308,변환표준점수!$BH$8:$BS$62,'표점 계산기'!AN308+1,FALSE))))</f>
        <v>0</v>
      </c>
      <c r="BG308" s="39" t="e" cm="1">
        <f t="array" ref="BG308">INDEX($DG$24:$EF$31,COLUMN(C303),$AP308)</f>
        <v>#N/A</v>
      </c>
      <c r="BH308" s="39" t="e" cm="1">
        <f t="array" ref="BH308">INDEX($DG$24:$EF$31,COLUMN(D303),$AP308)</f>
        <v>#N/A</v>
      </c>
      <c r="BI308" s="39" t="e" cm="1">
        <f t="array" ref="BI308">INDEX($DG$24:$EF$31,COLUMN(E303),$AP308)</f>
        <v>#N/A</v>
      </c>
      <c r="BJ308" s="39" t="e" cm="1">
        <f t="array" ref="BJ308">INDEX($DG$24:$EF$31,COLUMN(F303),$AP308)</f>
        <v>#N/A</v>
      </c>
      <c r="BK308" s="39" t="e" cm="1">
        <f t="array" ref="BK308">INDEX($DG$24:$EF$31,COLUMN(G303),$AP308)</f>
        <v>#N/A</v>
      </c>
      <c r="BL308" s="39" t="e" cm="1">
        <f t="array" ref="BL308">INDEX($DG$24:$EF$31,COLUMN(H303),$AP308)</f>
        <v>#N/A</v>
      </c>
      <c r="BM308" s="63" t="str" cm="1">
        <f t="array" aca="1" ref="BM308:BQ308" ca="1">IFERROR(ROUND(IF(IFERROR(AW308:BA308/AW308:BA308,0)=1,(IFERROR(AQ308:AU308*BG308,0)+IFERROR(AW308:BA308*BH308,0)+(SUM(BD308:BF308)-MIN(BD308:BF308))*BI308+BB308*BJ308+BC308*BK308)*BL308+BB308*(1-BJ308)+BC308*(1-BK308)+IF(AN308=1,BF308,0),""),2),"")</f>
        <v/>
      </c>
      <c r="BN308" s="52" t="str">
        <f ca="1"/>
        <v/>
      </c>
      <c r="BO308" s="52" t="str">
        <f ca="1"/>
        <v/>
      </c>
      <c r="BP308" s="52" t="str">
        <f ca="1"/>
        <v/>
      </c>
      <c r="BQ308" s="64" t="str">
        <f ca="1"/>
        <v/>
      </c>
      <c r="BR308" s="6"/>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6"/>
      <c r="DM308" s="6"/>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row>
    <row r="309" spans="1:153" x14ac:dyDescent="0.3">
      <c r="A309" s="5"/>
      <c r="B309" s="18" t="str">
        <f t="shared" si="69"/>
        <v/>
      </c>
      <c r="C309" s="24"/>
      <c r="D309" s="24"/>
      <c r="E309" s="24"/>
      <c r="F309" s="24"/>
      <c r="G309" s="24"/>
      <c r="H309" s="25"/>
      <c r="I309" s="25"/>
      <c r="J309" s="25"/>
      <c r="K309" s="25"/>
      <c r="L309" s="25"/>
      <c r="M309" s="25"/>
      <c r="N309" s="24"/>
      <c r="O309" s="25"/>
      <c r="P309" s="6"/>
      <c r="Q309" s="6"/>
      <c r="R309" s="6" t="e">
        <f t="shared" si="70"/>
        <v>#N/A</v>
      </c>
      <c r="S309" s="6" t="e">
        <f t="shared" si="71"/>
        <v>#N/A</v>
      </c>
      <c r="T309" s="6" t="e">
        <f t="shared" si="72"/>
        <v>#N/A</v>
      </c>
      <c r="U309" s="6" t="e">
        <f t="shared" si="73"/>
        <v>#N/A</v>
      </c>
      <c r="V309" s="8" cm="1">
        <f t="array" ref="V309">IF(M309=0,0,IF(OR($DM$4=3,$DM$4=4),0,IF($DM$4=1,INDEX($CZ$7:$CZ$15,SUM(IF(M309&lt;$CY$7:$CY$15=TRUE,1,0))+1),VLOOKUP(M309,$DB$7:$DC$107,2,FALSE))))</f>
        <v>0</v>
      </c>
      <c r="W309" s="6" t="e">
        <f t="shared" si="68"/>
        <v>#N/A</v>
      </c>
      <c r="X309" s="6" cm="1">
        <f t="array" aca="1" ref="X309" ca="1">SUM(IF((IF(E309=0,INDIRECT(_xlfn.CONCAT($CH$1,MATCH(F309,$CG$7:$CG$100,0)+6)):INDIRECT(_xlfn.CONCAT($CH$1,MATCH(F309,$CG$7:$CG$100,0)+6+SUM(IF((F309=$CG$7:$CG$59)=TRUE,1,0))-1)),INDIRECT(_xlfn.CONCAT($CD$1,MATCH(E309,$CC$7:$CC$100,0)+6)):INDIRECT(_xlfn.CONCAT($CD$1,MATCH(E309,$CC$7:$CC$100,0)+6+SUM(IF((E309=$CC$7:$CC$59)=TRUE,1,0))-1)))*$S$3)=0,0,1))</f>
        <v>2</v>
      </c>
      <c r="Y309" s="6" t="e" cm="1">
        <f t="array" aca="1" ref="Y309" ca="1">SUM(IF((TRANSPOSE(MMULT(MMULT(_xlfn.MUNIT(X309),IF(MMULT(IF(E309=0,INDIRECT(_xlfn.CONCAT($CH$1,MATCH(F309,$CG$7:$CG$100,0)+6)):INDIRECT(_xlfn.CONCAT($CH$1,MATCH(F309,$CG$7:$CG$100,0)+6+SUM(IF((F309=$CG$7:$CG$59)=TRUE,1,0))-1)),INDIRECT(_xlfn.CONCAT($CD$1,MATCH(E309,$CC$7:$CC$100,0)+6)):INDIRECT(_xlfn.CONCAT($CD$1,MATCH(E309,$CC$7:$CC$100,0)+6+SUM(IF((E309=$CC$7:$CC$59)=TRUE,1,0))-1)))*$S$3,1/TRANSPOSE(W309-INDIRECT(_xlfn.CONCAT($BZ$1,MATCH(D309,$BY$7:$BY$100,0)+6)):INDIRECT(_xlfn.CONCAT($BZ$1,MATCH(D309,$BY$7:$BY$100,0)+6+SUM(IF((D309=$BY$7:$BY$59)=TRUE,1,0))-1))*$R$3))=1,1,0)),W309-INDIRECT(_xlfn.CONCAT($BZ$1,MATCH(D309,$BY$7:$BY$100,0)+6)):INDIRECT(_xlfn.CONCAT($BZ$1,MATCH(D309,$BY$7:$BY$100,0)+6+SUM(IF((D309=$BY$7:$BY$59)=TRUE,1,0))-1))*$R$3)))=0,0,1))</f>
        <v>#N/A</v>
      </c>
      <c r="Z309" s="6"/>
      <c r="AA309" s="30" t="str">
        <f t="shared" ca="1" si="74"/>
        <v/>
      </c>
      <c r="AB309" s="31" t="str">
        <f t="shared" si="75"/>
        <v/>
      </c>
      <c r="AC309" s="31" t="str">
        <f t="shared" si="76"/>
        <v/>
      </c>
      <c r="AD309" s="31" t="str">
        <f t="shared" si="77"/>
        <v/>
      </c>
      <c r="AE309" s="32" t="str">
        <f t="shared" si="78"/>
        <v/>
      </c>
      <c r="AF309" s="33" t="str" cm="1">
        <f t="array" aca="1" ref="AF309" ca="1">IFERROR(IF(_xlfn._xlws.SORT(TRANSPOSE(MMULT(MMULT(_xlfn.MUNIT(X309),IF(ROUND(MMULT(IF(E309=0,IF(DN307=1,INDIRECT(_xlfn.CONCAT($CP$1,MATCH(F309,$CO$7:$CO$100,0)+6)):INDIRECT(_xlfn.CONCAT($CP$1,MATCH(F309,$CO$7:$CO$100,0)+6+SUM(IF((F309=$CO$7:$CO$59)=TRUE,1,0))-1)),INDIRECT(_xlfn.CONCAT($CH$1,MATCH(F309,$CG$7:$CG$100,0)+6)):INDIRECT(_xlfn.CONCAT($CH$1,MATCH(F309,$CG$7:$CG$100,0)+6+SUM(IF((F309=$CG$7:$CG$59)=TRUE,1,0))-1))),IF(OR(DN307=2,DN307=3),INDIRECT(_xlfn.CONCAT($CL$1,MATCH(E309,$CK$7:$CK$100,0)+6)):INDIRECT(_xlfn.CONCAT($CL$1,MATCH(E309,$CK$7:$CK$100,0)+6+SUM(IF((E309=$CK$7:$CK$59)=TRUE,1,0))-1)),INDIRECT(_xlfn.CONCAT($CD$1,MATCH(E309,$CC$7:$CC$100,0)+6)):INDIRECT(_xlfn.CONCAT($CD$1,MATCH(E309,$CC$7:$CC$100,0)+6+SUM(IF((E309=$CC$7:$CC$59)=TRUE,1,0))-1))))*$S$3*IF(AND(DM307=4,F309=0),1.1,1),1/TRANSPOSE(W309-INDIRECT(_xlfn.CONCAT($BZ$1,MATCH(D309,$BY$7:$BY$100,0)+6)):INDIRECT(_xlfn.CONCAT($BZ$1,MATCH(D309,$BY$7:$BY$100,0)+6+SUM(IF((D309=$BY$7:$BY$59)=TRUE,1,0))-1))*$R$3)),6)=1,1,0)),W309-INDIRECT(_xlfn.CONCAT($BZ$1,MATCH(D309,$BY$7:$BY$100,0)+6)):INDIRECT(_xlfn.CONCAT($BZ$1,MATCH(D309,$BY$7:$BY$100,0)+6+SUM(IF((D309=$BY$7:$BY$59)=TRUE,1,0))-1))*$R$3))/$S$3,1,-1,TRUE)=0,"",_xlfn._xlws.SORT(TRANSPOSE(MMULT(MMULT(_xlfn.MUNIT(X309),IF(ROUND(MMULT(IF(E309=0,IF(DN307=1,INDIRECT(_xlfn.CONCAT($CP$1,MATCH(F309,$CO$7:$CO$100,0)+6)):INDIRECT(_xlfn.CONCAT($CP$1,MATCH(F309,$CO$7:$CO$100,0)+6+SUM(IF((F309=$CO$7:$CO$59)=TRUE,1,0))-1)),INDIRECT(_xlfn.CONCAT($CH$1,MATCH(F309,$CG$7:$CG$100,0)+6)):INDIRECT(_xlfn.CONCAT($CH$1,MATCH(F309,$CG$7:$CG$100,0)+6+SUM(IF((F309=$CG$7:$CG$59)=TRUE,1,0))-1))),IF(OR(DN307=2,DN307=3),INDIRECT(_xlfn.CONCAT($CL$1,MATCH(E309,$CK$7:$CK$100,0)+6)):INDIRECT(_xlfn.CONCAT($CL$1,MATCH(E309,$CK$7:$CK$100,0)+6+SUM(IF((E309=$CK$7:$CK$59)=TRUE,1,0))-1)),INDIRECT(_xlfn.CONCAT($CD$1,MATCH(E309,$CC$7:$CC$100,0)+6)):INDIRECT(_xlfn.CONCAT($CD$1,MATCH(E309,$CC$7:$CC$100,0)+6+SUM(IF((E309=$CC$7:$CC$59)=TRUE,1,0))-1))))*$S$3*IF(AND(DM307=4,F309=0),1.1,1),1/TRANSPOSE(W309-INDIRECT(_xlfn.CONCAT($BZ$1,MATCH(D309,$BY$7:$BY$100,0)+6)):INDIRECT(_xlfn.CONCAT($BZ$1,MATCH(D309,$BY$7:$BY$100,0)+6+SUM(IF((D309=$BY$7:$BY$59)=TRUE,1,0))-1))*$R$3)),6)=1,1,0)),W309-INDIRECT(_xlfn.CONCAT($BZ$1,MATCH(D309,$BY$7:$BY$100,0)+6)):INDIRECT(_xlfn.CONCAT($BZ$1,MATCH(D309,$BY$7:$BY$100,0)+6+SUM(IF((D309=$BY$7:$BY$59)=TRUE,1,0))-1))*$R$3))/$S$3,1,-1,TRUE)),"")</f>
        <v/>
      </c>
      <c r="AG309" s="31"/>
      <c r="AH309" s="31"/>
      <c r="AI309" s="31"/>
      <c r="AJ309" s="32"/>
      <c r="AK309" s="6"/>
      <c r="AL309" s="21"/>
      <c r="AM309" s="21"/>
      <c r="AN309" s="48">
        <f t="shared" si="79"/>
        <v>12</v>
      </c>
      <c r="AO309" s="39" t="e">
        <f t="shared" si="80"/>
        <v>#N/A</v>
      </c>
      <c r="AP309" s="39" t="e" cm="1">
        <f t="array" ref="AP309">_xlfn.XMATCH(1,IF(IF((AL309=$DG$24:$EF$24)=TRUE,1,0)+IF((AM309=$DG$25:$EF$25)=TRUE,1,0)=2,1,0))</f>
        <v>#N/A</v>
      </c>
      <c r="AQ309" s="39" t="str" cm="1">
        <f t="array" aca="1" ref="AQ309:AU309" ca="1">AA309:AE309</f>
        <v/>
      </c>
      <c r="AR309" s="39" t="str">
        <f ca="1"/>
        <v/>
      </c>
      <c r="AS309" s="39" t="str">
        <f ca="1"/>
        <v/>
      </c>
      <c r="AT309" s="39" t="str">
        <f ca="1"/>
        <v/>
      </c>
      <c r="AU309" s="39" t="str">
        <f ca="1"/>
        <v/>
      </c>
      <c r="AV309" s="39">
        <f t="shared" si="81"/>
        <v>0</v>
      </c>
      <c r="AW309" s="39" t="e" cm="1">
        <f t="array" ref="AW309">IF(AND(AV309=1,AO309&lt;&gt;1),VLOOKUP(E309,변환표준점수!$H$8:$O$60,_xlfn.XMATCH('표점 계산기'!$AL309,변환표준점수!$I$6:$O$6)+1,FALSE),IF(AND($E309=0,$DN$4=1),INDEX($CH$7:$CH$73,SUM(IF(AF309=$CP$7:$CP$59,ROW($A$1:$A$50),0))),IF(AND($E309&lt;&gt;0,$DN$4&lt;&gt;1),INDEX($CD$7:$CD$73,SUM(IF(AF309=$CL$7:$CL$59,ROW($A$1:$A$50),0))),AF309:AJ309)))</f>
        <v>#N/A</v>
      </c>
      <c r="AX309" s="39"/>
      <c r="AY309" s="39"/>
      <c r="AZ309" s="39"/>
      <c r="BA309" s="39"/>
      <c r="BB309" s="39" t="e">
        <f>VLOOKUP(G309,변환표준점수!$X$8:$AM$16,_xlfn.XMATCH(AL309,변환표준점수!$Y$5:$AM$5)+IF(OR(AN309=6,AN309=7,AN309=10,AN309=11),IF(AO309=1,0,1),0)+1,FALSE)</f>
        <v>#N/A</v>
      </c>
      <c r="BC309" s="39" t="e">
        <f>VLOOKUP(H309,변환표준점수!$AO$8:$BE$16,_xlfn.XMATCH(AL309,변환표준점수!$AP$5:$BE$5)+IF(OR(AN309=3,AN309=6,AN309=8,AN309=9,AN309=10),IF(AO309=1,0,1),0)+1,FALSE)</f>
        <v>#N/A</v>
      </c>
      <c r="BD309" s="39" t="e">
        <f>IF(I309=0,VLOOKUP(K309,변환표준점수!$BU$8:$CF$62,'표점 계산기'!$AN309+1,FALSE),VLOOKUP(I309,변환표준점수!$BH$8:$BS$62,'표점 계산기'!$AN309+1,FALSE))</f>
        <v>#N/A</v>
      </c>
      <c r="BE309" s="39" t="e">
        <f>IF(J309=0,VLOOKUP(L309,변환표준점수!$BU$8:$CF$62,'표점 계산기'!$AN309+1,FALSE),VLOOKUP(J309,변환표준점수!$BH$8:$BS$62,'표점 계산기'!$AN309+1,FALSE))</f>
        <v>#N/A</v>
      </c>
      <c r="BF309" s="39" cm="1">
        <f t="array" ref="BF309">IF(M309=0,0,IF(OR(AN309=3,AN309=4),0,IF(AN309=1,INDEX($CZ$7:$CZ$15,SUM(IF(M309&lt;$CY$7:$CY$15=TRUE,1,0))+1),VLOOKUP(M309,변환표준점수!$BH$8:$BS$62,'표점 계산기'!AN309+1,FALSE))))</f>
        <v>0</v>
      </c>
      <c r="BG309" s="39" t="e" cm="1">
        <f t="array" ref="BG309">INDEX($DG$24:$EF$31,COLUMN(C304),$AP309)</f>
        <v>#N/A</v>
      </c>
      <c r="BH309" s="39" t="e" cm="1">
        <f t="array" ref="BH309">INDEX($DG$24:$EF$31,COLUMN(D304),$AP309)</f>
        <v>#N/A</v>
      </c>
      <c r="BI309" s="39" t="e" cm="1">
        <f t="array" ref="BI309">INDEX($DG$24:$EF$31,COLUMN(E304),$AP309)</f>
        <v>#N/A</v>
      </c>
      <c r="BJ309" s="39" t="e" cm="1">
        <f t="array" ref="BJ309">INDEX($DG$24:$EF$31,COLUMN(F304),$AP309)</f>
        <v>#N/A</v>
      </c>
      <c r="BK309" s="39" t="e" cm="1">
        <f t="array" ref="BK309">INDEX($DG$24:$EF$31,COLUMN(G304),$AP309)</f>
        <v>#N/A</v>
      </c>
      <c r="BL309" s="39" t="e" cm="1">
        <f t="array" ref="BL309">INDEX($DG$24:$EF$31,COLUMN(H304),$AP309)</f>
        <v>#N/A</v>
      </c>
      <c r="BM309" s="63" t="str" cm="1">
        <f t="array" aca="1" ref="BM309:BQ309" ca="1">IFERROR(ROUND(IF(IFERROR(AW309:BA309/AW309:BA309,0)=1,(IFERROR(AQ309:AU309*BG309,0)+IFERROR(AW309:BA309*BH309,0)+(SUM(BD309:BF309)-MIN(BD309:BF309))*BI309+BB309*BJ309+BC309*BK309)*BL309+BB309*(1-BJ309)+BC309*(1-BK309)+IF(AN309=1,BF309,0),""),2),"")</f>
        <v/>
      </c>
      <c r="BN309" s="52" t="str">
        <f ca="1"/>
        <v/>
      </c>
      <c r="BO309" s="52" t="str">
        <f ca="1"/>
        <v/>
      </c>
      <c r="BP309" s="52" t="str">
        <f ca="1"/>
        <v/>
      </c>
      <c r="BQ309" s="64" t="str">
        <f ca="1"/>
        <v/>
      </c>
      <c r="BR309" s="6"/>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6"/>
      <c r="DM309" s="6"/>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row>
    <row r="310" spans="1:153" x14ac:dyDescent="0.3">
      <c r="A310" s="5"/>
      <c r="B310" s="18" t="str">
        <f t="shared" si="69"/>
        <v/>
      </c>
      <c r="C310" s="24"/>
      <c r="D310" s="24"/>
      <c r="E310" s="24"/>
      <c r="F310" s="24"/>
      <c r="G310" s="24"/>
      <c r="H310" s="25"/>
      <c r="I310" s="25"/>
      <c r="J310" s="25"/>
      <c r="K310" s="25"/>
      <c r="L310" s="25"/>
      <c r="M310" s="25"/>
      <c r="N310" s="24"/>
      <c r="O310" s="25"/>
      <c r="P310" s="6"/>
      <c r="Q310" s="6"/>
      <c r="R310" s="6" t="e">
        <f t="shared" si="70"/>
        <v>#N/A</v>
      </c>
      <c r="S310" s="6" t="e">
        <f t="shared" si="71"/>
        <v>#N/A</v>
      </c>
      <c r="T310" s="6" t="e">
        <f t="shared" si="72"/>
        <v>#N/A</v>
      </c>
      <c r="U310" s="6" t="e">
        <f t="shared" si="73"/>
        <v>#N/A</v>
      </c>
      <c r="V310" s="8" cm="1">
        <f t="array" ref="V310">IF(M310=0,0,IF(OR($DM$4=3,$DM$4=4),0,IF($DM$4=1,INDEX($CZ$7:$CZ$15,SUM(IF(M310&lt;$CY$7:$CY$15=TRUE,1,0))+1),VLOOKUP(M310,$DB$7:$DC$107,2,FALSE))))</f>
        <v>0</v>
      </c>
      <c r="W310" s="6" t="e">
        <f t="shared" si="68"/>
        <v>#N/A</v>
      </c>
      <c r="X310" s="6" cm="1">
        <f t="array" aca="1" ref="X310" ca="1">SUM(IF((IF(E310=0,INDIRECT(_xlfn.CONCAT($CH$1,MATCH(F310,$CG$7:$CG$100,0)+6)):INDIRECT(_xlfn.CONCAT($CH$1,MATCH(F310,$CG$7:$CG$100,0)+6+SUM(IF((F310=$CG$7:$CG$59)=TRUE,1,0))-1)),INDIRECT(_xlfn.CONCAT($CD$1,MATCH(E310,$CC$7:$CC$100,0)+6)):INDIRECT(_xlfn.CONCAT($CD$1,MATCH(E310,$CC$7:$CC$100,0)+6+SUM(IF((E310=$CC$7:$CC$59)=TRUE,1,0))-1)))*$S$3)=0,0,1))</f>
        <v>2</v>
      </c>
      <c r="Y310" s="6" t="e" cm="1">
        <f t="array" aca="1" ref="Y310" ca="1">SUM(IF((TRANSPOSE(MMULT(MMULT(_xlfn.MUNIT(X310),IF(MMULT(IF(E310=0,INDIRECT(_xlfn.CONCAT($CH$1,MATCH(F310,$CG$7:$CG$100,0)+6)):INDIRECT(_xlfn.CONCAT($CH$1,MATCH(F310,$CG$7:$CG$100,0)+6+SUM(IF((F310=$CG$7:$CG$59)=TRUE,1,0))-1)),INDIRECT(_xlfn.CONCAT($CD$1,MATCH(E310,$CC$7:$CC$100,0)+6)):INDIRECT(_xlfn.CONCAT($CD$1,MATCH(E310,$CC$7:$CC$100,0)+6+SUM(IF((E310=$CC$7:$CC$59)=TRUE,1,0))-1)))*$S$3,1/TRANSPOSE(W310-INDIRECT(_xlfn.CONCAT($BZ$1,MATCH(D310,$BY$7:$BY$100,0)+6)):INDIRECT(_xlfn.CONCAT($BZ$1,MATCH(D310,$BY$7:$BY$100,0)+6+SUM(IF((D310=$BY$7:$BY$59)=TRUE,1,0))-1))*$R$3))=1,1,0)),W310-INDIRECT(_xlfn.CONCAT($BZ$1,MATCH(D310,$BY$7:$BY$100,0)+6)):INDIRECT(_xlfn.CONCAT($BZ$1,MATCH(D310,$BY$7:$BY$100,0)+6+SUM(IF((D310=$BY$7:$BY$59)=TRUE,1,0))-1))*$R$3)))=0,0,1))</f>
        <v>#N/A</v>
      </c>
      <c r="Z310" s="6"/>
      <c r="AA310" s="30" t="str">
        <f t="shared" ca="1" si="74"/>
        <v/>
      </c>
      <c r="AB310" s="31" t="str">
        <f t="shared" si="75"/>
        <v/>
      </c>
      <c r="AC310" s="31" t="str">
        <f t="shared" si="76"/>
        <v/>
      </c>
      <c r="AD310" s="31" t="str">
        <f t="shared" si="77"/>
        <v/>
      </c>
      <c r="AE310" s="32" t="str">
        <f t="shared" si="78"/>
        <v/>
      </c>
      <c r="AF310" s="33" t="str" cm="1">
        <f t="array" aca="1" ref="AF310" ca="1">IFERROR(IF(_xlfn._xlws.SORT(TRANSPOSE(MMULT(MMULT(_xlfn.MUNIT(X310),IF(ROUND(MMULT(IF(E310=0,IF(DN308=1,INDIRECT(_xlfn.CONCAT($CP$1,MATCH(F310,$CO$7:$CO$100,0)+6)):INDIRECT(_xlfn.CONCAT($CP$1,MATCH(F310,$CO$7:$CO$100,0)+6+SUM(IF((F310=$CO$7:$CO$59)=TRUE,1,0))-1)),INDIRECT(_xlfn.CONCAT($CH$1,MATCH(F310,$CG$7:$CG$100,0)+6)):INDIRECT(_xlfn.CONCAT($CH$1,MATCH(F310,$CG$7:$CG$100,0)+6+SUM(IF((F310=$CG$7:$CG$59)=TRUE,1,0))-1))),IF(OR(DN308=2,DN308=3),INDIRECT(_xlfn.CONCAT($CL$1,MATCH(E310,$CK$7:$CK$100,0)+6)):INDIRECT(_xlfn.CONCAT($CL$1,MATCH(E310,$CK$7:$CK$100,0)+6+SUM(IF((E310=$CK$7:$CK$59)=TRUE,1,0))-1)),INDIRECT(_xlfn.CONCAT($CD$1,MATCH(E310,$CC$7:$CC$100,0)+6)):INDIRECT(_xlfn.CONCAT($CD$1,MATCH(E310,$CC$7:$CC$100,0)+6+SUM(IF((E310=$CC$7:$CC$59)=TRUE,1,0))-1))))*$S$3*IF(AND(DM308=4,F310=0),1.1,1),1/TRANSPOSE(W310-INDIRECT(_xlfn.CONCAT($BZ$1,MATCH(D310,$BY$7:$BY$100,0)+6)):INDIRECT(_xlfn.CONCAT($BZ$1,MATCH(D310,$BY$7:$BY$100,0)+6+SUM(IF((D310=$BY$7:$BY$59)=TRUE,1,0))-1))*$R$3)),6)=1,1,0)),W310-INDIRECT(_xlfn.CONCAT($BZ$1,MATCH(D310,$BY$7:$BY$100,0)+6)):INDIRECT(_xlfn.CONCAT($BZ$1,MATCH(D310,$BY$7:$BY$100,0)+6+SUM(IF((D310=$BY$7:$BY$59)=TRUE,1,0))-1))*$R$3))/$S$3,1,-1,TRUE)=0,"",_xlfn._xlws.SORT(TRANSPOSE(MMULT(MMULT(_xlfn.MUNIT(X310),IF(ROUND(MMULT(IF(E310=0,IF(DN308=1,INDIRECT(_xlfn.CONCAT($CP$1,MATCH(F310,$CO$7:$CO$100,0)+6)):INDIRECT(_xlfn.CONCAT($CP$1,MATCH(F310,$CO$7:$CO$100,0)+6+SUM(IF((F310=$CO$7:$CO$59)=TRUE,1,0))-1)),INDIRECT(_xlfn.CONCAT($CH$1,MATCH(F310,$CG$7:$CG$100,0)+6)):INDIRECT(_xlfn.CONCAT($CH$1,MATCH(F310,$CG$7:$CG$100,0)+6+SUM(IF((F310=$CG$7:$CG$59)=TRUE,1,0))-1))),IF(OR(DN308=2,DN308=3),INDIRECT(_xlfn.CONCAT($CL$1,MATCH(E310,$CK$7:$CK$100,0)+6)):INDIRECT(_xlfn.CONCAT($CL$1,MATCH(E310,$CK$7:$CK$100,0)+6+SUM(IF((E310=$CK$7:$CK$59)=TRUE,1,0))-1)),INDIRECT(_xlfn.CONCAT($CD$1,MATCH(E310,$CC$7:$CC$100,0)+6)):INDIRECT(_xlfn.CONCAT($CD$1,MATCH(E310,$CC$7:$CC$100,0)+6+SUM(IF((E310=$CC$7:$CC$59)=TRUE,1,0))-1))))*$S$3*IF(AND(DM308=4,F310=0),1.1,1),1/TRANSPOSE(W310-INDIRECT(_xlfn.CONCAT($BZ$1,MATCH(D310,$BY$7:$BY$100,0)+6)):INDIRECT(_xlfn.CONCAT($BZ$1,MATCH(D310,$BY$7:$BY$100,0)+6+SUM(IF((D310=$BY$7:$BY$59)=TRUE,1,0))-1))*$R$3)),6)=1,1,0)),W310-INDIRECT(_xlfn.CONCAT($BZ$1,MATCH(D310,$BY$7:$BY$100,0)+6)):INDIRECT(_xlfn.CONCAT($BZ$1,MATCH(D310,$BY$7:$BY$100,0)+6+SUM(IF((D310=$BY$7:$BY$59)=TRUE,1,0))-1))*$R$3))/$S$3,1,-1,TRUE)),"")</f>
        <v/>
      </c>
      <c r="AG310" s="31"/>
      <c r="AH310" s="31"/>
      <c r="AI310" s="31"/>
      <c r="AJ310" s="32"/>
      <c r="AK310" s="6"/>
      <c r="AL310" s="21"/>
      <c r="AM310" s="21"/>
      <c r="AN310" s="48">
        <f t="shared" si="79"/>
        <v>12</v>
      </c>
      <c r="AO310" s="39" t="e">
        <f t="shared" si="80"/>
        <v>#N/A</v>
      </c>
      <c r="AP310" s="39" t="e" cm="1">
        <f t="array" ref="AP310">_xlfn.XMATCH(1,IF(IF((AL310=$DG$24:$EF$24)=TRUE,1,0)+IF((AM310=$DG$25:$EF$25)=TRUE,1,0)=2,1,0))</f>
        <v>#N/A</v>
      </c>
      <c r="AQ310" s="39" t="str" cm="1">
        <f t="array" aca="1" ref="AQ310:AU310" ca="1">AA310:AE310</f>
        <v/>
      </c>
      <c r="AR310" s="39" t="str">
        <f ca="1"/>
        <v/>
      </c>
      <c r="AS310" s="39" t="str">
        <f ca="1"/>
        <v/>
      </c>
      <c r="AT310" s="39" t="str">
        <f ca="1"/>
        <v/>
      </c>
      <c r="AU310" s="39" t="str">
        <f ca="1"/>
        <v/>
      </c>
      <c r="AV310" s="39">
        <f t="shared" si="81"/>
        <v>0</v>
      </c>
      <c r="AW310" s="39" t="e" cm="1">
        <f t="array" ref="AW310">IF(AND(AV310=1,AO310&lt;&gt;1),VLOOKUP(E310,변환표준점수!$H$8:$O$60,_xlfn.XMATCH('표점 계산기'!$AL310,변환표준점수!$I$6:$O$6)+1,FALSE),IF(AND($E310=0,$DN$4=1),INDEX($CH$7:$CH$73,SUM(IF(AF310=$CP$7:$CP$59,ROW($A$1:$A$50),0))),IF(AND($E310&lt;&gt;0,$DN$4&lt;&gt;1),INDEX($CD$7:$CD$73,SUM(IF(AF310=$CL$7:$CL$59,ROW($A$1:$A$50),0))),AF310:AJ310)))</f>
        <v>#N/A</v>
      </c>
      <c r="AX310" s="39"/>
      <c r="AY310" s="39"/>
      <c r="AZ310" s="39"/>
      <c r="BA310" s="39"/>
      <c r="BB310" s="39" t="e">
        <f>VLOOKUP(G310,변환표준점수!$X$8:$AM$16,_xlfn.XMATCH(AL310,변환표준점수!$Y$5:$AM$5)+IF(OR(AN310=6,AN310=7,AN310=10,AN310=11),IF(AO310=1,0,1),0)+1,FALSE)</f>
        <v>#N/A</v>
      </c>
      <c r="BC310" s="39" t="e">
        <f>VLOOKUP(H310,변환표준점수!$AO$8:$BE$16,_xlfn.XMATCH(AL310,변환표준점수!$AP$5:$BE$5)+IF(OR(AN310=3,AN310=6,AN310=8,AN310=9,AN310=10),IF(AO310=1,0,1),0)+1,FALSE)</f>
        <v>#N/A</v>
      </c>
      <c r="BD310" s="39" t="e">
        <f>IF(I310=0,VLOOKUP(K310,변환표준점수!$BU$8:$CF$62,'표점 계산기'!$AN310+1,FALSE),VLOOKUP(I310,변환표준점수!$BH$8:$BS$62,'표점 계산기'!$AN310+1,FALSE))</f>
        <v>#N/A</v>
      </c>
      <c r="BE310" s="39" t="e">
        <f>IF(J310=0,VLOOKUP(L310,변환표준점수!$BU$8:$CF$62,'표점 계산기'!$AN310+1,FALSE),VLOOKUP(J310,변환표준점수!$BH$8:$BS$62,'표점 계산기'!$AN310+1,FALSE))</f>
        <v>#N/A</v>
      </c>
      <c r="BF310" s="39" cm="1">
        <f t="array" ref="BF310">IF(M310=0,0,IF(OR(AN310=3,AN310=4),0,IF(AN310=1,INDEX($CZ$7:$CZ$15,SUM(IF(M310&lt;$CY$7:$CY$15=TRUE,1,0))+1),VLOOKUP(M310,변환표준점수!$BH$8:$BS$62,'표점 계산기'!AN310+1,FALSE))))</f>
        <v>0</v>
      </c>
      <c r="BG310" s="39" t="e" cm="1">
        <f t="array" ref="BG310">INDEX($DG$24:$EF$31,COLUMN(C305),$AP310)</f>
        <v>#N/A</v>
      </c>
      <c r="BH310" s="39" t="e" cm="1">
        <f t="array" ref="BH310">INDEX($DG$24:$EF$31,COLUMN(D305),$AP310)</f>
        <v>#N/A</v>
      </c>
      <c r="BI310" s="39" t="e" cm="1">
        <f t="array" ref="BI310">INDEX($DG$24:$EF$31,COLUMN(E305),$AP310)</f>
        <v>#N/A</v>
      </c>
      <c r="BJ310" s="39" t="e" cm="1">
        <f t="array" ref="BJ310">INDEX($DG$24:$EF$31,COLUMN(F305),$AP310)</f>
        <v>#N/A</v>
      </c>
      <c r="BK310" s="39" t="e" cm="1">
        <f t="array" ref="BK310">INDEX($DG$24:$EF$31,COLUMN(G305),$AP310)</f>
        <v>#N/A</v>
      </c>
      <c r="BL310" s="39" t="e" cm="1">
        <f t="array" ref="BL310">INDEX($DG$24:$EF$31,COLUMN(H305),$AP310)</f>
        <v>#N/A</v>
      </c>
      <c r="BM310" s="63" t="str" cm="1">
        <f t="array" aca="1" ref="BM310:BQ310" ca="1">IFERROR(ROUND(IF(IFERROR(AW310:BA310/AW310:BA310,0)=1,(IFERROR(AQ310:AU310*BG310,0)+IFERROR(AW310:BA310*BH310,0)+(SUM(BD310:BF310)-MIN(BD310:BF310))*BI310+BB310*BJ310+BC310*BK310)*BL310+BB310*(1-BJ310)+BC310*(1-BK310)+IF(AN310=1,BF310,0),""),2),"")</f>
        <v/>
      </c>
      <c r="BN310" s="52" t="str">
        <f ca="1"/>
        <v/>
      </c>
      <c r="BO310" s="52" t="str">
        <f ca="1"/>
        <v/>
      </c>
      <c r="BP310" s="52" t="str">
        <f ca="1"/>
        <v/>
      </c>
      <c r="BQ310" s="64" t="str">
        <f ca="1"/>
        <v/>
      </c>
      <c r="BR310" s="6"/>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6"/>
      <c r="DM310" s="6"/>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row>
    <row r="311" spans="1:153" x14ac:dyDescent="0.3">
      <c r="A311" s="5"/>
      <c r="B311" s="18" t="str">
        <f t="shared" si="69"/>
        <v/>
      </c>
      <c r="C311" s="24"/>
      <c r="D311" s="24"/>
      <c r="E311" s="24"/>
      <c r="F311" s="24"/>
      <c r="G311" s="24"/>
      <c r="H311" s="25"/>
      <c r="I311" s="25"/>
      <c r="J311" s="25"/>
      <c r="K311" s="25"/>
      <c r="L311" s="25"/>
      <c r="M311" s="25"/>
      <c r="N311" s="24"/>
      <c r="O311" s="25"/>
      <c r="P311" s="6"/>
      <c r="Q311" s="6"/>
      <c r="R311" s="6" t="e">
        <f t="shared" si="70"/>
        <v>#N/A</v>
      </c>
      <c r="S311" s="6" t="e">
        <f t="shared" si="71"/>
        <v>#N/A</v>
      </c>
      <c r="T311" s="6" t="e">
        <f t="shared" si="72"/>
        <v>#N/A</v>
      </c>
      <c r="U311" s="6" t="e">
        <f t="shared" si="73"/>
        <v>#N/A</v>
      </c>
      <c r="V311" s="8" cm="1">
        <f t="array" ref="V311">IF(M311=0,0,IF(OR($DM$4=3,$DM$4=4),0,IF($DM$4=1,INDEX($CZ$7:$CZ$15,SUM(IF(M311&lt;$CY$7:$CY$15=TRUE,1,0))+1),VLOOKUP(M311,$DB$7:$DC$107,2,FALSE))))</f>
        <v>0</v>
      </c>
      <c r="W311" s="6" t="e">
        <f t="shared" si="68"/>
        <v>#N/A</v>
      </c>
      <c r="X311" s="6" cm="1">
        <f t="array" aca="1" ref="X311" ca="1">SUM(IF((IF(E311=0,INDIRECT(_xlfn.CONCAT($CH$1,MATCH(F311,$CG$7:$CG$100,0)+6)):INDIRECT(_xlfn.CONCAT($CH$1,MATCH(F311,$CG$7:$CG$100,0)+6+SUM(IF((F311=$CG$7:$CG$59)=TRUE,1,0))-1)),INDIRECT(_xlfn.CONCAT($CD$1,MATCH(E311,$CC$7:$CC$100,0)+6)):INDIRECT(_xlfn.CONCAT($CD$1,MATCH(E311,$CC$7:$CC$100,0)+6+SUM(IF((E311=$CC$7:$CC$59)=TRUE,1,0))-1)))*$S$3)=0,0,1))</f>
        <v>2</v>
      </c>
      <c r="Y311" s="6" t="e" cm="1">
        <f t="array" aca="1" ref="Y311" ca="1">SUM(IF((TRANSPOSE(MMULT(MMULT(_xlfn.MUNIT(X311),IF(MMULT(IF(E311=0,INDIRECT(_xlfn.CONCAT($CH$1,MATCH(F311,$CG$7:$CG$100,0)+6)):INDIRECT(_xlfn.CONCAT($CH$1,MATCH(F311,$CG$7:$CG$100,0)+6+SUM(IF((F311=$CG$7:$CG$59)=TRUE,1,0))-1)),INDIRECT(_xlfn.CONCAT($CD$1,MATCH(E311,$CC$7:$CC$100,0)+6)):INDIRECT(_xlfn.CONCAT($CD$1,MATCH(E311,$CC$7:$CC$100,0)+6+SUM(IF((E311=$CC$7:$CC$59)=TRUE,1,0))-1)))*$S$3,1/TRANSPOSE(W311-INDIRECT(_xlfn.CONCAT($BZ$1,MATCH(D311,$BY$7:$BY$100,0)+6)):INDIRECT(_xlfn.CONCAT($BZ$1,MATCH(D311,$BY$7:$BY$100,0)+6+SUM(IF((D311=$BY$7:$BY$59)=TRUE,1,0))-1))*$R$3))=1,1,0)),W311-INDIRECT(_xlfn.CONCAT($BZ$1,MATCH(D311,$BY$7:$BY$100,0)+6)):INDIRECT(_xlfn.CONCAT($BZ$1,MATCH(D311,$BY$7:$BY$100,0)+6+SUM(IF((D311=$BY$7:$BY$59)=TRUE,1,0))-1))*$R$3)))=0,0,1))</f>
        <v>#N/A</v>
      </c>
      <c r="Z311" s="6"/>
      <c r="AA311" s="30" t="str">
        <f t="shared" ca="1" si="74"/>
        <v/>
      </c>
      <c r="AB311" s="31" t="str">
        <f t="shared" si="75"/>
        <v/>
      </c>
      <c r="AC311" s="31" t="str">
        <f t="shared" si="76"/>
        <v/>
      </c>
      <c r="AD311" s="31" t="str">
        <f t="shared" si="77"/>
        <v/>
      </c>
      <c r="AE311" s="32" t="str">
        <f t="shared" si="78"/>
        <v/>
      </c>
      <c r="AF311" s="33" t="str" cm="1">
        <f t="array" aca="1" ref="AF311" ca="1">IFERROR(IF(_xlfn._xlws.SORT(TRANSPOSE(MMULT(MMULT(_xlfn.MUNIT(X311),IF(ROUND(MMULT(IF(E311=0,IF(DN309=1,INDIRECT(_xlfn.CONCAT($CP$1,MATCH(F311,$CO$7:$CO$100,0)+6)):INDIRECT(_xlfn.CONCAT($CP$1,MATCH(F311,$CO$7:$CO$100,0)+6+SUM(IF((F311=$CO$7:$CO$59)=TRUE,1,0))-1)),INDIRECT(_xlfn.CONCAT($CH$1,MATCH(F311,$CG$7:$CG$100,0)+6)):INDIRECT(_xlfn.CONCAT($CH$1,MATCH(F311,$CG$7:$CG$100,0)+6+SUM(IF((F311=$CG$7:$CG$59)=TRUE,1,0))-1))),IF(OR(DN309=2,DN309=3),INDIRECT(_xlfn.CONCAT($CL$1,MATCH(E311,$CK$7:$CK$100,0)+6)):INDIRECT(_xlfn.CONCAT($CL$1,MATCH(E311,$CK$7:$CK$100,0)+6+SUM(IF((E311=$CK$7:$CK$59)=TRUE,1,0))-1)),INDIRECT(_xlfn.CONCAT($CD$1,MATCH(E311,$CC$7:$CC$100,0)+6)):INDIRECT(_xlfn.CONCAT($CD$1,MATCH(E311,$CC$7:$CC$100,0)+6+SUM(IF((E311=$CC$7:$CC$59)=TRUE,1,0))-1))))*$S$3*IF(AND(DM309=4,F311=0),1.1,1),1/TRANSPOSE(W311-INDIRECT(_xlfn.CONCAT($BZ$1,MATCH(D311,$BY$7:$BY$100,0)+6)):INDIRECT(_xlfn.CONCAT($BZ$1,MATCH(D311,$BY$7:$BY$100,0)+6+SUM(IF((D311=$BY$7:$BY$59)=TRUE,1,0))-1))*$R$3)),6)=1,1,0)),W311-INDIRECT(_xlfn.CONCAT($BZ$1,MATCH(D311,$BY$7:$BY$100,0)+6)):INDIRECT(_xlfn.CONCAT($BZ$1,MATCH(D311,$BY$7:$BY$100,0)+6+SUM(IF((D311=$BY$7:$BY$59)=TRUE,1,0))-1))*$R$3))/$S$3,1,-1,TRUE)=0,"",_xlfn._xlws.SORT(TRANSPOSE(MMULT(MMULT(_xlfn.MUNIT(X311),IF(ROUND(MMULT(IF(E311=0,IF(DN309=1,INDIRECT(_xlfn.CONCAT($CP$1,MATCH(F311,$CO$7:$CO$100,0)+6)):INDIRECT(_xlfn.CONCAT($CP$1,MATCH(F311,$CO$7:$CO$100,0)+6+SUM(IF((F311=$CO$7:$CO$59)=TRUE,1,0))-1)),INDIRECT(_xlfn.CONCAT($CH$1,MATCH(F311,$CG$7:$CG$100,0)+6)):INDIRECT(_xlfn.CONCAT($CH$1,MATCH(F311,$CG$7:$CG$100,0)+6+SUM(IF((F311=$CG$7:$CG$59)=TRUE,1,0))-1))),IF(OR(DN309=2,DN309=3),INDIRECT(_xlfn.CONCAT($CL$1,MATCH(E311,$CK$7:$CK$100,0)+6)):INDIRECT(_xlfn.CONCAT($CL$1,MATCH(E311,$CK$7:$CK$100,0)+6+SUM(IF((E311=$CK$7:$CK$59)=TRUE,1,0))-1)),INDIRECT(_xlfn.CONCAT($CD$1,MATCH(E311,$CC$7:$CC$100,0)+6)):INDIRECT(_xlfn.CONCAT($CD$1,MATCH(E311,$CC$7:$CC$100,0)+6+SUM(IF((E311=$CC$7:$CC$59)=TRUE,1,0))-1))))*$S$3*IF(AND(DM309=4,F311=0),1.1,1),1/TRANSPOSE(W311-INDIRECT(_xlfn.CONCAT($BZ$1,MATCH(D311,$BY$7:$BY$100,0)+6)):INDIRECT(_xlfn.CONCAT($BZ$1,MATCH(D311,$BY$7:$BY$100,0)+6+SUM(IF((D311=$BY$7:$BY$59)=TRUE,1,0))-1))*$R$3)),6)=1,1,0)),W311-INDIRECT(_xlfn.CONCAT($BZ$1,MATCH(D311,$BY$7:$BY$100,0)+6)):INDIRECT(_xlfn.CONCAT($BZ$1,MATCH(D311,$BY$7:$BY$100,0)+6+SUM(IF((D311=$BY$7:$BY$59)=TRUE,1,0))-1))*$R$3))/$S$3,1,-1,TRUE)),"")</f>
        <v/>
      </c>
      <c r="AG311" s="31"/>
      <c r="AH311" s="31"/>
      <c r="AI311" s="31"/>
      <c r="AJ311" s="32"/>
      <c r="AK311" s="6"/>
      <c r="AL311" s="21"/>
      <c r="AM311" s="21"/>
      <c r="AN311" s="48">
        <f t="shared" si="79"/>
        <v>12</v>
      </c>
      <c r="AO311" s="39" t="e">
        <f t="shared" si="80"/>
        <v>#N/A</v>
      </c>
      <c r="AP311" s="39" t="e" cm="1">
        <f t="array" ref="AP311">_xlfn.XMATCH(1,IF(IF((AL311=$DG$24:$EF$24)=TRUE,1,0)+IF((AM311=$DG$25:$EF$25)=TRUE,1,0)=2,1,0))</f>
        <v>#N/A</v>
      </c>
      <c r="AQ311" s="39" t="str" cm="1">
        <f t="array" aca="1" ref="AQ311:AU311" ca="1">AA311:AE311</f>
        <v/>
      </c>
      <c r="AR311" s="39" t="str">
        <f ca="1"/>
        <v/>
      </c>
      <c r="AS311" s="39" t="str">
        <f ca="1"/>
        <v/>
      </c>
      <c r="AT311" s="39" t="str">
        <f ca="1"/>
        <v/>
      </c>
      <c r="AU311" s="39" t="str">
        <f ca="1"/>
        <v/>
      </c>
      <c r="AV311" s="39">
        <f t="shared" si="81"/>
        <v>0</v>
      </c>
      <c r="AW311" s="39" t="e" cm="1">
        <f t="array" ref="AW311">IF(AND(AV311=1,AO311&lt;&gt;1),VLOOKUP(E311,변환표준점수!$H$8:$O$60,_xlfn.XMATCH('표점 계산기'!$AL311,변환표준점수!$I$6:$O$6)+1,FALSE),IF(AND($E311=0,$DN$4=1),INDEX($CH$7:$CH$73,SUM(IF(AF311=$CP$7:$CP$59,ROW($A$1:$A$50),0))),IF(AND($E311&lt;&gt;0,$DN$4&lt;&gt;1),INDEX($CD$7:$CD$73,SUM(IF(AF311=$CL$7:$CL$59,ROW($A$1:$A$50),0))),AF311:AJ311)))</f>
        <v>#N/A</v>
      </c>
      <c r="AX311" s="39"/>
      <c r="AY311" s="39"/>
      <c r="AZ311" s="39"/>
      <c r="BA311" s="39"/>
      <c r="BB311" s="39" t="e">
        <f>VLOOKUP(G311,변환표준점수!$X$8:$AM$16,_xlfn.XMATCH(AL311,변환표준점수!$Y$5:$AM$5)+IF(OR(AN311=6,AN311=7,AN311=10,AN311=11),IF(AO311=1,0,1),0)+1,FALSE)</f>
        <v>#N/A</v>
      </c>
      <c r="BC311" s="39" t="e">
        <f>VLOOKUP(H311,변환표준점수!$AO$8:$BE$16,_xlfn.XMATCH(AL311,변환표준점수!$AP$5:$BE$5)+IF(OR(AN311=3,AN311=6,AN311=8,AN311=9,AN311=10),IF(AO311=1,0,1),0)+1,FALSE)</f>
        <v>#N/A</v>
      </c>
      <c r="BD311" s="39" t="e">
        <f>IF(I311=0,VLOOKUP(K311,변환표준점수!$BU$8:$CF$62,'표점 계산기'!$AN311+1,FALSE),VLOOKUP(I311,변환표준점수!$BH$8:$BS$62,'표점 계산기'!$AN311+1,FALSE))</f>
        <v>#N/A</v>
      </c>
      <c r="BE311" s="39" t="e">
        <f>IF(J311=0,VLOOKUP(L311,변환표준점수!$BU$8:$CF$62,'표점 계산기'!$AN311+1,FALSE),VLOOKUP(J311,변환표준점수!$BH$8:$BS$62,'표점 계산기'!$AN311+1,FALSE))</f>
        <v>#N/A</v>
      </c>
      <c r="BF311" s="39" cm="1">
        <f t="array" ref="BF311">IF(M311=0,0,IF(OR(AN311=3,AN311=4),0,IF(AN311=1,INDEX($CZ$7:$CZ$15,SUM(IF(M311&lt;$CY$7:$CY$15=TRUE,1,0))+1),VLOOKUP(M311,변환표준점수!$BH$8:$BS$62,'표점 계산기'!AN311+1,FALSE))))</f>
        <v>0</v>
      </c>
      <c r="BG311" s="39" t="e" cm="1">
        <f t="array" ref="BG311">INDEX($DG$24:$EF$31,COLUMN(C306),$AP311)</f>
        <v>#N/A</v>
      </c>
      <c r="BH311" s="39" t="e" cm="1">
        <f t="array" ref="BH311">INDEX($DG$24:$EF$31,COLUMN(D306),$AP311)</f>
        <v>#N/A</v>
      </c>
      <c r="BI311" s="39" t="e" cm="1">
        <f t="array" ref="BI311">INDEX($DG$24:$EF$31,COLUMN(E306),$AP311)</f>
        <v>#N/A</v>
      </c>
      <c r="BJ311" s="39" t="e" cm="1">
        <f t="array" ref="BJ311">INDEX($DG$24:$EF$31,COLUMN(F306),$AP311)</f>
        <v>#N/A</v>
      </c>
      <c r="BK311" s="39" t="e" cm="1">
        <f t="array" ref="BK311">INDEX($DG$24:$EF$31,COLUMN(G306),$AP311)</f>
        <v>#N/A</v>
      </c>
      <c r="BL311" s="39" t="e" cm="1">
        <f t="array" ref="BL311">INDEX($DG$24:$EF$31,COLUMN(H306),$AP311)</f>
        <v>#N/A</v>
      </c>
      <c r="BM311" s="63" t="str" cm="1">
        <f t="array" aca="1" ref="BM311:BQ311" ca="1">IFERROR(ROUND(IF(IFERROR(AW311:BA311/AW311:BA311,0)=1,(IFERROR(AQ311:AU311*BG311,0)+IFERROR(AW311:BA311*BH311,0)+(SUM(BD311:BF311)-MIN(BD311:BF311))*BI311+BB311*BJ311+BC311*BK311)*BL311+BB311*(1-BJ311)+BC311*(1-BK311)+IF(AN311=1,BF311,0),""),2),"")</f>
        <v/>
      </c>
      <c r="BN311" s="52" t="str">
        <f ca="1"/>
        <v/>
      </c>
      <c r="BO311" s="52" t="str">
        <f ca="1"/>
        <v/>
      </c>
      <c r="BP311" s="52" t="str">
        <f ca="1"/>
        <v/>
      </c>
      <c r="BQ311" s="64" t="str">
        <f ca="1"/>
        <v/>
      </c>
      <c r="BR311" s="6"/>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6"/>
      <c r="DM311" s="6"/>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row>
    <row r="312" spans="1:153" x14ac:dyDescent="0.3">
      <c r="A312" s="5"/>
      <c r="B312" s="18" t="str">
        <f t="shared" si="69"/>
        <v/>
      </c>
      <c r="C312" s="24"/>
      <c r="D312" s="24"/>
      <c r="E312" s="24"/>
      <c r="F312" s="24"/>
      <c r="G312" s="24"/>
      <c r="H312" s="25"/>
      <c r="I312" s="25"/>
      <c r="J312" s="25"/>
      <c r="K312" s="25"/>
      <c r="L312" s="25"/>
      <c r="M312" s="25"/>
      <c r="N312" s="24"/>
      <c r="O312" s="25"/>
      <c r="P312" s="6"/>
      <c r="Q312" s="6"/>
      <c r="R312" s="6" t="e">
        <f t="shared" si="70"/>
        <v>#N/A</v>
      </c>
      <c r="S312" s="6" t="e">
        <f t="shared" si="71"/>
        <v>#N/A</v>
      </c>
      <c r="T312" s="6" t="e">
        <f t="shared" si="72"/>
        <v>#N/A</v>
      </c>
      <c r="U312" s="6" t="e">
        <f t="shared" si="73"/>
        <v>#N/A</v>
      </c>
      <c r="V312" s="8" cm="1">
        <f t="array" ref="V312">IF(M312=0,0,IF(OR($DM$4=3,$DM$4=4),0,IF($DM$4=1,INDEX($CZ$7:$CZ$15,SUM(IF(M312&lt;$CY$7:$CY$15=TRUE,1,0))+1),VLOOKUP(M312,$DB$7:$DC$107,2,FALSE))))</f>
        <v>0</v>
      </c>
      <c r="W312" s="6" t="e">
        <f t="shared" si="68"/>
        <v>#N/A</v>
      </c>
      <c r="X312" s="6" cm="1">
        <f t="array" aca="1" ref="X312" ca="1">SUM(IF((IF(E312=0,INDIRECT(_xlfn.CONCAT($CH$1,MATCH(F312,$CG$7:$CG$100,0)+6)):INDIRECT(_xlfn.CONCAT($CH$1,MATCH(F312,$CG$7:$CG$100,0)+6+SUM(IF((F312=$CG$7:$CG$59)=TRUE,1,0))-1)),INDIRECT(_xlfn.CONCAT($CD$1,MATCH(E312,$CC$7:$CC$100,0)+6)):INDIRECT(_xlfn.CONCAT($CD$1,MATCH(E312,$CC$7:$CC$100,0)+6+SUM(IF((E312=$CC$7:$CC$59)=TRUE,1,0))-1)))*$S$3)=0,0,1))</f>
        <v>2</v>
      </c>
      <c r="Y312" s="6" t="e" cm="1">
        <f t="array" aca="1" ref="Y312" ca="1">SUM(IF((TRANSPOSE(MMULT(MMULT(_xlfn.MUNIT(X312),IF(MMULT(IF(E312=0,INDIRECT(_xlfn.CONCAT($CH$1,MATCH(F312,$CG$7:$CG$100,0)+6)):INDIRECT(_xlfn.CONCAT($CH$1,MATCH(F312,$CG$7:$CG$100,0)+6+SUM(IF((F312=$CG$7:$CG$59)=TRUE,1,0))-1)),INDIRECT(_xlfn.CONCAT($CD$1,MATCH(E312,$CC$7:$CC$100,0)+6)):INDIRECT(_xlfn.CONCAT($CD$1,MATCH(E312,$CC$7:$CC$100,0)+6+SUM(IF((E312=$CC$7:$CC$59)=TRUE,1,0))-1)))*$S$3,1/TRANSPOSE(W312-INDIRECT(_xlfn.CONCAT($BZ$1,MATCH(D312,$BY$7:$BY$100,0)+6)):INDIRECT(_xlfn.CONCAT($BZ$1,MATCH(D312,$BY$7:$BY$100,0)+6+SUM(IF((D312=$BY$7:$BY$59)=TRUE,1,0))-1))*$R$3))=1,1,0)),W312-INDIRECT(_xlfn.CONCAT($BZ$1,MATCH(D312,$BY$7:$BY$100,0)+6)):INDIRECT(_xlfn.CONCAT($BZ$1,MATCH(D312,$BY$7:$BY$100,0)+6+SUM(IF((D312=$BY$7:$BY$59)=TRUE,1,0))-1))*$R$3)))=0,0,1))</f>
        <v>#N/A</v>
      </c>
      <c r="Z312" s="6"/>
      <c r="AA312" s="30" t="str">
        <f t="shared" ca="1" si="74"/>
        <v/>
      </c>
      <c r="AB312" s="31" t="str">
        <f t="shared" si="75"/>
        <v/>
      </c>
      <c r="AC312" s="31" t="str">
        <f t="shared" si="76"/>
        <v/>
      </c>
      <c r="AD312" s="31" t="str">
        <f t="shared" si="77"/>
        <v/>
      </c>
      <c r="AE312" s="32" t="str">
        <f t="shared" si="78"/>
        <v/>
      </c>
      <c r="AF312" s="33" t="str" cm="1">
        <f t="array" aca="1" ref="AF312" ca="1">IFERROR(IF(_xlfn._xlws.SORT(TRANSPOSE(MMULT(MMULT(_xlfn.MUNIT(X312),IF(ROUND(MMULT(IF(E312=0,IF(DN310=1,INDIRECT(_xlfn.CONCAT($CP$1,MATCH(F312,$CO$7:$CO$100,0)+6)):INDIRECT(_xlfn.CONCAT($CP$1,MATCH(F312,$CO$7:$CO$100,0)+6+SUM(IF((F312=$CO$7:$CO$59)=TRUE,1,0))-1)),INDIRECT(_xlfn.CONCAT($CH$1,MATCH(F312,$CG$7:$CG$100,0)+6)):INDIRECT(_xlfn.CONCAT($CH$1,MATCH(F312,$CG$7:$CG$100,0)+6+SUM(IF((F312=$CG$7:$CG$59)=TRUE,1,0))-1))),IF(OR(DN310=2,DN310=3),INDIRECT(_xlfn.CONCAT($CL$1,MATCH(E312,$CK$7:$CK$100,0)+6)):INDIRECT(_xlfn.CONCAT($CL$1,MATCH(E312,$CK$7:$CK$100,0)+6+SUM(IF((E312=$CK$7:$CK$59)=TRUE,1,0))-1)),INDIRECT(_xlfn.CONCAT($CD$1,MATCH(E312,$CC$7:$CC$100,0)+6)):INDIRECT(_xlfn.CONCAT($CD$1,MATCH(E312,$CC$7:$CC$100,0)+6+SUM(IF((E312=$CC$7:$CC$59)=TRUE,1,0))-1))))*$S$3*IF(AND(DM310=4,F312=0),1.1,1),1/TRANSPOSE(W312-INDIRECT(_xlfn.CONCAT($BZ$1,MATCH(D312,$BY$7:$BY$100,0)+6)):INDIRECT(_xlfn.CONCAT($BZ$1,MATCH(D312,$BY$7:$BY$100,0)+6+SUM(IF((D312=$BY$7:$BY$59)=TRUE,1,0))-1))*$R$3)),6)=1,1,0)),W312-INDIRECT(_xlfn.CONCAT($BZ$1,MATCH(D312,$BY$7:$BY$100,0)+6)):INDIRECT(_xlfn.CONCAT($BZ$1,MATCH(D312,$BY$7:$BY$100,0)+6+SUM(IF((D312=$BY$7:$BY$59)=TRUE,1,0))-1))*$R$3))/$S$3,1,-1,TRUE)=0,"",_xlfn._xlws.SORT(TRANSPOSE(MMULT(MMULT(_xlfn.MUNIT(X312),IF(ROUND(MMULT(IF(E312=0,IF(DN310=1,INDIRECT(_xlfn.CONCAT($CP$1,MATCH(F312,$CO$7:$CO$100,0)+6)):INDIRECT(_xlfn.CONCAT($CP$1,MATCH(F312,$CO$7:$CO$100,0)+6+SUM(IF((F312=$CO$7:$CO$59)=TRUE,1,0))-1)),INDIRECT(_xlfn.CONCAT($CH$1,MATCH(F312,$CG$7:$CG$100,0)+6)):INDIRECT(_xlfn.CONCAT($CH$1,MATCH(F312,$CG$7:$CG$100,0)+6+SUM(IF((F312=$CG$7:$CG$59)=TRUE,1,0))-1))),IF(OR(DN310=2,DN310=3),INDIRECT(_xlfn.CONCAT($CL$1,MATCH(E312,$CK$7:$CK$100,0)+6)):INDIRECT(_xlfn.CONCAT($CL$1,MATCH(E312,$CK$7:$CK$100,0)+6+SUM(IF((E312=$CK$7:$CK$59)=TRUE,1,0))-1)),INDIRECT(_xlfn.CONCAT($CD$1,MATCH(E312,$CC$7:$CC$100,0)+6)):INDIRECT(_xlfn.CONCAT($CD$1,MATCH(E312,$CC$7:$CC$100,0)+6+SUM(IF((E312=$CC$7:$CC$59)=TRUE,1,0))-1))))*$S$3*IF(AND(DM310=4,F312=0),1.1,1),1/TRANSPOSE(W312-INDIRECT(_xlfn.CONCAT($BZ$1,MATCH(D312,$BY$7:$BY$100,0)+6)):INDIRECT(_xlfn.CONCAT($BZ$1,MATCH(D312,$BY$7:$BY$100,0)+6+SUM(IF((D312=$BY$7:$BY$59)=TRUE,1,0))-1))*$R$3)),6)=1,1,0)),W312-INDIRECT(_xlfn.CONCAT($BZ$1,MATCH(D312,$BY$7:$BY$100,0)+6)):INDIRECT(_xlfn.CONCAT($BZ$1,MATCH(D312,$BY$7:$BY$100,0)+6+SUM(IF((D312=$BY$7:$BY$59)=TRUE,1,0))-1))*$R$3))/$S$3,1,-1,TRUE)),"")</f>
        <v/>
      </c>
      <c r="AG312" s="31"/>
      <c r="AH312" s="31"/>
      <c r="AI312" s="31"/>
      <c r="AJ312" s="32"/>
      <c r="AK312" s="6"/>
      <c r="AL312" s="21"/>
      <c r="AM312" s="21"/>
      <c r="AN312" s="48">
        <f t="shared" si="79"/>
        <v>12</v>
      </c>
      <c r="AO312" s="39" t="e">
        <f t="shared" si="80"/>
        <v>#N/A</v>
      </c>
      <c r="AP312" s="39" t="e" cm="1">
        <f t="array" ref="AP312">_xlfn.XMATCH(1,IF(IF((AL312=$DG$24:$EF$24)=TRUE,1,0)+IF((AM312=$DG$25:$EF$25)=TRUE,1,0)=2,1,0))</f>
        <v>#N/A</v>
      </c>
      <c r="AQ312" s="39" t="str" cm="1">
        <f t="array" aca="1" ref="AQ312:AU312" ca="1">AA312:AE312</f>
        <v/>
      </c>
      <c r="AR312" s="39" t="str">
        <f ca="1"/>
        <v/>
      </c>
      <c r="AS312" s="39" t="str">
        <f ca="1"/>
        <v/>
      </c>
      <c r="AT312" s="39" t="str">
        <f ca="1"/>
        <v/>
      </c>
      <c r="AU312" s="39" t="str">
        <f ca="1"/>
        <v/>
      </c>
      <c r="AV312" s="39">
        <f t="shared" si="81"/>
        <v>0</v>
      </c>
      <c r="AW312" s="39" t="e" cm="1">
        <f t="array" ref="AW312">IF(AND(AV312=1,AO312&lt;&gt;1),VLOOKUP(E312,변환표준점수!$H$8:$O$60,_xlfn.XMATCH('표점 계산기'!$AL312,변환표준점수!$I$6:$O$6)+1,FALSE),IF(AND($E312=0,$DN$4=1),INDEX($CH$7:$CH$73,SUM(IF(AF312=$CP$7:$CP$59,ROW($A$1:$A$50),0))),IF(AND($E312&lt;&gt;0,$DN$4&lt;&gt;1),INDEX($CD$7:$CD$73,SUM(IF(AF312=$CL$7:$CL$59,ROW($A$1:$A$50),0))),AF312:AJ312)))</f>
        <v>#N/A</v>
      </c>
      <c r="AX312" s="39"/>
      <c r="AY312" s="39"/>
      <c r="AZ312" s="39"/>
      <c r="BA312" s="39"/>
      <c r="BB312" s="39" t="e">
        <f>VLOOKUP(G312,변환표준점수!$X$8:$AM$16,_xlfn.XMATCH(AL312,변환표준점수!$Y$5:$AM$5)+IF(OR(AN312=6,AN312=7,AN312=10,AN312=11),IF(AO312=1,0,1),0)+1,FALSE)</f>
        <v>#N/A</v>
      </c>
      <c r="BC312" s="39" t="e">
        <f>VLOOKUP(H312,변환표준점수!$AO$8:$BE$16,_xlfn.XMATCH(AL312,변환표준점수!$AP$5:$BE$5)+IF(OR(AN312=3,AN312=6,AN312=8,AN312=9,AN312=10),IF(AO312=1,0,1),0)+1,FALSE)</f>
        <v>#N/A</v>
      </c>
      <c r="BD312" s="39" t="e">
        <f>IF(I312=0,VLOOKUP(K312,변환표준점수!$BU$8:$CF$62,'표점 계산기'!$AN312+1,FALSE),VLOOKUP(I312,변환표준점수!$BH$8:$BS$62,'표점 계산기'!$AN312+1,FALSE))</f>
        <v>#N/A</v>
      </c>
      <c r="BE312" s="39" t="e">
        <f>IF(J312=0,VLOOKUP(L312,변환표준점수!$BU$8:$CF$62,'표점 계산기'!$AN312+1,FALSE),VLOOKUP(J312,변환표준점수!$BH$8:$BS$62,'표점 계산기'!$AN312+1,FALSE))</f>
        <v>#N/A</v>
      </c>
      <c r="BF312" s="39" cm="1">
        <f t="array" ref="BF312">IF(M312=0,0,IF(OR(AN312=3,AN312=4),0,IF(AN312=1,INDEX($CZ$7:$CZ$15,SUM(IF(M312&lt;$CY$7:$CY$15=TRUE,1,0))+1),VLOOKUP(M312,변환표준점수!$BH$8:$BS$62,'표점 계산기'!AN312+1,FALSE))))</f>
        <v>0</v>
      </c>
      <c r="BG312" s="39" t="e" cm="1">
        <f t="array" ref="BG312">INDEX($DG$24:$EF$31,COLUMN(C307),$AP312)</f>
        <v>#N/A</v>
      </c>
      <c r="BH312" s="39" t="e" cm="1">
        <f t="array" ref="BH312">INDEX($DG$24:$EF$31,COLUMN(D307),$AP312)</f>
        <v>#N/A</v>
      </c>
      <c r="BI312" s="39" t="e" cm="1">
        <f t="array" ref="BI312">INDEX($DG$24:$EF$31,COLUMN(E307),$AP312)</f>
        <v>#N/A</v>
      </c>
      <c r="BJ312" s="39" t="e" cm="1">
        <f t="array" ref="BJ312">INDEX($DG$24:$EF$31,COLUMN(F307),$AP312)</f>
        <v>#N/A</v>
      </c>
      <c r="BK312" s="39" t="e" cm="1">
        <f t="array" ref="BK312">INDEX($DG$24:$EF$31,COLUMN(G307),$AP312)</f>
        <v>#N/A</v>
      </c>
      <c r="BL312" s="39" t="e" cm="1">
        <f t="array" ref="BL312">INDEX($DG$24:$EF$31,COLUMN(H307),$AP312)</f>
        <v>#N/A</v>
      </c>
      <c r="BM312" s="63" t="str" cm="1">
        <f t="array" aca="1" ref="BM312:BQ312" ca="1">IFERROR(ROUND(IF(IFERROR(AW312:BA312/AW312:BA312,0)=1,(IFERROR(AQ312:AU312*BG312,0)+IFERROR(AW312:BA312*BH312,0)+(SUM(BD312:BF312)-MIN(BD312:BF312))*BI312+BB312*BJ312+BC312*BK312)*BL312+BB312*(1-BJ312)+BC312*(1-BK312)+IF(AN312=1,BF312,0),""),2),"")</f>
        <v/>
      </c>
      <c r="BN312" s="52" t="str">
        <f ca="1"/>
        <v/>
      </c>
      <c r="BO312" s="52" t="str">
        <f ca="1"/>
        <v/>
      </c>
      <c r="BP312" s="52" t="str">
        <f ca="1"/>
        <v/>
      </c>
      <c r="BQ312" s="64" t="str">
        <f ca="1"/>
        <v/>
      </c>
      <c r="BR312" s="6"/>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6"/>
      <c r="DM312" s="6"/>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row>
    <row r="313" spans="1:153" x14ac:dyDescent="0.3">
      <c r="A313" s="5"/>
      <c r="B313" s="18" t="str">
        <f t="shared" si="69"/>
        <v/>
      </c>
      <c r="C313" s="24"/>
      <c r="D313" s="24"/>
      <c r="E313" s="24"/>
      <c r="F313" s="24"/>
      <c r="G313" s="24"/>
      <c r="H313" s="25"/>
      <c r="I313" s="25"/>
      <c r="J313" s="25"/>
      <c r="K313" s="25"/>
      <c r="L313" s="25"/>
      <c r="M313" s="25"/>
      <c r="N313" s="24"/>
      <c r="O313" s="25"/>
      <c r="P313" s="6"/>
      <c r="Q313" s="6"/>
      <c r="R313" s="6" t="e">
        <f t="shared" si="70"/>
        <v>#N/A</v>
      </c>
      <c r="S313" s="6" t="e">
        <f t="shared" si="71"/>
        <v>#N/A</v>
      </c>
      <c r="T313" s="6" t="e">
        <f t="shared" si="72"/>
        <v>#N/A</v>
      </c>
      <c r="U313" s="6" t="e">
        <f t="shared" si="73"/>
        <v>#N/A</v>
      </c>
      <c r="V313" s="8" cm="1">
        <f t="array" ref="V313">IF(M313=0,0,IF(OR($DM$4=3,$DM$4=4),0,IF($DM$4=1,INDEX($CZ$7:$CZ$15,SUM(IF(M313&lt;$CY$7:$CY$15=TRUE,1,0))+1),VLOOKUP(M313,$DB$7:$DC$107,2,FALSE))))</f>
        <v>0</v>
      </c>
      <c r="W313" s="6" t="e">
        <f t="shared" si="68"/>
        <v>#N/A</v>
      </c>
      <c r="X313" s="6" cm="1">
        <f t="array" aca="1" ref="X313" ca="1">SUM(IF((IF(E313=0,INDIRECT(_xlfn.CONCAT($CH$1,MATCH(F313,$CG$7:$CG$100,0)+6)):INDIRECT(_xlfn.CONCAT($CH$1,MATCH(F313,$CG$7:$CG$100,0)+6+SUM(IF((F313=$CG$7:$CG$59)=TRUE,1,0))-1)),INDIRECT(_xlfn.CONCAT($CD$1,MATCH(E313,$CC$7:$CC$100,0)+6)):INDIRECT(_xlfn.CONCAT($CD$1,MATCH(E313,$CC$7:$CC$100,0)+6+SUM(IF((E313=$CC$7:$CC$59)=TRUE,1,0))-1)))*$S$3)=0,0,1))</f>
        <v>2</v>
      </c>
      <c r="Y313" s="6" t="e" cm="1">
        <f t="array" aca="1" ref="Y313" ca="1">SUM(IF((TRANSPOSE(MMULT(MMULT(_xlfn.MUNIT(X313),IF(MMULT(IF(E313=0,INDIRECT(_xlfn.CONCAT($CH$1,MATCH(F313,$CG$7:$CG$100,0)+6)):INDIRECT(_xlfn.CONCAT($CH$1,MATCH(F313,$CG$7:$CG$100,0)+6+SUM(IF((F313=$CG$7:$CG$59)=TRUE,1,0))-1)),INDIRECT(_xlfn.CONCAT($CD$1,MATCH(E313,$CC$7:$CC$100,0)+6)):INDIRECT(_xlfn.CONCAT($CD$1,MATCH(E313,$CC$7:$CC$100,0)+6+SUM(IF((E313=$CC$7:$CC$59)=TRUE,1,0))-1)))*$S$3,1/TRANSPOSE(W313-INDIRECT(_xlfn.CONCAT($BZ$1,MATCH(D313,$BY$7:$BY$100,0)+6)):INDIRECT(_xlfn.CONCAT($BZ$1,MATCH(D313,$BY$7:$BY$100,0)+6+SUM(IF((D313=$BY$7:$BY$59)=TRUE,1,0))-1))*$R$3))=1,1,0)),W313-INDIRECT(_xlfn.CONCAT($BZ$1,MATCH(D313,$BY$7:$BY$100,0)+6)):INDIRECT(_xlfn.CONCAT($BZ$1,MATCH(D313,$BY$7:$BY$100,0)+6+SUM(IF((D313=$BY$7:$BY$59)=TRUE,1,0))-1))*$R$3)))=0,0,1))</f>
        <v>#N/A</v>
      </c>
      <c r="Z313" s="6"/>
      <c r="AA313" s="30" t="str">
        <f t="shared" ca="1" si="74"/>
        <v/>
      </c>
      <c r="AB313" s="31" t="str">
        <f t="shared" si="75"/>
        <v/>
      </c>
      <c r="AC313" s="31" t="str">
        <f t="shared" si="76"/>
        <v/>
      </c>
      <c r="AD313" s="31" t="str">
        <f t="shared" si="77"/>
        <v/>
      </c>
      <c r="AE313" s="32" t="str">
        <f t="shared" si="78"/>
        <v/>
      </c>
      <c r="AF313" s="33" t="str" cm="1">
        <f t="array" aca="1" ref="AF313" ca="1">IFERROR(IF(_xlfn._xlws.SORT(TRANSPOSE(MMULT(MMULT(_xlfn.MUNIT(X313),IF(ROUND(MMULT(IF(E313=0,IF(DN311=1,INDIRECT(_xlfn.CONCAT($CP$1,MATCH(F313,$CO$7:$CO$100,0)+6)):INDIRECT(_xlfn.CONCAT($CP$1,MATCH(F313,$CO$7:$CO$100,0)+6+SUM(IF((F313=$CO$7:$CO$59)=TRUE,1,0))-1)),INDIRECT(_xlfn.CONCAT($CH$1,MATCH(F313,$CG$7:$CG$100,0)+6)):INDIRECT(_xlfn.CONCAT($CH$1,MATCH(F313,$CG$7:$CG$100,0)+6+SUM(IF((F313=$CG$7:$CG$59)=TRUE,1,0))-1))),IF(OR(DN311=2,DN311=3),INDIRECT(_xlfn.CONCAT($CL$1,MATCH(E313,$CK$7:$CK$100,0)+6)):INDIRECT(_xlfn.CONCAT($CL$1,MATCH(E313,$CK$7:$CK$100,0)+6+SUM(IF((E313=$CK$7:$CK$59)=TRUE,1,0))-1)),INDIRECT(_xlfn.CONCAT($CD$1,MATCH(E313,$CC$7:$CC$100,0)+6)):INDIRECT(_xlfn.CONCAT($CD$1,MATCH(E313,$CC$7:$CC$100,0)+6+SUM(IF((E313=$CC$7:$CC$59)=TRUE,1,0))-1))))*$S$3*IF(AND(DM311=4,F313=0),1.1,1),1/TRANSPOSE(W313-INDIRECT(_xlfn.CONCAT($BZ$1,MATCH(D313,$BY$7:$BY$100,0)+6)):INDIRECT(_xlfn.CONCAT($BZ$1,MATCH(D313,$BY$7:$BY$100,0)+6+SUM(IF((D313=$BY$7:$BY$59)=TRUE,1,0))-1))*$R$3)),6)=1,1,0)),W313-INDIRECT(_xlfn.CONCAT($BZ$1,MATCH(D313,$BY$7:$BY$100,0)+6)):INDIRECT(_xlfn.CONCAT($BZ$1,MATCH(D313,$BY$7:$BY$100,0)+6+SUM(IF((D313=$BY$7:$BY$59)=TRUE,1,0))-1))*$R$3))/$S$3,1,-1,TRUE)=0,"",_xlfn._xlws.SORT(TRANSPOSE(MMULT(MMULT(_xlfn.MUNIT(X313),IF(ROUND(MMULT(IF(E313=0,IF(DN311=1,INDIRECT(_xlfn.CONCAT($CP$1,MATCH(F313,$CO$7:$CO$100,0)+6)):INDIRECT(_xlfn.CONCAT($CP$1,MATCH(F313,$CO$7:$CO$100,0)+6+SUM(IF((F313=$CO$7:$CO$59)=TRUE,1,0))-1)),INDIRECT(_xlfn.CONCAT($CH$1,MATCH(F313,$CG$7:$CG$100,0)+6)):INDIRECT(_xlfn.CONCAT($CH$1,MATCH(F313,$CG$7:$CG$100,0)+6+SUM(IF((F313=$CG$7:$CG$59)=TRUE,1,0))-1))),IF(OR(DN311=2,DN311=3),INDIRECT(_xlfn.CONCAT($CL$1,MATCH(E313,$CK$7:$CK$100,0)+6)):INDIRECT(_xlfn.CONCAT($CL$1,MATCH(E313,$CK$7:$CK$100,0)+6+SUM(IF((E313=$CK$7:$CK$59)=TRUE,1,0))-1)),INDIRECT(_xlfn.CONCAT($CD$1,MATCH(E313,$CC$7:$CC$100,0)+6)):INDIRECT(_xlfn.CONCAT($CD$1,MATCH(E313,$CC$7:$CC$100,0)+6+SUM(IF((E313=$CC$7:$CC$59)=TRUE,1,0))-1))))*$S$3*IF(AND(DM311=4,F313=0),1.1,1),1/TRANSPOSE(W313-INDIRECT(_xlfn.CONCAT($BZ$1,MATCH(D313,$BY$7:$BY$100,0)+6)):INDIRECT(_xlfn.CONCAT($BZ$1,MATCH(D313,$BY$7:$BY$100,0)+6+SUM(IF((D313=$BY$7:$BY$59)=TRUE,1,0))-1))*$R$3)),6)=1,1,0)),W313-INDIRECT(_xlfn.CONCAT($BZ$1,MATCH(D313,$BY$7:$BY$100,0)+6)):INDIRECT(_xlfn.CONCAT($BZ$1,MATCH(D313,$BY$7:$BY$100,0)+6+SUM(IF((D313=$BY$7:$BY$59)=TRUE,1,0))-1))*$R$3))/$S$3,1,-1,TRUE)),"")</f>
        <v/>
      </c>
      <c r="AG313" s="31"/>
      <c r="AH313" s="31"/>
      <c r="AI313" s="31"/>
      <c r="AJ313" s="32"/>
      <c r="AK313" s="6"/>
      <c r="AL313" s="21"/>
      <c r="AM313" s="21"/>
      <c r="AN313" s="48">
        <f t="shared" si="79"/>
        <v>12</v>
      </c>
      <c r="AO313" s="39" t="e">
        <f t="shared" si="80"/>
        <v>#N/A</v>
      </c>
      <c r="AP313" s="39" t="e" cm="1">
        <f t="array" ref="AP313">_xlfn.XMATCH(1,IF(IF((AL313=$DG$24:$EF$24)=TRUE,1,0)+IF((AM313=$DG$25:$EF$25)=TRUE,1,0)=2,1,0))</f>
        <v>#N/A</v>
      </c>
      <c r="AQ313" s="39" t="str" cm="1">
        <f t="array" aca="1" ref="AQ313:AU313" ca="1">AA313:AE313</f>
        <v/>
      </c>
      <c r="AR313" s="39" t="str">
        <f ca="1"/>
        <v/>
      </c>
      <c r="AS313" s="39" t="str">
        <f ca="1"/>
        <v/>
      </c>
      <c r="AT313" s="39" t="str">
        <f ca="1"/>
        <v/>
      </c>
      <c r="AU313" s="39" t="str">
        <f ca="1"/>
        <v/>
      </c>
      <c r="AV313" s="39">
        <f t="shared" si="81"/>
        <v>0</v>
      </c>
      <c r="AW313" s="39" t="e" cm="1">
        <f t="array" ref="AW313">IF(AND(AV313=1,AO313&lt;&gt;1),VLOOKUP(E313,변환표준점수!$H$8:$O$60,_xlfn.XMATCH('표점 계산기'!$AL313,변환표준점수!$I$6:$O$6)+1,FALSE),IF(AND($E313=0,$DN$4=1),INDEX($CH$7:$CH$73,SUM(IF(AF313=$CP$7:$CP$59,ROW($A$1:$A$50),0))),IF(AND($E313&lt;&gt;0,$DN$4&lt;&gt;1),INDEX($CD$7:$CD$73,SUM(IF(AF313=$CL$7:$CL$59,ROW($A$1:$A$50),0))),AF313:AJ313)))</f>
        <v>#N/A</v>
      </c>
      <c r="AX313" s="39"/>
      <c r="AY313" s="39"/>
      <c r="AZ313" s="39"/>
      <c r="BA313" s="39"/>
      <c r="BB313" s="39" t="e">
        <f>VLOOKUP(G313,변환표준점수!$X$8:$AM$16,_xlfn.XMATCH(AL313,변환표준점수!$Y$5:$AM$5)+IF(OR(AN313=6,AN313=7,AN313=10,AN313=11),IF(AO313=1,0,1),0)+1,FALSE)</f>
        <v>#N/A</v>
      </c>
      <c r="BC313" s="39" t="e">
        <f>VLOOKUP(H313,변환표준점수!$AO$8:$BE$16,_xlfn.XMATCH(AL313,변환표준점수!$AP$5:$BE$5)+IF(OR(AN313=3,AN313=6,AN313=8,AN313=9,AN313=10),IF(AO313=1,0,1),0)+1,FALSE)</f>
        <v>#N/A</v>
      </c>
      <c r="BD313" s="39" t="e">
        <f>IF(I313=0,VLOOKUP(K313,변환표준점수!$BU$8:$CF$62,'표점 계산기'!$AN313+1,FALSE),VLOOKUP(I313,변환표준점수!$BH$8:$BS$62,'표점 계산기'!$AN313+1,FALSE))</f>
        <v>#N/A</v>
      </c>
      <c r="BE313" s="39" t="e">
        <f>IF(J313=0,VLOOKUP(L313,변환표준점수!$BU$8:$CF$62,'표점 계산기'!$AN313+1,FALSE),VLOOKUP(J313,변환표준점수!$BH$8:$BS$62,'표점 계산기'!$AN313+1,FALSE))</f>
        <v>#N/A</v>
      </c>
      <c r="BF313" s="39" cm="1">
        <f t="array" ref="BF313">IF(M313=0,0,IF(OR(AN313=3,AN313=4),0,IF(AN313=1,INDEX($CZ$7:$CZ$15,SUM(IF(M313&lt;$CY$7:$CY$15=TRUE,1,0))+1),VLOOKUP(M313,변환표준점수!$BH$8:$BS$62,'표점 계산기'!AN313+1,FALSE))))</f>
        <v>0</v>
      </c>
      <c r="BG313" s="39" t="e" cm="1">
        <f t="array" ref="BG313">INDEX($DG$24:$EF$31,COLUMN(C308),$AP313)</f>
        <v>#N/A</v>
      </c>
      <c r="BH313" s="39" t="e" cm="1">
        <f t="array" ref="BH313">INDEX($DG$24:$EF$31,COLUMN(D308),$AP313)</f>
        <v>#N/A</v>
      </c>
      <c r="BI313" s="39" t="e" cm="1">
        <f t="array" ref="BI313">INDEX($DG$24:$EF$31,COLUMN(E308),$AP313)</f>
        <v>#N/A</v>
      </c>
      <c r="BJ313" s="39" t="e" cm="1">
        <f t="array" ref="BJ313">INDEX($DG$24:$EF$31,COLUMN(F308),$AP313)</f>
        <v>#N/A</v>
      </c>
      <c r="BK313" s="39" t="e" cm="1">
        <f t="array" ref="BK313">INDEX($DG$24:$EF$31,COLUMN(G308),$AP313)</f>
        <v>#N/A</v>
      </c>
      <c r="BL313" s="39" t="e" cm="1">
        <f t="array" ref="BL313">INDEX($DG$24:$EF$31,COLUMN(H308),$AP313)</f>
        <v>#N/A</v>
      </c>
      <c r="BM313" s="63" t="str" cm="1">
        <f t="array" aca="1" ref="BM313:BQ313" ca="1">IFERROR(ROUND(IF(IFERROR(AW313:BA313/AW313:BA313,0)=1,(IFERROR(AQ313:AU313*BG313,0)+IFERROR(AW313:BA313*BH313,0)+(SUM(BD313:BF313)-MIN(BD313:BF313))*BI313+BB313*BJ313+BC313*BK313)*BL313+BB313*(1-BJ313)+BC313*(1-BK313)+IF(AN313=1,BF313,0),""),2),"")</f>
        <v/>
      </c>
      <c r="BN313" s="52" t="str">
        <f ca="1"/>
        <v/>
      </c>
      <c r="BO313" s="52" t="str">
        <f ca="1"/>
        <v/>
      </c>
      <c r="BP313" s="52" t="str">
        <f ca="1"/>
        <v/>
      </c>
      <c r="BQ313" s="64" t="str">
        <f ca="1"/>
        <v/>
      </c>
      <c r="BR313" s="6"/>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6"/>
      <c r="DM313" s="6"/>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row>
    <row r="314" spans="1:153" x14ac:dyDescent="0.3">
      <c r="A314" s="5"/>
      <c r="B314" s="18" t="str">
        <f t="shared" si="69"/>
        <v/>
      </c>
      <c r="C314" s="24"/>
      <c r="D314" s="24"/>
      <c r="E314" s="24"/>
      <c r="F314" s="24"/>
      <c r="G314" s="24"/>
      <c r="H314" s="25"/>
      <c r="I314" s="25"/>
      <c r="J314" s="25"/>
      <c r="K314" s="25"/>
      <c r="L314" s="25"/>
      <c r="M314" s="25"/>
      <c r="N314" s="24"/>
      <c r="O314" s="25"/>
      <c r="P314" s="6"/>
      <c r="Q314" s="6"/>
      <c r="R314" s="6" t="e">
        <f t="shared" si="70"/>
        <v>#N/A</v>
      </c>
      <c r="S314" s="6" t="e">
        <f t="shared" si="71"/>
        <v>#N/A</v>
      </c>
      <c r="T314" s="6" t="e">
        <f t="shared" si="72"/>
        <v>#N/A</v>
      </c>
      <c r="U314" s="6" t="e">
        <f t="shared" si="73"/>
        <v>#N/A</v>
      </c>
      <c r="V314" s="8" cm="1">
        <f t="array" ref="V314">IF(M314=0,0,IF(OR($DM$4=3,$DM$4=4),0,IF($DM$4=1,INDEX($CZ$7:$CZ$15,SUM(IF(M314&lt;$CY$7:$CY$15=TRUE,1,0))+1),VLOOKUP(M314,$DB$7:$DC$107,2,FALSE))))</f>
        <v>0</v>
      </c>
      <c r="W314" s="6" t="e">
        <f t="shared" si="68"/>
        <v>#N/A</v>
      </c>
      <c r="X314" s="6" cm="1">
        <f t="array" aca="1" ref="X314" ca="1">SUM(IF((IF(E314=0,INDIRECT(_xlfn.CONCAT($CH$1,MATCH(F314,$CG$7:$CG$100,0)+6)):INDIRECT(_xlfn.CONCAT($CH$1,MATCH(F314,$CG$7:$CG$100,0)+6+SUM(IF((F314=$CG$7:$CG$59)=TRUE,1,0))-1)),INDIRECT(_xlfn.CONCAT($CD$1,MATCH(E314,$CC$7:$CC$100,0)+6)):INDIRECT(_xlfn.CONCAT($CD$1,MATCH(E314,$CC$7:$CC$100,0)+6+SUM(IF((E314=$CC$7:$CC$59)=TRUE,1,0))-1)))*$S$3)=0,0,1))</f>
        <v>2</v>
      </c>
      <c r="Y314" s="6" t="e" cm="1">
        <f t="array" aca="1" ref="Y314" ca="1">SUM(IF((TRANSPOSE(MMULT(MMULT(_xlfn.MUNIT(X314),IF(MMULT(IF(E314=0,INDIRECT(_xlfn.CONCAT($CH$1,MATCH(F314,$CG$7:$CG$100,0)+6)):INDIRECT(_xlfn.CONCAT($CH$1,MATCH(F314,$CG$7:$CG$100,0)+6+SUM(IF((F314=$CG$7:$CG$59)=TRUE,1,0))-1)),INDIRECT(_xlfn.CONCAT($CD$1,MATCH(E314,$CC$7:$CC$100,0)+6)):INDIRECT(_xlfn.CONCAT($CD$1,MATCH(E314,$CC$7:$CC$100,0)+6+SUM(IF((E314=$CC$7:$CC$59)=TRUE,1,0))-1)))*$S$3,1/TRANSPOSE(W314-INDIRECT(_xlfn.CONCAT($BZ$1,MATCH(D314,$BY$7:$BY$100,0)+6)):INDIRECT(_xlfn.CONCAT($BZ$1,MATCH(D314,$BY$7:$BY$100,0)+6+SUM(IF((D314=$BY$7:$BY$59)=TRUE,1,0))-1))*$R$3))=1,1,0)),W314-INDIRECT(_xlfn.CONCAT($BZ$1,MATCH(D314,$BY$7:$BY$100,0)+6)):INDIRECT(_xlfn.CONCAT($BZ$1,MATCH(D314,$BY$7:$BY$100,0)+6+SUM(IF((D314=$BY$7:$BY$59)=TRUE,1,0))-1))*$R$3)))=0,0,1))</f>
        <v>#N/A</v>
      </c>
      <c r="Z314" s="6"/>
      <c r="AA314" s="30" t="str">
        <f t="shared" ca="1" si="74"/>
        <v/>
      </c>
      <c r="AB314" s="31" t="str">
        <f t="shared" si="75"/>
        <v/>
      </c>
      <c r="AC314" s="31" t="str">
        <f t="shared" si="76"/>
        <v/>
      </c>
      <c r="AD314" s="31" t="str">
        <f t="shared" si="77"/>
        <v/>
      </c>
      <c r="AE314" s="32" t="str">
        <f t="shared" si="78"/>
        <v/>
      </c>
      <c r="AF314" s="33" t="str" cm="1">
        <f t="array" aca="1" ref="AF314" ca="1">IFERROR(IF(_xlfn._xlws.SORT(TRANSPOSE(MMULT(MMULT(_xlfn.MUNIT(X314),IF(ROUND(MMULT(IF(E314=0,IF(DN312=1,INDIRECT(_xlfn.CONCAT($CP$1,MATCH(F314,$CO$7:$CO$100,0)+6)):INDIRECT(_xlfn.CONCAT($CP$1,MATCH(F314,$CO$7:$CO$100,0)+6+SUM(IF((F314=$CO$7:$CO$59)=TRUE,1,0))-1)),INDIRECT(_xlfn.CONCAT($CH$1,MATCH(F314,$CG$7:$CG$100,0)+6)):INDIRECT(_xlfn.CONCAT($CH$1,MATCH(F314,$CG$7:$CG$100,0)+6+SUM(IF((F314=$CG$7:$CG$59)=TRUE,1,0))-1))),IF(OR(DN312=2,DN312=3),INDIRECT(_xlfn.CONCAT($CL$1,MATCH(E314,$CK$7:$CK$100,0)+6)):INDIRECT(_xlfn.CONCAT($CL$1,MATCH(E314,$CK$7:$CK$100,0)+6+SUM(IF((E314=$CK$7:$CK$59)=TRUE,1,0))-1)),INDIRECT(_xlfn.CONCAT($CD$1,MATCH(E314,$CC$7:$CC$100,0)+6)):INDIRECT(_xlfn.CONCAT($CD$1,MATCH(E314,$CC$7:$CC$100,0)+6+SUM(IF((E314=$CC$7:$CC$59)=TRUE,1,0))-1))))*$S$3*IF(AND(DM312=4,F314=0),1.1,1),1/TRANSPOSE(W314-INDIRECT(_xlfn.CONCAT($BZ$1,MATCH(D314,$BY$7:$BY$100,0)+6)):INDIRECT(_xlfn.CONCAT($BZ$1,MATCH(D314,$BY$7:$BY$100,0)+6+SUM(IF((D314=$BY$7:$BY$59)=TRUE,1,0))-1))*$R$3)),6)=1,1,0)),W314-INDIRECT(_xlfn.CONCAT($BZ$1,MATCH(D314,$BY$7:$BY$100,0)+6)):INDIRECT(_xlfn.CONCAT($BZ$1,MATCH(D314,$BY$7:$BY$100,0)+6+SUM(IF((D314=$BY$7:$BY$59)=TRUE,1,0))-1))*$R$3))/$S$3,1,-1,TRUE)=0,"",_xlfn._xlws.SORT(TRANSPOSE(MMULT(MMULT(_xlfn.MUNIT(X314),IF(ROUND(MMULT(IF(E314=0,IF(DN312=1,INDIRECT(_xlfn.CONCAT($CP$1,MATCH(F314,$CO$7:$CO$100,0)+6)):INDIRECT(_xlfn.CONCAT($CP$1,MATCH(F314,$CO$7:$CO$100,0)+6+SUM(IF((F314=$CO$7:$CO$59)=TRUE,1,0))-1)),INDIRECT(_xlfn.CONCAT($CH$1,MATCH(F314,$CG$7:$CG$100,0)+6)):INDIRECT(_xlfn.CONCAT($CH$1,MATCH(F314,$CG$7:$CG$100,0)+6+SUM(IF((F314=$CG$7:$CG$59)=TRUE,1,0))-1))),IF(OR(DN312=2,DN312=3),INDIRECT(_xlfn.CONCAT($CL$1,MATCH(E314,$CK$7:$CK$100,0)+6)):INDIRECT(_xlfn.CONCAT($CL$1,MATCH(E314,$CK$7:$CK$100,0)+6+SUM(IF((E314=$CK$7:$CK$59)=TRUE,1,0))-1)),INDIRECT(_xlfn.CONCAT($CD$1,MATCH(E314,$CC$7:$CC$100,0)+6)):INDIRECT(_xlfn.CONCAT($CD$1,MATCH(E314,$CC$7:$CC$100,0)+6+SUM(IF((E314=$CC$7:$CC$59)=TRUE,1,0))-1))))*$S$3*IF(AND(DM312=4,F314=0),1.1,1),1/TRANSPOSE(W314-INDIRECT(_xlfn.CONCAT($BZ$1,MATCH(D314,$BY$7:$BY$100,0)+6)):INDIRECT(_xlfn.CONCAT($BZ$1,MATCH(D314,$BY$7:$BY$100,0)+6+SUM(IF((D314=$BY$7:$BY$59)=TRUE,1,0))-1))*$R$3)),6)=1,1,0)),W314-INDIRECT(_xlfn.CONCAT($BZ$1,MATCH(D314,$BY$7:$BY$100,0)+6)):INDIRECT(_xlfn.CONCAT($BZ$1,MATCH(D314,$BY$7:$BY$100,0)+6+SUM(IF((D314=$BY$7:$BY$59)=TRUE,1,0))-1))*$R$3))/$S$3,1,-1,TRUE)),"")</f>
        <v/>
      </c>
      <c r="AG314" s="31"/>
      <c r="AH314" s="31"/>
      <c r="AI314" s="31"/>
      <c r="AJ314" s="32"/>
      <c r="AK314" s="6"/>
      <c r="AL314" s="21"/>
      <c r="AM314" s="21"/>
      <c r="AN314" s="48">
        <f t="shared" si="79"/>
        <v>12</v>
      </c>
      <c r="AO314" s="39" t="e">
        <f t="shared" si="80"/>
        <v>#N/A</v>
      </c>
      <c r="AP314" s="39" t="e" cm="1">
        <f t="array" ref="AP314">_xlfn.XMATCH(1,IF(IF((AL314=$DG$24:$EF$24)=TRUE,1,0)+IF((AM314=$DG$25:$EF$25)=TRUE,1,0)=2,1,0))</f>
        <v>#N/A</v>
      </c>
      <c r="AQ314" s="39" t="str" cm="1">
        <f t="array" aca="1" ref="AQ314:AU314" ca="1">AA314:AE314</f>
        <v/>
      </c>
      <c r="AR314" s="39" t="str">
        <f ca="1"/>
        <v/>
      </c>
      <c r="AS314" s="39" t="str">
        <f ca="1"/>
        <v/>
      </c>
      <c r="AT314" s="39" t="str">
        <f ca="1"/>
        <v/>
      </c>
      <c r="AU314" s="39" t="str">
        <f ca="1"/>
        <v/>
      </c>
      <c r="AV314" s="39">
        <f t="shared" si="81"/>
        <v>0</v>
      </c>
      <c r="AW314" s="39" t="e" cm="1">
        <f t="array" ref="AW314">IF(AND(AV314=1,AO314&lt;&gt;1),VLOOKUP(E314,변환표준점수!$H$8:$O$60,_xlfn.XMATCH('표점 계산기'!$AL314,변환표준점수!$I$6:$O$6)+1,FALSE),IF(AND($E314=0,$DN$4=1),INDEX($CH$7:$CH$73,SUM(IF(AF314=$CP$7:$CP$59,ROW($A$1:$A$50),0))),IF(AND($E314&lt;&gt;0,$DN$4&lt;&gt;1),INDEX($CD$7:$CD$73,SUM(IF(AF314=$CL$7:$CL$59,ROW($A$1:$A$50),0))),AF314:AJ314)))</f>
        <v>#N/A</v>
      </c>
      <c r="AX314" s="39"/>
      <c r="AY314" s="39"/>
      <c r="AZ314" s="39"/>
      <c r="BA314" s="39"/>
      <c r="BB314" s="39" t="e">
        <f>VLOOKUP(G314,변환표준점수!$X$8:$AM$16,_xlfn.XMATCH(AL314,변환표준점수!$Y$5:$AM$5)+IF(OR(AN314=6,AN314=7,AN314=10,AN314=11),IF(AO314=1,0,1),0)+1,FALSE)</f>
        <v>#N/A</v>
      </c>
      <c r="BC314" s="39" t="e">
        <f>VLOOKUP(H314,변환표준점수!$AO$8:$BE$16,_xlfn.XMATCH(AL314,변환표준점수!$AP$5:$BE$5)+IF(OR(AN314=3,AN314=6,AN314=8,AN314=9,AN314=10),IF(AO314=1,0,1),0)+1,FALSE)</f>
        <v>#N/A</v>
      </c>
      <c r="BD314" s="39" t="e">
        <f>IF(I314=0,VLOOKUP(K314,변환표준점수!$BU$8:$CF$62,'표점 계산기'!$AN314+1,FALSE),VLOOKUP(I314,변환표준점수!$BH$8:$BS$62,'표점 계산기'!$AN314+1,FALSE))</f>
        <v>#N/A</v>
      </c>
      <c r="BE314" s="39" t="e">
        <f>IF(J314=0,VLOOKUP(L314,변환표준점수!$BU$8:$CF$62,'표점 계산기'!$AN314+1,FALSE),VLOOKUP(J314,변환표준점수!$BH$8:$BS$62,'표점 계산기'!$AN314+1,FALSE))</f>
        <v>#N/A</v>
      </c>
      <c r="BF314" s="39" cm="1">
        <f t="array" ref="BF314">IF(M314=0,0,IF(OR(AN314=3,AN314=4),0,IF(AN314=1,INDEX($CZ$7:$CZ$15,SUM(IF(M314&lt;$CY$7:$CY$15=TRUE,1,0))+1),VLOOKUP(M314,변환표준점수!$BH$8:$BS$62,'표점 계산기'!AN314+1,FALSE))))</f>
        <v>0</v>
      </c>
      <c r="BG314" s="39" t="e" cm="1">
        <f t="array" ref="BG314">INDEX($DG$24:$EF$31,COLUMN(C309),$AP314)</f>
        <v>#N/A</v>
      </c>
      <c r="BH314" s="39" t="e" cm="1">
        <f t="array" ref="BH314">INDEX($DG$24:$EF$31,COLUMN(D309),$AP314)</f>
        <v>#N/A</v>
      </c>
      <c r="BI314" s="39" t="e" cm="1">
        <f t="array" ref="BI314">INDEX($DG$24:$EF$31,COLUMN(E309),$AP314)</f>
        <v>#N/A</v>
      </c>
      <c r="BJ314" s="39" t="e" cm="1">
        <f t="array" ref="BJ314">INDEX($DG$24:$EF$31,COLUMN(F309),$AP314)</f>
        <v>#N/A</v>
      </c>
      <c r="BK314" s="39" t="e" cm="1">
        <f t="array" ref="BK314">INDEX($DG$24:$EF$31,COLUMN(G309),$AP314)</f>
        <v>#N/A</v>
      </c>
      <c r="BL314" s="39" t="e" cm="1">
        <f t="array" ref="BL314">INDEX($DG$24:$EF$31,COLUMN(H309),$AP314)</f>
        <v>#N/A</v>
      </c>
      <c r="BM314" s="63" t="str" cm="1">
        <f t="array" aca="1" ref="BM314:BQ314" ca="1">IFERROR(ROUND(IF(IFERROR(AW314:BA314/AW314:BA314,0)=1,(IFERROR(AQ314:AU314*BG314,0)+IFERROR(AW314:BA314*BH314,0)+(SUM(BD314:BF314)-MIN(BD314:BF314))*BI314+BB314*BJ314+BC314*BK314)*BL314+BB314*(1-BJ314)+BC314*(1-BK314)+IF(AN314=1,BF314,0),""),2),"")</f>
        <v/>
      </c>
      <c r="BN314" s="52" t="str">
        <f ca="1"/>
        <v/>
      </c>
      <c r="BO314" s="52" t="str">
        <f ca="1"/>
        <v/>
      </c>
      <c r="BP314" s="52" t="str">
        <f ca="1"/>
        <v/>
      </c>
      <c r="BQ314" s="64" t="str">
        <f ca="1"/>
        <v/>
      </c>
      <c r="BR314" s="6"/>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6"/>
      <c r="DM314" s="6"/>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row>
    <row r="315" spans="1:153" x14ac:dyDescent="0.3">
      <c r="A315" s="5"/>
      <c r="B315" s="18" t="str">
        <f t="shared" si="69"/>
        <v/>
      </c>
      <c r="C315" s="24"/>
      <c r="D315" s="24"/>
      <c r="E315" s="24"/>
      <c r="F315" s="24"/>
      <c r="G315" s="24"/>
      <c r="H315" s="25"/>
      <c r="I315" s="25"/>
      <c r="J315" s="25"/>
      <c r="K315" s="25"/>
      <c r="L315" s="25"/>
      <c r="M315" s="25"/>
      <c r="N315" s="24"/>
      <c r="O315" s="25"/>
      <c r="P315" s="6"/>
      <c r="Q315" s="6"/>
      <c r="R315" s="6" t="e">
        <f t="shared" si="70"/>
        <v>#N/A</v>
      </c>
      <c r="S315" s="6" t="e">
        <f t="shared" si="71"/>
        <v>#N/A</v>
      </c>
      <c r="T315" s="6" t="e">
        <f t="shared" si="72"/>
        <v>#N/A</v>
      </c>
      <c r="U315" s="6" t="e">
        <f t="shared" si="73"/>
        <v>#N/A</v>
      </c>
      <c r="V315" s="8" cm="1">
        <f t="array" ref="V315">IF(M315=0,0,IF(OR($DM$4=3,$DM$4=4),0,IF($DM$4=1,INDEX($CZ$7:$CZ$15,SUM(IF(M315&lt;$CY$7:$CY$15=TRUE,1,0))+1),VLOOKUP(M315,$DB$7:$DC$107,2,FALSE))))</f>
        <v>0</v>
      </c>
      <c r="W315" s="6" t="e">
        <f t="shared" si="68"/>
        <v>#N/A</v>
      </c>
      <c r="X315" s="6" cm="1">
        <f t="array" aca="1" ref="X315" ca="1">SUM(IF((IF(E315=0,INDIRECT(_xlfn.CONCAT($CH$1,MATCH(F315,$CG$7:$CG$100,0)+6)):INDIRECT(_xlfn.CONCAT($CH$1,MATCH(F315,$CG$7:$CG$100,0)+6+SUM(IF((F315=$CG$7:$CG$59)=TRUE,1,0))-1)),INDIRECT(_xlfn.CONCAT($CD$1,MATCH(E315,$CC$7:$CC$100,0)+6)):INDIRECT(_xlfn.CONCAT($CD$1,MATCH(E315,$CC$7:$CC$100,0)+6+SUM(IF((E315=$CC$7:$CC$59)=TRUE,1,0))-1)))*$S$3)=0,0,1))</f>
        <v>2</v>
      </c>
      <c r="Y315" s="6" t="e" cm="1">
        <f t="array" aca="1" ref="Y315" ca="1">SUM(IF((TRANSPOSE(MMULT(MMULT(_xlfn.MUNIT(X315),IF(MMULT(IF(E315=0,INDIRECT(_xlfn.CONCAT($CH$1,MATCH(F315,$CG$7:$CG$100,0)+6)):INDIRECT(_xlfn.CONCAT($CH$1,MATCH(F315,$CG$7:$CG$100,0)+6+SUM(IF((F315=$CG$7:$CG$59)=TRUE,1,0))-1)),INDIRECT(_xlfn.CONCAT($CD$1,MATCH(E315,$CC$7:$CC$100,0)+6)):INDIRECT(_xlfn.CONCAT($CD$1,MATCH(E315,$CC$7:$CC$100,0)+6+SUM(IF((E315=$CC$7:$CC$59)=TRUE,1,0))-1)))*$S$3,1/TRANSPOSE(W315-INDIRECT(_xlfn.CONCAT($BZ$1,MATCH(D315,$BY$7:$BY$100,0)+6)):INDIRECT(_xlfn.CONCAT($BZ$1,MATCH(D315,$BY$7:$BY$100,0)+6+SUM(IF((D315=$BY$7:$BY$59)=TRUE,1,0))-1))*$R$3))=1,1,0)),W315-INDIRECT(_xlfn.CONCAT($BZ$1,MATCH(D315,$BY$7:$BY$100,0)+6)):INDIRECT(_xlfn.CONCAT($BZ$1,MATCH(D315,$BY$7:$BY$100,0)+6+SUM(IF((D315=$BY$7:$BY$59)=TRUE,1,0))-1))*$R$3)))=0,0,1))</f>
        <v>#N/A</v>
      </c>
      <c r="Z315" s="6"/>
      <c r="AA315" s="30" t="str">
        <f t="shared" ca="1" si="74"/>
        <v/>
      </c>
      <c r="AB315" s="31" t="str">
        <f t="shared" si="75"/>
        <v/>
      </c>
      <c r="AC315" s="31" t="str">
        <f t="shared" si="76"/>
        <v/>
      </c>
      <c r="AD315" s="31" t="str">
        <f t="shared" si="77"/>
        <v/>
      </c>
      <c r="AE315" s="32" t="str">
        <f t="shared" si="78"/>
        <v/>
      </c>
      <c r="AF315" s="33" t="str" cm="1">
        <f t="array" aca="1" ref="AF315" ca="1">IFERROR(IF(_xlfn._xlws.SORT(TRANSPOSE(MMULT(MMULT(_xlfn.MUNIT(X315),IF(ROUND(MMULT(IF(E315=0,IF(DN313=1,INDIRECT(_xlfn.CONCAT($CP$1,MATCH(F315,$CO$7:$CO$100,0)+6)):INDIRECT(_xlfn.CONCAT($CP$1,MATCH(F315,$CO$7:$CO$100,0)+6+SUM(IF((F315=$CO$7:$CO$59)=TRUE,1,0))-1)),INDIRECT(_xlfn.CONCAT($CH$1,MATCH(F315,$CG$7:$CG$100,0)+6)):INDIRECT(_xlfn.CONCAT($CH$1,MATCH(F315,$CG$7:$CG$100,0)+6+SUM(IF((F315=$CG$7:$CG$59)=TRUE,1,0))-1))),IF(OR(DN313=2,DN313=3),INDIRECT(_xlfn.CONCAT($CL$1,MATCH(E315,$CK$7:$CK$100,0)+6)):INDIRECT(_xlfn.CONCAT($CL$1,MATCH(E315,$CK$7:$CK$100,0)+6+SUM(IF((E315=$CK$7:$CK$59)=TRUE,1,0))-1)),INDIRECT(_xlfn.CONCAT($CD$1,MATCH(E315,$CC$7:$CC$100,0)+6)):INDIRECT(_xlfn.CONCAT($CD$1,MATCH(E315,$CC$7:$CC$100,0)+6+SUM(IF((E315=$CC$7:$CC$59)=TRUE,1,0))-1))))*$S$3*IF(AND(DM313=4,F315=0),1.1,1),1/TRANSPOSE(W315-INDIRECT(_xlfn.CONCAT($BZ$1,MATCH(D315,$BY$7:$BY$100,0)+6)):INDIRECT(_xlfn.CONCAT($BZ$1,MATCH(D315,$BY$7:$BY$100,0)+6+SUM(IF((D315=$BY$7:$BY$59)=TRUE,1,0))-1))*$R$3)),6)=1,1,0)),W315-INDIRECT(_xlfn.CONCAT($BZ$1,MATCH(D315,$BY$7:$BY$100,0)+6)):INDIRECT(_xlfn.CONCAT($BZ$1,MATCH(D315,$BY$7:$BY$100,0)+6+SUM(IF((D315=$BY$7:$BY$59)=TRUE,1,0))-1))*$R$3))/$S$3,1,-1,TRUE)=0,"",_xlfn._xlws.SORT(TRANSPOSE(MMULT(MMULT(_xlfn.MUNIT(X315),IF(ROUND(MMULT(IF(E315=0,IF(DN313=1,INDIRECT(_xlfn.CONCAT($CP$1,MATCH(F315,$CO$7:$CO$100,0)+6)):INDIRECT(_xlfn.CONCAT($CP$1,MATCH(F315,$CO$7:$CO$100,0)+6+SUM(IF((F315=$CO$7:$CO$59)=TRUE,1,0))-1)),INDIRECT(_xlfn.CONCAT($CH$1,MATCH(F315,$CG$7:$CG$100,0)+6)):INDIRECT(_xlfn.CONCAT($CH$1,MATCH(F315,$CG$7:$CG$100,0)+6+SUM(IF((F315=$CG$7:$CG$59)=TRUE,1,0))-1))),IF(OR(DN313=2,DN313=3),INDIRECT(_xlfn.CONCAT($CL$1,MATCH(E315,$CK$7:$CK$100,0)+6)):INDIRECT(_xlfn.CONCAT($CL$1,MATCH(E315,$CK$7:$CK$100,0)+6+SUM(IF((E315=$CK$7:$CK$59)=TRUE,1,0))-1)),INDIRECT(_xlfn.CONCAT($CD$1,MATCH(E315,$CC$7:$CC$100,0)+6)):INDIRECT(_xlfn.CONCAT($CD$1,MATCH(E315,$CC$7:$CC$100,0)+6+SUM(IF((E315=$CC$7:$CC$59)=TRUE,1,0))-1))))*$S$3*IF(AND(DM313=4,F315=0),1.1,1),1/TRANSPOSE(W315-INDIRECT(_xlfn.CONCAT($BZ$1,MATCH(D315,$BY$7:$BY$100,0)+6)):INDIRECT(_xlfn.CONCAT($BZ$1,MATCH(D315,$BY$7:$BY$100,0)+6+SUM(IF((D315=$BY$7:$BY$59)=TRUE,1,0))-1))*$R$3)),6)=1,1,0)),W315-INDIRECT(_xlfn.CONCAT($BZ$1,MATCH(D315,$BY$7:$BY$100,0)+6)):INDIRECT(_xlfn.CONCAT($BZ$1,MATCH(D315,$BY$7:$BY$100,0)+6+SUM(IF((D315=$BY$7:$BY$59)=TRUE,1,0))-1))*$R$3))/$S$3,1,-1,TRUE)),"")</f>
        <v/>
      </c>
      <c r="AG315" s="31"/>
      <c r="AH315" s="31"/>
      <c r="AI315" s="31"/>
      <c r="AJ315" s="32"/>
      <c r="AK315" s="6"/>
      <c r="AL315" s="21"/>
      <c r="AM315" s="21"/>
      <c r="AN315" s="48">
        <f t="shared" si="79"/>
        <v>12</v>
      </c>
      <c r="AO315" s="39" t="e">
        <f t="shared" si="80"/>
        <v>#N/A</v>
      </c>
      <c r="AP315" s="39" t="e" cm="1">
        <f t="array" ref="AP315">_xlfn.XMATCH(1,IF(IF((AL315=$DG$24:$EF$24)=TRUE,1,0)+IF((AM315=$DG$25:$EF$25)=TRUE,1,0)=2,1,0))</f>
        <v>#N/A</v>
      </c>
      <c r="AQ315" s="39" t="str" cm="1">
        <f t="array" aca="1" ref="AQ315:AU315" ca="1">AA315:AE315</f>
        <v/>
      </c>
      <c r="AR315" s="39" t="str">
        <f ca="1"/>
        <v/>
      </c>
      <c r="AS315" s="39" t="str">
        <f ca="1"/>
        <v/>
      </c>
      <c r="AT315" s="39" t="str">
        <f ca="1"/>
        <v/>
      </c>
      <c r="AU315" s="39" t="str">
        <f ca="1"/>
        <v/>
      </c>
      <c r="AV315" s="39">
        <f t="shared" si="81"/>
        <v>0</v>
      </c>
      <c r="AW315" s="39" t="e" cm="1">
        <f t="array" ref="AW315">IF(AND(AV315=1,AO315&lt;&gt;1),VLOOKUP(E315,변환표준점수!$H$8:$O$60,_xlfn.XMATCH('표점 계산기'!$AL315,변환표준점수!$I$6:$O$6)+1,FALSE),IF(AND($E315=0,$DN$4=1),INDEX($CH$7:$CH$73,SUM(IF(AF315=$CP$7:$CP$59,ROW($A$1:$A$50),0))),IF(AND($E315&lt;&gt;0,$DN$4&lt;&gt;1),INDEX($CD$7:$CD$73,SUM(IF(AF315=$CL$7:$CL$59,ROW($A$1:$A$50),0))),AF315:AJ315)))</f>
        <v>#N/A</v>
      </c>
      <c r="AX315" s="39"/>
      <c r="AY315" s="39"/>
      <c r="AZ315" s="39"/>
      <c r="BA315" s="39"/>
      <c r="BB315" s="39" t="e">
        <f>VLOOKUP(G315,변환표준점수!$X$8:$AM$16,_xlfn.XMATCH(AL315,변환표준점수!$Y$5:$AM$5)+IF(OR(AN315=6,AN315=7,AN315=10,AN315=11),IF(AO315=1,0,1),0)+1,FALSE)</f>
        <v>#N/A</v>
      </c>
      <c r="BC315" s="39" t="e">
        <f>VLOOKUP(H315,변환표준점수!$AO$8:$BE$16,_xlfn.XMATCH(AL315,변환표준점수!$AP$5:$BE$5)+IF(OR(AN315=3,AN315=6,AN315=8,AN315=9,AN315=10),IF(AO315=1,0,1),0)+1,FALSE)</f>
        <v>#N/A</v>
      </c>
      <c r="BD315" s="39" t="e">
        <f>IF(I315=0,VLOOKUP(K315,변환표준점수!$BU$8:$CF$62,'표점 계산기'!$AN315+1,FALSE),VLOOKUP(I315,변환표준점수!$BH$8:$BS$62,'표점 계산기'!$AN315+1,FALSE))</f>
        <v>#N/A</v>
      </c>
      <c r="BE315" s="39" t="e">
        <f>IF(J315=0,VLOOKUP(L315,변환표준점수!$BU$8:$CF$62,'표점 계산기'!$AN315+1,FALSE),VLOOKUP(J315,변환표준점수!$BH$8:$BS$62,'표점 계산기'!$AN315+1,FALSE))</f>
        <v>#N/A</v>
      </c>
      <c r="BF315" s="39" cm="1">
        <f t="array" ref="BF315">IF(M315=0,0,IF(OR(AN315=3,AN315=4),0,IF(AN315=1,INDEX($CZ$7:$CZ$15,SUM(IF(M315&lt;$CY$7:$CY$15=TRUE,1,0))+1),VLOOKUP(M315,변환표준점수!$BH$8:$BS$62,'표점 계산기'!AN315+1,FALSE))))</f>
        <v>0</v>
      </c>
      <c r="BG315" s="39" t="e" cm="1">
        <f t="array" ref="BG315">INDEX($DG$24:$EF$31,COLUMN(C310),$AP315)</f>
        <v>#N/A</v>
      </c>
      <c r="BH315" s="39" t="e" cm="1">
        <f t="array" ref="BH315">INDEX($DG$24:$EF$31,COLUMN(D310),$AP315)</f>
        <v>#N/A</v>
      </c>
      <c r="BI315" s="39" t="e" cm="1">
        <f t="array" ref="BI315">INDEX($DG$24:$EF$31,COLUMN(E310),$AP315)</f>
        <v>#N/A</v>
      </c>
      <c r="BJ315" s="39" t="e" cm="1">
        <f t="array" ref="BJ315">INDEX($DG$24:$EF$31,COLUMN(F310),$AP315)</f>
        <v>#N/A</v>
      </c>
      <c r="BK315" s="39" t="e" cm="1">
        <f t="array" ref="BK315">INDEX($DG$24:$EF$31,COLUMN(G310),$AP315)</f>
        <v>#N/A</v>
      </c>
      <c r="BL315" s="39" t="e" cm="1">
        <f t="array" ref="BL315">INDEX($DG$24:$EF$31,COLUMN(H310),$AP315)</f>
        <v>#N/A</v>
      </c>
      <c r="BM315" s="63" t="str" cm="1">
        <f t="array" aca="1" ref="BM315:BQ315" ca="1">IFERROR(ROUND(IF(IFERROR(AW315:BA315/AW315:BA315,0)=1,(IFERROR(AQ315:AU315*BG315,0)+IFERROR(AW315:BA315*BH315,0)+(SUM(BD315:BF315)-MIN(BD315:BF315))*BI315+BB315*BJ315+BC315*BK315)*BL315+BB315*(1-BJ315)+BC315*(1-BK315)+IF(AN315=1,BF315,0),""),2),"")</f>
        <v/>
      </c>
      <c r="BN315" s="52" t="str">
        <f ca="1"/>
        <v/>
      </c>
      <c r="BO315" s="52" t="str">
        <f ca="1"/>
        <v/>
      </c>
      <c r="BP315" s="52" t="str">
        <f ca="1"/>
        <v/>
      </c>
      <c r="BQ315" s="64" t="str">
        <f ca="1"/>
        <v/>
      </c>
      <c r="BR315" s="6"/>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6"/>
      <c r="DM315" s="6"/>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row>
    <row r="316" spans="1:153" x14ac:dyDescent="0.3">
      <c r="A316" s="5"/>
      <c r="B316" s="18" t="str">
        <f t="shared" si="69"/>
        <v/>
      </c>
      <c r="C316" s="24"/>
      <c r="D316" s="24"/>
      <c r="E316" s="24"/>
      <c r="F316" s="24"/>
      <c r="G316" s="24"/>
      <c r="H316" s="25"/>
      <c r="I316" s="25"/>
      <c r="J316" s="25"/>
      <c r="K316" s="25"/>
      <c r="L316" s="25"/>
      <c r="M316" s="25"/>
      <c r="N316" s="24"/>
      <c r="O316" s="25"/>
      <c r="P316" s="6"/>
      <c r="Q316" s="6"/>
      <c r="R316" s="6" t="e">
        <f t="shared" si="70"/>
        <v>#N/A</v>
      </c>
      <c r="S316" s="6" t="e">
        <f t="shared" si="71"/>
        <v>#N/A</v>
      </c>
      <c r="T316" s="6" t="e">
        <f t="shared" si="72"/>
        <v>#N/A</v>
      </c>
      <c r="U316" s="6" t="e">
        <f t="shared" si="73"/>
        <v>#N/A</v>
      </c>
      <c r="V316" s="8" cm="1">
        <f t="array" ref="V316">IF(M316=0,0,IF(OR($DM$4=3,$DM$4=4),0,IF($DM$4=1,INDEX($CZ$7:$CZ$15,SUM(IF(M316&lt;$CY$7:$CY$15=TRUE,1,0))+1),VLOOKUP(M316,$DB$7:$DC$107,2,FALSE))))</f>
        <v>0</v>
      </c>
      <c r="W316" s="6" t="e">
        <f t="shared" si="68"/>
        <v>#N/A</v>
      </c>
      <c r="X316" s="6" cm="1">
        <f t="array" aca="1" ref="X316" ca="1">SUM(IF((IF(E316=0,INDIRECT(_xlfn.CONCAT($CH$1,MATCH(F316,$CG$7:$CG$100,0)+6)):INDIRECT(_xlfn.CONCAT($CH$1,MATCH(F316,$CG$7:$CG$100,0)+6+SUM(IF((F316=$CG$7:$CG$59)=TRUE,1,0))-1)),INDIRECT(_xlfn.CONCAT($CD$1,MATCH(E316,$CC$7:$CC$100,0)+6)):INDIRECT(_xlfn.CONCAT($CD$1,MATCH(E316,$CC$7:$CC$100,0)+6+SUM(IF((E316=$CC$7:$CC$59)=TRUE,1,0))-1)))*$S$3)=0,0,1))</f>
        <v>2</v>
      </c>
      <c r="Y316" s="6" t="e" cm="1">
        <f t="array" aca="1" ref="Y316" ca="1">SUM(IF((TRANSPOSE(MMULT(MMULT(_xlfn.MUNIT(X316),IF(MMULT(IF(E316=0,INDIRECT(_xlfn.CONCAT($CH$1,MATCH(F316,$CG$7:$CG$100,0)+6)):INDIRECT(_xlfn.CONCAT($CH$1,MATCH(F316,$CG$7:$CG$100,0)+6+SUM(IF((F316=$CG$7:$CG$59)=TRUE,1,0))-1)),INDIRECT(_xlfn.CONCAT($CD$1,MATCH(E316,$CC$7:$CC$100,0)+6)):INDIRECT(_xlfn.CONCAT($CD$1,MATCH(E316,$CC$7:$CC$100,0)+6+SUM(IF((E316=$CC$7:$CC$59)=TRUE,1,0))-1)))*$S$3,1/TRANSPOSE(W316-INDIRECT(_xlfn.CONCAT($BZ$1,MATCH(D316,$BY$7:$BY$100,0)+6)):INDIRECT(_xlfn.CONCAT($BZ$1,MATCH(D316,$BY$7:$BY$100,0)+6+SUM(IF((D316=$BY$7:$BY$59)=TRUE,1,0))-1))*$R$3))=1,1,0)),W316-INDIRECT(_xlfn.CONCAT($BZ$1,MATCH(D316,$BY$7:$BY$100,0)+6)):INDIRECT(_xlfn.CONCAT($BZ$1,MATCH(D316,$BY$7:$BY$100,0)+6+SUM(IF((D316=$BY$7:$BY$59)=TRUE,1,0))-1))*$R$3)))=0,0,1))</f>
        <v>#N/A</v>
      </c>
      <c r="Z316" s="6"/>
      <c r="AA316" s="30" t="str">
        <f t="shared" ca="1" si="74"/>
        <v/>
      </c>
      <c r="AB316" s="31" t="str">
        <f t="shared" si="75"/>
        <v/>
      </c>
      <c r="AC316" s="31" t="str">
        <f t="shared" si="76"/>
        <v/>
      </c>
      <c r="AD316" s="31" t="str">
        <f t="shared" si="77"/>
        <v/>
      </c>
      <c r="AE316" s="32" t="str">
        <f t="shared" si="78"/>
        <v/>
      </c>
      <c r="AF316" s="33" t="str" cm="1">
        <f t="array" aca="1" ref="AF316" ca="1">IFERROR(IF(_xlfn._xlws.SORT(TRANSPOSE(MMULT(MMULT(_xlfn.MUNIT(X316),IF(ROUND(MMULT(IF(E316=0,IF(DN314=1,INDIRECT(_xlfn.CONCAT($CP$1,MATCH(F316,$CO$7:$CO$100,0)+6)):INDIRECT(_xlfn.CONCAT($CP$1,MATCH(F316,$CO$7:$CO$100,0)+6+SUM(IF((F316=$CO$7:$CO$59)=TRUE,1,0))-1)),INDIRECT(_xlfn.CONCAT($CH$1,MATCH(F316,$CG$7:$CG$100,0)+6)):INDIRECT(_xlfn.CONCAT($CH$1,MATCH(F316,$CG$7:$CG$100,0)+6+SUM(IF((F316=$CG$7:$CG$59)=TRUE,1,0))-1))),IF(OR(DN314=2,DN314=3),INDIRECT(_xlfn.CONCAT($CL$1,MATCH(E316,$CK$7:$CK$100,0)+6)):INDIRECT(_xlfn.CONCAT($CL$1,MATCH(E316,$CK$7:$CK$100,0)+6+SUM(IF((E316=$CK$7:$CK$59)=TRUE,1,0))-1)),INDIRECT(_xlfn.CONCAT($CD$1,MATCH(E316,$CC$7:$CC$100,0)+6)):INDIRECT(_xlfn.CONCAT($CD$1,MATCH(E316,$CC$7:$CC$100,0)+6+SUM(IF((E316=$CC$7:$CC$59)=TRUE,1,0))-1))))*$S$3*IF(AND(DM314=4,F316=0),1.1,1),1/TRANSPOSE(W316-INDIRECT(_xlfn.CONCAT($BZ$1,MATCH(D316,$BY$7:$BY$100,0)+6)):INDIRECT(_xlfn.CONCAT($BZ$1,MATCH(D316,$BY$7:$BY$100,0)+6+SUM(IF((D316=$BY$7:$BY$59)=TRUE,1,0))-1))*$R$3)),6)=1,1,0)),W316-INDIRECT(_xlfn.CONCAT($BZ$1,MATCH(D316,$BY$7:$BY$100,0)+6)):INDIRECT(_xlfn.CONCAT($BZ$1,MATCH(D316,$BY$7:$BY$100,0)+6+SUM(IF((D316=$BY$7:$BY$59)=TRUE,1,0))-1))*$R$3))/$S$3,1,-1,TRUE)=0,"",_xlfn._xlws.SORT(TRANSPOSE(MMULT(MMULT(_xlfn.MUNIT(X316),IF(ROUND(MMULT(IF(E316=0,IF(DN314=1,INDIRECT(_xlfn.CONCAT($CP$1,MATCH(F316,$CO$7:$CO$100,0)+6)):INDIRECT(_xlfn.CONCAT($CP$1,MATCH(F316,$CO$7:$CO$100,0)+6+SUM(IF((F316=$CO$7:$CO$59)=TRUE,1,0))-1)),INDIRECT(_xlfn.CONCAT($CH$1,MATCH(F316,$CG$7:$CG$100,0)+6)):INDIRECT(_xlfn.CONCAT($CH$1,MATCH(F316,$CG$7:$CG$100,0)+6+SUM(IF((F316=$CG$7:$CG$59)=TRUE,1,0))-1))),IF(OR(DN314=2,DN314=3),INDIRECT(_xlfn.CONCAT($CL$1,MATCH(E316,$CK$7:$CK$100,0)+6)):INDIRECT(_xlfn.CONCAT($CL$1,MATCH(E316,$CK$7:$CK$100,0)+6+SUM(IF((E316=$CK$7:$CK$59)=TRUE,1,0))-1)),INDIRECT(_xlfn.CONCAT($CD$1,MATCH(E316,$CC$7:$CC$100,0)+6)):INDIRECT(_xlfn.CONCAT($CD$1,MATCH(E316,$CC$7:$CC$100,0)+6+SUM(IF((E316=$CC$7:$CC$59)=TRUE,1,0))-1))))*$S$3*IF(AND(DM314=4,F316=0),1.1,1),1/TRANSPOSE(W316-INDIRECT(_xlfn.CONCAT($BZ$1,MATCH(D316,$BY$7:$BY$100,0)+6)):INDIRECT(_xlfn.CONCAT($BZ$1,MATCH(D316,$BY$7:$BY$100,0)+6+SUM(IF((D316=$BY$7:$BY$59)=TRUE,1,0))-1))*$R$3)),6)=1,1,0)),W316-INDIRECT(_xlfn.CONCAT($BZ$1,MATCH(D316,$BY$7:$BY$100,0)+6)):INDIRECT(_xlfn.CONCAT($BZ$1,MATCH(D316,$BY$7:$BY$100,0)+6+SUM(IF((D316=$BY$7:$BY$59)=TRUE,1,0))-1))*$R$3))/$S$3,1,-1,TRUE)),"")</f>
        <v/>
      </c>
      <c r="AG316" s="31"/>
      <c r="AH316" s="31"/>
      <c r="AI316" s="31"/>
      <c r="AJ316" s="32"/>
      <c r="AK316" s="6"/>
      <c r="AL316" s="21"/>
      <c r="AM316" s="21"/>
      <c r="AN316" s="48">
        <f t="shared" si="79"/>
        <v>12</v>
      </c>
      <c r="AO316" s="39" t="e">
        <f t="shared" si="80"/>
        <v>#N/A</v>
      </c>
      <c r="AP316" s="39" t="e" cm="1">
        <f t="array" ref="AP316">_xlfn.XMATCH(1,IF(IF((AL316=$DG$24:$EF$24)=TRUE,1,0)+IF((AM316=$DG$25:$EF$25)=TRUE,1,0)=2,1,0))</f>
        <v>#N/A</v>
      </c>
      <c r="AQ316" s="39" t="str" cm="1">
        <f t="array" aca="1" ref="AQ316:AU316" ca="1">AA316:AE316</f>
        <v/>
      </c>
      <c r="AR316" s="39" t="str">
        <f ca="1"/>
        <v/>
      </c>
      <c r="AS316" s="39" t="str">
        <f ca="1"/>
        <v/>
      </c>
      <c r="AT316" s="39" t="str">
        <f ca="1"/>
        <v/>
      </c>
      <c r="AU316" s="39" t="str">
        <f ca="1"/>
        <v/>
      </c>
      <c r="AV316" s="39">
        <f t="shared" si="81"/>
        <v>0</v>
      </c>
      <c r="AW316" s="39" t="e" cm="1">
        <f t="array" ref="AW316">IF(AND(AV316=1,AO316&lt;&gt;1),VLOOKUP(E316,변환표준점수!$H$8:$O$60,_xlfn.XMATCH('표점 계산기'!$AL316,변환표준점수!$I$6:$O$6)+1,FALSE),IF(AND($E316=0,$DN$4=1),INDEX($CH$7:$CH$73,SUM(IF(AF316=$CP$7:$CP$59,ROW($A$1:$A$50),0))),IF(AND($E316&lt;&gt;0,$DN$4&lt;&gt;1),INDEX($CD$7:$CD$73,SUM(IF(AF316=$CL$7:$CL$59,ROW($A$1:$A$50),0))),AF316:AJ316)))</f>
        <v>#N/A</v>
      </c>
      <c r="AX316" s="39"/>
      <c r="AY316" s="39"/>
      <c r="AZ316" s="39"/>
      <c r="BA316" s="39"/>
      <c r="BB316" s="39" t="e">
        <f>VLOOKUP(G316,변환표준점수!$X$8:$AM$16,_xlfn.XMATCH(AL316,변환표준점수!$Y$5:$AM$5)+IF(OR(AN316=6,AN316=7,AN316=10,AN316=11),IF(AO316=1,0,1),0)+1,FALSE)</f>
        <v>#N/A</v>
      </c>
      <c r="BC316" s="39" t="e">
        <f>VLOOKUP(H316,변환표준점수!$AO$8:$BE$16,_xlfn.XMATCH(AL316,변환표준점수!$AP$5:$BE$5)+IF(OR(AN316=3,AN316=6,AN316=8,AN316=9,AN316=10),IF(AO316=1,0,1),0)+1,FALSE)</f>
        <v>#N/A</v>
      </c>
      <c r="BD316" s="39" t="e">
        <f>IF(I316=0,VLOOKUP(K316,변환표준점수!$BU$8:$CF$62,'표점 계산기'!$AN316+1,FALSE),VLOOKUP(I316,변환표준점수!$BH$8:$BS$62,'표점 계산기'!$AN316+1,FALSE))</f>
        <v>#N/A</v>
      </c>
      <c r="BE316" s="39" t="e">
        <f>IF(J316=0,VLOOKUP(L316,변환표준점수!$BU$8:$CF$62,'표점 계산기'!$AN316+1,FALSE),VLOOKUP(J316,변환표준점수!$BH$8:$BS$62,'표점 계산기'!$AN316+1,FALSE))</f>
        <v>#N/A</v>
      </c>
      <c r="BF316" s="39" cm="1">
        <f t="array" ref="BF316">IF(M316=0,0,IF(OR(AN316=3,AN316=4),0,IF(AN316=1,INDEX($CZ$7:$CZ$15,SUM(IF(M316&lt;$CY$7:$CY$15=TRUE,1,0))+1),VLOOKUP(M316,변환표준점수!$BH$8:$BS$62,'표점 계산기'!AN316+1,FALSE))))</f>
        <v>0</v>
      </c>
      <c r="BG316" s="39" t="e" cm="1">
        <f t="array" ref="BG316">INDEX($DG$24:$EF$31,COLUMN(C311),$AP316)</f>
        <v>#N/A</v>
      </c>
      <c r="BH316" s="39" t="e" cm="1">
        <f t="array" ref="BH316">INDEX($DG$24:$EF$31,COLUMN(D311),$AP316)</f>
        <v>#N/A</v>
      </c>
      <c r="BI316" s="39" t="e" cm="1">
        <f t="array" ref="BI316">INDEX($DG$24:$EF$31,COLUMN(E311),$AP316)</f>
        <v>#N/A</v>
      </c>
      <c r="BJ316" s="39" t="e" cm="1">
        <f t="array" ref="BJ316">INDEX($DG$24:$EF$31,COLUMN(F311),$AP316)</f>
        <v>#N/A</v>
      </c>
      <c r="BK316" s="39" t="e" cm="1">
        <f t="array" ref="BK316">INDEX($DG$24:$EF$31,COLUMN(G311),$AP316)</f>
        <v>#N/A</v>
      </c>
      <c r="BL316" s="39" t="e" cm="1">
        <f t="array" ref="BL316">INDEX($DG$24:$EF$31,COLUMN(H311),$AP316)</f>
        <v>#N/A</v>
      </c>
      <c r="BM316" s="63" t="str" cm="1">
        <f t="array" aca="1" ref="BM316:BQ316" ca="1">IFERROR(ROUND(IF(IFERROR(AW316:BA316/AW316:BA316,0)=1,(IFERROR(AQ316:AU316*BG316,0)+IFERROR(AW316:BA316*BH316,0)+(SUM(BD316:BF316)-MIN(BD316:BF316))*BI316+BB316*BJ316+BC316*BK316)*BL316+BB316*(1-BJ316)+BC316*(1-BK316)+IF(AN316=1,BF316,0),""),2),"")</f>
        <v/>
      </c>
      <c r="BN316" s="52" t="str">
        <f ca="1"/>
        <v/>
      </c>
      <c r="BO316" s="52" t="str">
        <f ca="1"/>
        <v/>
      </c>
      <c r="BP316" s="52" t="str">
        <f ca="1"/>
        <v/>
      </c>
      <c r="BQ316" s="64" t="str">
        <f ca="1"/>
        <v/>
      </c>
      <c r="BR316" s="6"/>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6"/>
      <c r="DM316" s="6"/>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row>
    <row r="317" spans="1:153" x14ac:dyDescent="0.3">
      <c r="A317" s="5"/>
      <c r="B317" s="18" t="str">
        <f t="shared" si="69"/>
        <v/>
      </c>
      <c r="C317" s="24"/>
      <c r="D317" s="24"/>
      <c r="E317" s="24"/>
      <c r="F317" s="24"/>
      <c r="G317" s="24"/>
      <c r="H317" s="25"/>
      <c r="I317" s="25"/>
      <c r="J317" s="25"/>
      <c r="K317" s="25"/>
      <c r="L317" s="25"/>
      <c r="M317" s="25"/>
      <c r="N317" s="24"/>
      <c r="O317" s="25"/>
      <c r="P317" s="6"/>
      <c r="Q317" s="6"/>
      <c r="R317" s="6" t="e">
        <f t="shared" si="70"/>
        <v>#N/A</v>
      </c>
      <c r="S317" s="6" t="e">
        <f t="shared" si="71"/>
        <v>#N/A</v>
      </c>
      <c r="T317" s="6" t="e">
        <f t="shared" si="72"/>
        <v>#N/A</v>
      </c>
      <c r="U317" s="6" t="e">
        <f t="shared" si="73"/>
        <v>#N/A</v>
      </c>
      <c r="V317" s="8" cm="1">
        <f t="array" ref="V317">IF(M317=0,0,IF(OR($DM$4=3,$DM$4=4),0,IF($DM$4=1,INDEX($CZ$7:$CZ$15,SUM(IF(M317&lt;$CY$7:$CY$15=TRUE,1,0))+1),VLOOKUP(M317,$DB$7:$DC$107,2,FALSE))))</f>
        <v>0</v>
      </c>
      <c r="W317" s="6" t="e">
        <f t="shared" si="68"/>
        <v>#N/A</v>
      </c>
      <c r="X317" s="6" cm="1">
        <f t="array" aca="1" ref="X317" ca="1">SUM(IF((IF(E317=0,INDIRECT(_xlfn.CONCAT($CH$1,MATCH(F317,$CG$7:$CG$100,0)+6)):INDIRECT(_xlfn.CONCAT($CH$1,MATCH(F317,$CG$7:$CG$100,0)+6+SUM(IF((F317=$CG$7:$CG$59)=TRUE,1,0))-1)),INDIRECT(_xlfn.CONCAT($CD$1,MATCH(E317,$CC$7:$CC$100,0)+6)):INDIRECT(_xlfn.CONCAT($CD$1,MATCH(E317,$CC$7:$CC$100,0)+6+SUM(IF((E317=$CC$7:$CC$59)=TRUE,1,0))-1)))*$S$3)=0,0,1))</f>
        <v>2</v>
      </c>
      <c r="Y317" s="6" t="e" cm="1">
        <f t="array" aca="1" ref="Y317" ca="1">SUM(IF((TRANSPOSE(MMULT(MMULT(_xlfn.MUNIT(X317),IF(MMULT(IF(E317=0,INDIRECT(_xlfn.CONCAT($CH$1,MATCH(F317,$CG$7:$CG$100,0)+6)):INDIRECT(_xlfn.CONCAT($CH$1,MATCH(F317,$CG$7:$CG$100,0)+6+SUM(IF((F317=$CG$7:$CG$59)=TRUE,1,0))-1)),INDIRECT(_xlfn.CONCAT($CD$1,MATCH(E317,$CC$7:$CC$100,0)+6)):INDIRECT(_xlfn.CONCAT($CD$1,MATCH(E317,$CC$7:$CC$100,0)+6+SUM(IF((E317=$CC$7:$CC$59)=TRUE,1,0))-1)))*$S$3,1/TRANSPOSE(W317-INDIRECT(_xlfn.CONCAT($BZ$1,MATCH(D317,$BY$7:$BY$100,0)+6)):INDIRECT(_xlfn.CONCAT($BZ$1,MATCH(D317,$BY$7:$BY$100,0)+6+SUM(IF((D317=$BY$7:$BY$59)=TRUE,1,0))-1))*$R$3))=1,1,0)),W317-INDIRECT(_xlfn.CONCAT($BZ$1,MATCH(D317,$BY$7:$BY$100,0)+6)):INDIRECT(_xlfn.CONCAT($BZ$1,MATCH(D317,$BY$7:$BY$100,0)+6+SUM(IF((D317=$BY$7:$BY$59)=TRUE,1,0))-1))*$R$3)))=0,0,1))</f>
        <v>#N/A</v>
      </c>
      <c r="Z317" s="6"/>
      <c r="AA317" s="30" t="str">
        <f t="shared" ca="1" si="74"/>
        <v/>
      </c>
      <c r="AB317" s="31" t="str">
        <f t="shared" si="75"/>
        <v/>
      </c>
      <c r="AC317" s="31" t="str">
        <f t="shared" si="76"/>
        <v/>
      </c>
      <c r="AD317" s="31" t="str">
        <f t="shared" si="77"/>
        <v/>
      </c>
      <c r="AE317" s="32" t="str">
        <f t="shared" si="78"/>
        <v/>
      </c>
      <c r="AF317" s="33" t="str" cm="1">
        <f t="array" aca="1" ref="AF317" ca="1">IFERROR(IF(_xlfn._xlws.SORT(TRANSPOSE(MMULT(MMULT(_xlfn.MUNIT(X317),IF(ROUND(MMULT(IF(E317=0,IF(DN315=1,INDIRECT(_xlfn.CONCAT($CP$1,MATCH(F317,$CO$7:$CO$100,0)+6)):INDIRECT(_xlfn.CONCAT($CP$1,MATCH(F317,$CO$7:$CO$100,0)+6+SUM(IF((F317=$CO$7:$CO$59)=TRUE,1,0))-1)),INDIRECT(_xlfn.CONCAT($CH$1,MATCH(F317,$CG$7:$CG$100,0)+6)):INDIRECT(_xlfn.CONCAT($CH$1,MATCH(F317,$CG$7:$CG$100,0)+6+SUM(IF((F317=$CG$7:$CG$59)=TRUE,1,0))-1))),IF(OR(DN315=2,DN315=3),INDIRECT(_xlfn.CONCAT($CL$1,MATCH(E317,$CK$7:$CK$100,0)+6)):INDIRECT(_xlfn.CONCAT($CL$1,MATCH(E317,$CK$7:$CK$100,0)+6+SUM(IF((E317=$CK$7:$CK$59)=TRUE,1,0))-1)),INDIRECT(_xlfn.CONCAT($CD$1,MATCH(E317,$CC$7:$CC$100,0)+6)):INDIRECT(_xlfn.CONCAT($CD$1,MATCH(E317,$CC$7:$CC$100,0)+6+SUM(IF((E317=$CC$7:$CC$59)=TRUE,1,0))-1))))*$S$3*IF(AND(DM315=4,F317=0),1.1,1),1/TRANSPOSE(W317-INDIRECT(_xlfn.CONCAT($BZ$1,MATCH(D317,$BY$7:$BY$100,0)+6)):INDIRECT(_xlfn.CONCAT($BZ$1,MATCH(D317,$BY$7:$BY$100,0)+6+SUM(IF((D317=$BY$7:$BY$59)=TRUE,1,0))-1))*$R$3)),6)=1,1,0)),W317-INDIRECT(_xlfn.CONCAT($BZ$1,MATCH(D317,$BY$7:$BY$100,0)+6)):INDIRECT(_xlfn.CONCAT($BZ$1,MATCH(D317,$BY$7:$BY$100,0)+6+SUM(IF((D317=$BY$7:$BY$59)=TRUE,1,0))-1))*$R$3))/$S$3,1,-1,TRUE)=0,"",_xlfn._xlws.SORT(TRANSPOSE(MMULT(MMULT(_xlfn.MUNIT(X317),IF(ROUND(MMULT(IF(E317=0,IF(DN315=1,INDIRECT(_xlfn.CONCAT($CP$1,MATCH(F317,$CO$7:$CO$100,0)+6)):INDIRECT(_xlfn.CONCAT($CP$1,MATCH(F317,$CO$7:$CO$100,0)+6+SUM(IF((F317=$CO$7:$CO$59)=TRUE,1,0))-1)),INDIRECT(_xlfn.CONCAT($CH$1,MATCH(F317,$CG$7:$CG$100,0)+6)):INDIRECT(_xlfn.CONCAT($CH$1,MATCH(F317,$CG$7:$CG$100,0)+6+SUM(IF((F317=$CG$7:$CG$59)=TRUE,1,0))-1))),IF(OR(DN315=2,DN315=3),INDIRECT(_xlfn.CONCAT($CL$1,MATCH(E317,$CK$7:$CK$100,0)+6)):INDIRECT(_xlfn.CONCAT($CL$1,MATCH(E317,$CK$7:$CK$100,0)+6+SUM(IF((E317=$CK$7:$CK$59)=TRUE,1,0))-1)),INDIRECT(_xlfn.CONCAT($CD$1,MATCH(E317,$CC$7:$CC$100,0)+6)):INDIRECT(_xlfn.CONCAT($CD$1,MATCH(E317,$CC$7:$CC$100,0)+6+SUM(IF((E317=$CC$7:$CC$59)=TRUE,1,0))-1))))*$S$3*IF(AND(DM315=4,F317=0),1.1,1),1/TRANSPOSE(W317-INDIRECT(_xlfn.CONCAT($BZ$1,MATCH(D317,$BY$7:$BY$100,0)+6)):INDIRECT(_xlfn.CONCAT($BZ$1,MATCH(D317,$BY$7:$BY$100,0)+6+SUM(IF((D317=$BY$7:$BY$59)=TRUE,1,0))-1))*$R$3)),6)=1,1,0)),W317-INDIRECT(_xlfn.CONCAT($BZ$1,MATCH(D317,$BY$7:$BY$100,0)+6)):INDIRECT(_xlfn.CONCAT($BZ$1,MATCH(D317,$BY$7:$BY$100,0)+6+SUM(IF((D317=$BY$7:$BY$59)=TRUE,1,0))-1))*$R$3))/$S$3,1,-1,TRUE)),"")</f>
        <v/>
      </c>
      <c r="AG317" s="31"/>
      <c r="AH317" s="31"/>
      <c r="AI317" s="31"/>
      <c r="AJ317" s="32"/>
      <c r="AK317" s="6"/>
      <c r="AL317" s="21"/>
      <c r="AM317" s="21"/>
      <c r="AN317" s="48">
        <f t="shared" si="79"/>
        <v>12</v>
      </c>
      <c r="AO317" s="39" t="e">
        <f t="shared" si="80"/>
        <v>#N/A</v>
      </c>
      <c r="AP317" s="39" t="e" cm="1">
        <f t="array" ref="AP317">_xlfn.XMATCH(1,IF(IF((AL317=$DG$24:$EF$24)=TRUE,1,0)+IF((AM317=$DG$25:$EF$25)=TRUE,1,0)=2,1,0))</f>
        <v>#N/A</v>
      </c>
      <c r="AQ317" s="39" t="str" cm="1">
        <f t="array" aca="1" ref="AQ317:AU317" ca="1">AA317:AE317</f>
        <v/>
      </c>
      <c r="AR317" s="39" t="str">
        <f ca="1"/>
        <v/>
      </c>
      <c r="AS317" s="39" t="str">
        <f ca="1"/>
        <v/>
      </c>
      <c r="AT317" s="39" t="str">
        <f ca="1"/>
        <v/>
      </c>
      <c r="AU317" s="39" t="str">
        <f ca="1"/>
        <v/>
      </c>
      <c r="AV317" s="39">
        <f t="shared" si="81"/>
        <v>0</v>
      </c>
      <c r="AW317" s="39" t="e" cm="1">
        <f t="array" ref="AW317">IF(AND(AV317=1,AO317&lt;&gt;1),VLOOKUP(E317,변환표준점수!$H$8:$O$60,_xlfn.XMATCH('표점 계산기'!$AL317,변환표준점수!$I$6:$O$6)+1,FALSE),IF(AND($E317=0,$DN$4=1),INDEX($CH$7:$CH$73,SUM(IF(AF317=$CP$7:$CP$59,ROW($A$1:$A$50),0))),IF(AND($E317&lt;&gt;0,$DN$4&lt;&gt;1),INDEX($CD$7:$CD$73,SUM(IF(AF317=$CL$7:$CL$59,ROW($A$1:$A$50),0))),AF317:AJ317)))</f>
        <v>#N/A</v>
      </c>
      <c r="AX317" s="39"/>
      <c r="AY317" s="39"/>
      <c r="AZ317" s="39"/>
      <c r="BA317" s="39"/>
      <c r="BB317" s="39" t="e">
        <f>VLOOKUP(G317,변환표준점수!$X$8:$AM$16,_xlfn.XMATCH(AL317,변환표준점수!$Y$5:$AM$5)+IF(OR(AN317=6,AN317=7,AN317=10,AN317=11),IF(AO317=1,0,1),0)+1,FALSE)</f>
        <v>#N/A</v>
      </c>
      <c r="BC317" s="39" t="e">
        <f>VLOOKUP(H317,변환표준점수!$AO$8:$BE$16,_xlfn.XMATCH(AL317,변환표준점수!$AP$5:$BE$5)+IF(OR(AN317=3,AN317=6,AN317=8,AN317=9,AN317=10),IF(AO317=1,0,1),0)+1,FALSE)</f>
        <v>#N/A</v>
      </c>
      <c r="BD317" s="39" t="e">
        <f>IF(I317=0,VLOOKUP(K317,변환표준점수!$BU$8:$CF$62,'표점 계산기'!$AN317+1,FALSE),VLOOKUP(I317,변환표준점수!$BH$8:$BS$62,'표점 계산기'!$AN317+1,FALSE))</f>
        <v>#N/A</v>
      </c>
      <c r="BE317" s="39" t="e">
        <f>IF(J317=0,VLOOKUP(L317,변환표준점수!$BU$8:$CF$62,'표점 계산기'!$AN317+1,FALSE),VLOOKUP(J317,변환표준점수!$BH$8:$BS$62,'표점 계산기'!$AN317+1,FALSE))</f>
        <v>#N/A</v>
      </c>
      <c r="BF317" s="39" cm="1">
        <f t="array" ref="BF317">IF(M317=0,0,IF(OR(AN317=3,AN317=4),0,IF(AN317=1,INDEX($CZ$7:$CZ$15,SUM(IF(M317&lt;$CY$7:$CY$15=TRUE,1,0))+1),VLOOKUP(M317,변환표준점수!$BH$8:$BS$62,'표점 계산기'!AN317+1,FALSE))))</f>
        <v>0</v>
      </c>
      <c r="BG317" s="39" t="e" cm="1">
        <f t="array" ref="BG317">INDEX($DG$24:$EF$31,COLUMN(C312),$AP317)</f>
        <v>#N/A</v>
      </c>
      <c r="BH317" s="39" t="e" cm="1">
        <f t="array" ref="BH317">INDEX($DG$24:$EF$31,COLUMN(D312),$AP317)</f>
        <v>#N/A</v>
      </c>
      <c r="BI317" s="39" t="e" cm="1">
        <f t="array" ref="BI317">INDEX($DG$24:$EF$31,COLUMN(E312),$AP317)</f>
        <v>#N/A</v>
      </c>
      <c r="BJ317" s="39" t="e" cm="1">
        <f t="array" ref="BJ317">INDEX($DG$24:$EF$31,COLUMN(F312),$AP317)</f>
        <v>#N/A</v>
      </c>
      <c r="BK317" s="39" t="e" cm="1">
        <f t="array" ref="BK317">INDEX($DG$24:$EF$31,COLUMN(G312),$AP317)</f>
        <v>#N/A</v>
      </c>
      <c r="BL317" s="39" t="e" cm="1">
        <f t="array" ref="BL317">INDEX($DG$24:$EF$31,COLUMN(H312),$AP317)</f>
        <v>#N/A</v>
      </c>
      <c r="BM317" s="63" t="str" cm="1">
        <f t="array" aca="1" ref="BM317:BQ317" ca="1">IFERROR(ROUND(IF(IFERROR(AW317:BA317/AW317:BA317,0)=1,(IFERROR(AQ317:AU317*BG317,0)+IFERROR(AW317:BA317*BH317,0)+(SUM(BD317:BF317)-MIN(BD317:BF317))*BI317+BB317*BJ317+BC317*BK317)*BL317+BB317*(1-BJ317)+BC317*(1-BK317)+IF(AN317=1,BF317,0),""),2),"")</f>
        <v/>
      </c>
      <c r="BN317" s="52" t="str">
        <f ca="1"/>
        <v/>
      </c>
      <c r="BO317" s="52" t="str">
        <f ca="1"/>
        <v/>
      </c>
      <c r="BP317" s="52" t="str">
        <f ca="1"/>
        <v/>
      </c>
      <c r="BQ317" s="64" t="str">
        <f ca="1"/>
        <v/>
      </c>
      <c r="BR317" s="6"/>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6"/>
      <c r="DM317" s="6"/>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row>
    <row r="318" spans="1:153" x14ac:dyDescent="0.3">
      <c r="A318" s="5"/>
      <c r="B318" s="18" t="str">
        <f t="shared" si="69"/>
        <v/>
      </c>
      <c r="C318" s="24"/>
      <c r="D318" s="24"/>
      <c r="E318" s="24"/>
      <c r="F318" s="24"/>
      <c r="G318" s="24"/>
      <c r="H318" s="25"/>
      <c r="I318" s="25"/>
      <c r="J318" s="25"/>
      <c r="K318" s="25"/>
      <c r="L318" s="25"/>
      <c r="M318" s="25"/>
      <c r="N318" s="24"/>
      <c r="O318" s="25"/>
      <c r="P318" s="6"/>
      <c r="Q318" s="6"/>
      <c r="R318" s="6" t="e">
        <f t="shared" si="70"/>
        <v>#N/A</v>
      </c>
      <c r="S318" s="6" t="e">
        <f t="shared" si="71"/>
        <v>#N/A</v>
      </c>
      <c r="T318" s="6" t="e">
        <f t="shared" si="72"/>
        <v>#N/A</v>
      </c>
      <c r="U318" s="6" t="e">
        <f t="shared" si="73"/>
        <v>#N/A</v>
      </c>
      <c r="V318" s="8" cm="1">
        <f t="array" ref="V318">IF(M318=0,0,IF(OR($DM$4=3,$DM$4=4),0,IF($DM$4=1,INDEX($CZ$7:$CZ$15,SUM(IF(M318&lt;$CY$7:$CY$15=TRUE,1,0))+1),VLOOKUP(M318,$DB$7:$DC$107,2,FALSE))))</f>
        <v>0</v>
      </c>
      <c r="W318" s="6" t="e">
        <f t="shared" si="68"/>
        <v>#N/A</v>
      </c>
      <c r="X318" s="6" cm="1">
        <f t="array" aca="1" ref="X318" ca="1">SUM(IF((IF(E318=0,INDIRECT(_xlfn.CONCAT($CH$1,MATCH(F318,$CG$7:$CG$100,0)+6)):INDIRECT(_xlfn.CONCAT($CH$1,MATCH(F318,$CG$7:$CG$100,0)+6+SUM(IF((F318=$CG$7:$CG$59)=TRUE,1,0))-1)),INDIRECT(_xlfn.CONCAT($CD$1,MATCH(E318,$CC$7:$CC$100,0)+6)):INDIRECT(_xlfn.CONCAT($CD$1,MATCH(E318,$CC$7:$CC$100,0)+6+SUM(IF((E318=$CC$7:$CC$59)=TRUE,1,0))-1)))*$S$3)=0,0,1))</f>
        <v>2</v>
      </c>
      <c r="Y318" s="6" t="e" cm="1">
        <f t="array" aca="1" ref="Y318" ca="1">SUM(IF((TRANSPOSE(MMULT(MMULT(_xlfn.MUNIT(X318),IF(MMULT(IF(E318=0,INDIRECT(_xlfn.CONCAT($CH$1,MATCH(F318,$CG$7:$CG$100,0)+6)):INDIRECT(_xlfn.CONCAT($CH$1,MATCH(F318,$CG$7:$CG$100,0)+6+SUM(IF((F318=$CG$7:$CG$59)=TRUE,1,0))-1)),INDIRECT(_xlfn.CONCAT($CD$1,MATCH(E318,$CC$7:$CC$100,0)+6)):INDIRECT(_xlfn.CONCAT($CD$1,MATCH(E318,$CC$7:$CC$100,0)+6+SUM(IF((E318=$CC$7:$CC$59)=TRUE,1,0))-1)))*$S$3,1/TRANSPOSE(W318-INDIRECT(_xlfn.CONCAT($BZ$1,MATCH(D318,$BY$7:$BY$100,0)+6)):INDIRECT(_xlfn.CONCAT($BZ$1,MATCH(D318,$BY$7:$BY$100,0)+6+SUM(IF((D318=$BY$7:$BY$59)=TRUE,1,0))-1))*$R$3))=1,1,0)),W318-INDIRECT(_xlfn.CONCAT($BZ$1,MATCH(D318,$BY$7:$BY$100,0)+6)):INDIRECT(_xlfn.CONCAT($BZ$1,MATCH(D318,$BY$7:$BY$100,0)+6+SUM(IF((D318=$BY$7:$BY$59)=TRUE,1,0))-1))*$R$3)))=0,0,1))</f>
        <v>#N/A</v>
      </c>
      <c r="Z318" s="6"/>
      <c r="AA318" s="30" t="str">
        <f t="shared" ca="1" si="74"/>
        <v/>
      </c>
      <c r="AB318" s="31" t="str">
        <f t="shared" si="75"/>
        <v/>
      </c>
      <c r="AC318" s="31" t="str">
        <f t="shared" si="76"/>
        <v/>
      </c>
      <c r="AD318" s="31" t="str">
        <f t="shared" si="77"/>
        <v/>
      </c>
      <c r="AE318" s="32" t="str">
        <f t="shared" si="78"/>
        <v/>
      </c>
      <c r="AF318" s="33" t="str" cm="1">
        <f t="array" aca="1" ref="AF318" ca="1">IFERROR(IF(_xlfn._xlws.SORT(TRANSPOSE(MMULT(MMULT(_xlfn.MUNIT(X318),IF(ROUND(MMULT(IF(E318=0,IF(DN316=1,INDIRECT(_xlfn.CONCAT($CP$1,MATCH(F318,$CO$7:$CO$100,0)+6)):INDIRECT(_xlfn.CONCAT($CP$1,MATCH(F318,$CO$7:$CO$100,0)+6+SUM(IF((F318=$CO$7:$CO$59)=TRUE,1,0))-1)),INDIRECT(_xlfn.CONCAT($CH$1,MATCH(F318,$CG$7:$CG$100,0)+6)):INDIRECT(_xlfn.CONCAT($CH$1,MATCH(F318,$CG$7:$CG$100,0)+6+SUM(IF((F318=$CG$7:$CG$59)=TRUE,1,0))-1))),IF(OR(DN316=2,DN316=3),INDIRECT(_xlfn.CONCAT($CL$1,MATCH(E318,$CK$7:$CK$100,0)+6)):INDIRECT(_xlfn.CONCAT($CL$1,MATCH(E318,$CK$7:$CK$100,0)+6+SUM(IF((E318=$CK$7:$CK$59)=TRUE,1,0))-1)),INDIRECT(_xlfn.CONCAT($CD$1,MATCH(E318,$CC$7:$CC$100,0)+6)):INDIRECT(_xlfn.CONCAT($CD$1,MATCH(E318,$CC$7:$CC$100,0)+6+SUM(IF((E318=$CC$7:$CC$59)=TRUE,1,0))-1))))*$S$3*IF(AND(DM316=4,F318=0),1.1,1),1/TRANSPOSE(W318-INDIRECT(_xlfn.CONCAT($BZ$1,MATCH(D318,$BY$7:$BY$100,0)+6)):INDIRECT(_xlfn.CONCAT($BZ$1,MATCH(D318,$BY$7:$BY$100,0)+6+SUM(IF((D318=$BY$7:$BY$59)=TRUE,1,0))-1))*$R$3)),6)=1,1,0)),W318-INDIRECT(_xlfn.CONCAT($BZ$1,MATCH(D318,$BY$7:$BY$100,0)+6)):INDIRECT(_xlfn.CONCAT($BZ$1,MATCH(D318,$BY$7:$BY$100,0)+6+SUM(IF((D318=$BY$7:$BY$59)=TRUE,1,0))-1))*$R$3))/$S$3,1,-1,TRUE)=0,"",_xlfn._xlws.SORT(TRANSPOSE(MMULT(MMULT(_xlfn.MUNIT(X318),IF(ROUND(MMULT(IF(E318=0,IF(DN316=1,INDIRECT(_xlfn.CONCAT($CP$1,MATCH(F318,$CO$7:$CO$100,0)+6)):INDIRECT(_xlfn.CONCAT($CP$1,MATCH(F318,$CO$7:$CO$100,0)+6+SUM(IF((F318=$CO$7:$CO$59)=TRUE,1,0))-1)),INDIRECT(_xlfn.CONCAT($CH$1,MATCH(F318,$CG$7:$CG$100,0)+6)):INDIRECT(_xlfn.CONCAT($CH$1,MATCH(F318,$CG$7:$CG$100,0)+6+SUM(IF((F318=$CG$7:$CG$59)=TRUE,1,0))-1))),IF(OR(DN316=2,DN316=3),INDIRECT(_xlfn.CONCAT($CL$1,MATCH(E318,$CK$7:$CK$100,0)+6)):INDIRECT(_xlfn.CONCAT($CL$1,MATCH(E318,$CK$7:$CK$100,0)+6+SUM(IF((E318=$CK$7:$CK$59)=TRUE,1,0))-1)),INDIRECT(_xlfn.CONCAT($CD$1,MATCH(E318,$CC$7:$CC$100,0)+6)):INDIRECT(_xlfn.CONCAT($CD$1,MATCH(E318,$CC$7:$CC$100,0)+6+SUM(IF((E318=$CC$7:$CC$59)=TRUE,1,0))-1))))*$S$3*IF(AND(DM316=4,F318=0),1.1,1),1/TRANSPOSE(W318-INDIRECT(_xlfn.CONCAT($BZ$1,MATCH(D318,$BY$7:$BY$100,0)+6)):INDIRECT(_xlfn.CONCAT($BZ$1,MATCH(D318,$BY$7:$BY$100,0)+6+SUM(IF((D318=$BY$7:$BY$59)=TRUE,1,0))-1))*$R$3)),6)=1,1,0)),W318-INDIRECT(_xlfn.CONCAT($BZ$1,MATCH(D318,$BY$7:$BY$100,0)+6)):INDIRECT(_xlfn.CONCAT($BZ$1,MATCH(D318,$BY$7:$BY$100,0)+6+SUM(IF((D318=$BY$7:$BY$59)=TRUE,1,0))-1))*$R$3))/$S$3,1,-1,TRUE)),"")</f>
        <v/>
      </c>
      <c r="AG318" s="31"/>
      <c r="AH318" s="31"/>
      <c r="AI318" s="31"/>
      <c r="AJ318" s="32"/>
      <c r="AK318" s="6"/>
      <c r="AL318" s="21"/>
      <c r="AM318" s="21"/>
      <c r="AN318" s="48">
        <f t="shared" si="79"/>
        <v>12</v>
      </c>
      <c r="AO318" s="39" t="e">
        <f t="shared" si="80"/>
        <v>#N/A</v>
      </c>
      <c r="AP318" s="39" t="e" cm="1">
        <f t="array" ref="AP318">_xlfn.XMATCH(1,IF(IF((AL318=$DG$24:$EF$24)=TRUE,1,0)+IF((AM318=$DG$25:$EF$25)=TRUE,1,0)=2,1,0))</f>
        <v>#N/A</v>
      </c>
      <c r="AQ318" s="39" t="str" cm="1">
        <f t="array" aca="1" ref="AQ318:AU318" ca="1">AA318:AE318</f>
        <v/>
      </c>
      <c r="AR318" s="39" t="str">
        <f ca="1"/>
        <v/>
      </c>
      <c r="AS318" s="39" t="str">
        <f ca="1"/>
        <v/>
      </c>
      <c r="AT318" s="39" t="str">
        <f ca="1"/>
        <v/>
      </c>
      <c r="AU318" s="39" t="str">
        <f ca="1"/>
        <v/>
      </c>
      <c r="AV318" s="39">
        <f t="shared" si="81"/>
        <v>0</v>
      </c>
      <c r="AW318" s="39" t="e" cm="1">
        <f t="array" ref="AW318">IF(AND(AV318=1,AO318&lt;&gt;1),VLOOKUP(E318,변환표준점수!$H$8:$O$60,_xlfn.XMATCH('표점 계산기'!$AL318,변환표준점수!$I$6:$O$6)+1,FALSE),IF(AND($E318=0,$DN$4=1),INDEX($CH$7:$CH$73,SUM(IF(AF318=$CP$7:$CP$59,ROW($A$1:$A$50),0))),IF(AND($E318&lt;&gt;0,$DN$4&lt;&gt;1),INDEX($CD$7:$CD$73,SUM(IF(AF318=$CL$7:$CL$59,ROW($A$1:$A$50),0))),AF318:AJ318)))</f>
        <v>#N/A</v>
      </c>
      <c r="AX318" s="39"/>
      <c r="AY318" s="39"/>
      <c r="AZ318" s="39"/>
      <c r="BA318" s="39"/>
      <c r="BB318" s="39" t="e">
        <f>VLOOKUP(G318,변환표준점수!$X$8:$AM$16,_xlfn.XMATCH(AL318,변환표준점수!$Y$5:$AM$5)+IF(OR(AN318=6,AN318=7,AN318=10,AN318=11),IF(AO318=1,0,1),0)+1,FALSE)</f>
        <v>#N/A</v>
      </c>
      <c r="BC318" s="39" t="e">
        <f>VLOOKUP(H318,변환표준점수!$AO$8:$BE$16,_xlfn.XMATCH(AL318,변환표준점수!$AP$5:$BE$5)+IF(OR(AN318=3,AN318=6,AN318=8,AN318=9,AN318=10),IF(AO318=1,0,1),0)+1,FALSE)</f>
        <v>#N/A</v>
      </c>
      <c r="BD318" s="39" t="e">
        <f>IF(I318=0,VLOOKUP(K318,변환표준점수!$BU$8:$CF$62,'표점 계산기'!$AN318+1,FALSE),VLOOKUP(I318,변환표준점수!$BH$8:$BS$62,'표점 계산기'!$AN318+1,FALSE))</f>
        <v>#N/A</v>
      </c>
      <c r="BE318" s="39" t="e">
        <f>IF(J318=0,VLOOKUP(L318,변환표준점수!$BU$8:$CF$62,'표점 계산기'!$AN318+1,FALSE),VLOOKUP(J318,변환표준점수!$BH$8:$BS$62,'표점 계산기'!$AN318+1,FALSE))</f>
        <v>#N/A</v>
      </c>
      <c r="BF318" s="39" cm="1">
        <f t="array" ref="BF318">IF(M318=0,0,IF(OR(AN318=3,AN318=4),0,IF(AN318=1,INDEX($CZ$7:$CZ$15,SUM(IF(M318&lt;$CY$7:$CY$15=TRUE,1,0))+1),VLOOKUP(M318,변환표준점수!$BH$8:$BS$62,'표점 계산기'!AN318+1,FALSE))))</f>
        <v>0</v>
      </c>
      <c r="BG318" s="39" t="e" cm="1">
        <f t="array" ref="BG318">INDEX($DG$24:$EF$31,COLUMN(C313),$AP318)</f>
        <v>#N/A</v>
      </c>
      <c r="BH318" s="39" t="e" cm="1">
        <f t="array" ref="BH318">INDEX($DG$24:$EF$31,COLUMN(D313),$AP318)</f>
        <v>#N/A</v>
      </c>
      <c r="BI318" s="39" t="e" cm="1">
        <f t="array" ref="BI318">INDEX($DG$24:$EF$31,COLUMN(E313),$AP318)</f>
        <v>#N/A</v>
      </c>
      <c r="BJ318" s="39" t="e" cm="1">
        <f t="array" ref="BJ318">INDEX($DG$24:$EF$31,COLUMN(F313),$AP318)</f>
        <v>#N/A</v>
      </c>
      <c r="BK318" s="39" t="e" cm="1">
        <f t="array" ref="BK318">INDEX($DG$24:$EF$31,COLUMN(G313),$AP318)</f>
        <v>#N/A</v>
      </c>
      <c r="BL318" s="39" t="e" cm="1">
        <f t="array" ref="BL318">INDEX($DG$24:$EF$31,COLUMN(H313),$AP318)</f>
        <v>#N/A</v>
      </c>
      <c r="BM318" s="63" t="str" cm="1">
        <f t="array" aca="1" ref="BM318:BQ318" ca="1">IFERROR(ROUND(IF(IFERROR(AW318:BA318/AW318:BA318,0)=1,(IFERROR(AQ318:AU318*BG318,0)+IFERROR(AW318:BA318*BH318,0)+(SUM(BD318:BF318)-MIN(BD318:BF318))*BI318+BB318*BJ318+BC318*BK318)*BL318+BB318*(1-BJ318)+BC318*(1-BK318)+IF(AN318=1,BF318,0),""),2),"")</f>
        <v/>
      </c>
      <c r="BN318" s="52" t="str">
        <f ca="1"/>
        <v/>
      </c>
      <c r="BO318" s="52" t="str">
        <f ca="1"/>
        <v/>
      </c>
      <c r="BP318" s="52" t="str">
        <f ca="1"/>
        <v/>
      </c>
      <c r="BQ318" s="64" t="str">
        <f ca="1"/>
        <v/>
      </c>
      <c r="BR318" s="6"/>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6"/>
      <c r="DM318" s="6"/>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row>
    <row r="319" spans="1:153" x14ac:dyDescent="0.3">
      <c r="A319" s="5"/>
      <c r="B319" s="18" t="str">
        <f t="shared" si="69"/>
        <v/>
      </c>
      <c r="C319" s="24"/>
      <c r="D319" s="24"/>
      <c r="E319" s="24"/>
      <c r="F319" s="24"/>
      <c r="G319" s="24"/>
      <c r="H319" s="25"/>
      <c r="I319" s="25"/>
      <c r="J319" s="25"/>
      <c r="K319" s="25"/>
      <c r="L319" s="25"/>
      <c r="M319" s="25"/>
      <c r="N319" s="24"/>
      <c r="O319" s="25"/>
      <c r="P319" s="6"/>
      <c r="Q319" s="6"/>
      <c r="R319" s="6" t="e">
        <f t="shared" si="70"/>
        <v>#N/A</v>
      </c>
      <c r="S319" s="6" t="e">
        <f t="shared" si="71"/>
        <v>#N/A</v>
      </c>
      <c r="T319" s="6" t="e">
        <f t="shared" si="72"/>
        <v>#N/A</v>
      </c>
      <c r="U319" s="6" t="e">
        <f t="shared" si="73"/>
        <v>#N/A</v>
      </c>
      <c r="V319" s="8" cm="1">
        <f t="array" ref="V319">IF(M319=0,0,IF(OR($DM$4=3,$DM$4=4),0,IF($DM$4=1,INDEX($CZ$7:$CZ$15,SUM(IF(M319&lt;$CY$7:$CY$15=TRUE,1,0))+1),VLOOKUP(M319,$DB$7:$DC$107,2,FALSE))))</f>
        <v>0</v>
      </c>
      <c r="W319" s="6" t="e">
        <f t="shared" si="68"/>
        <v>#N/A</v>
      </c>
      <c r="X319" s="6" cm="1">
        <f t="array" aca="1" ref="X319" ca="1">SUM(IF((IF(E319=0,INDIRECT(_xlfn.CONCAT($CH$1,MATCH(F319,$CG$7:$CG$100,0)+6)):INDIRECT(_xlfn.CONCAT($CH$1,MATCH(F319,$CG$7:$CG$100,0)+6+SUM(IF((F319=$CG$7:$CG$59)=TRUE,1,0))-1)),INDIRECT(_xlfn.CONCAT($CD$1,MATCH(E319,$CC$7:$CC$100,0)+6)):INDIRECT(_xlfn.CONCAT($CD$1,MATCH(E319,$CC$7:$CC$100,0)+6+SUM(IF((E319=$CC$7:$CC$59)=TRUE,1,0))-1)))*$S$3)=0,0,1))</f>
        <v>2</v>
      </c>
      <c r="Y319" s="6" t="e" cm="1">
        <f t="array" aca="1" ref="Y319" ca="1">SUM(IF((TRANSPOSE(MMULT(MMULT(_xlfn.MUNIT(X319),IF(MMULT(IF(E319=0,INDIRECT(_xlfn.CONCAT($CH$1,MATCH(F319,$CG$7:$CG$100,0)+6)):INDIRECT(_xlfn.CONCAT($CH$1,MATCH(F319,$CG$7:$CG$100,0)+6+SUM(IF((F319=$CG$7:$CG$59)=TRUE,1,0))-1)),INDIRECT(_xlfn.CONCAT($CD$1,MATCH(E319,$CC$7:$CC$100,0)+6)):INDIRECT(_xlfn.CONCAT($CD$1,MATCH(E319,$CC$7:$CC$100,0)+6+SUM(IF((E319=$CC$7:$CC$59)=TRUE,1,0))-1)))*$S$3,1/TRANSPOSE(W319-INDIRECT(_xlfn.CONCAT($BZ$1,MATCH(D319,$BY$7:$BY$100,0)+6)):INDIRECT(_xlfn.CONCAT($BZ$1,MATCH(D319,$BY$7:$BY$100,0)+6+SUM(IF((D319=$BY$7:$BY$59)=TRUE,1,0))-1))*$R$3))=1,1,0)),W319-INDIRECT(_xlfn.CONCAT($BZ$1,MATCH(D319,$BY$7:$BY$100,0)+6)):INDIRECT(_xlfn.CONCAT($BZ$1,MATCH(D319,$BY$7:$BY$100,0)+6+SUM(IF((D319=$BY$7:$BY$59)=TRUE,1,0))-1))*$R$3)))=0,0,1))</f>
        <v>#N/A</v>
      </c>
      <c r="Z319" s="6"/>
      <c r="AA319" s="30" t="str">
        <f t="shared" ca="1" si="74"/>
        <v/>
      </c>
      <c r="AB319" s="31" t="str">
        <f t="shared" si="75"/>
        <v/>
      </c>
      <c r="AC319" s="31" t="str">
        <f t="shared" si="76"/>
        <v/>
      </c>
      <c r="AD319" s="31" t="str">
        <f t="shared" si="77"/>
        <v/>
      </c>
      <c r="AE319" s="32" t="str">
        <f t="shared" si="78"/>
        <v/>
      </c>
      <c r="AF319" s="33" t="str" cm="1">
        <f t="array" aca="1" ref="AF319" ca="1">IFERROR(IF(_xlfn._xlws.SORT(TRANSPOSE(MMULT(MMULT(_xlfn.MUNIT(X319),IF(ROUND(MMULT(IF(E319=0,IF(DN317=1,INDIRECT(_xlfn.CONCAT($CP$1,MATCH(F319,$CO$7:$CO$100,0)+6)):INDIRECT(_xlfn.CONCAT($CP$1,MATCH(F319,$CO$7:$CO$100,0)+6+SUM(IF((F319=$CO$7:$CO$59)=TRUE,1,0))-1)),INDIRECT(_xlfn.CONCAT($CH$1,MATCH(F319,$CG$7:$CG$100,0)+6)):INDIRECT(_xlfn.CONCAT($CH$1,MATCH(F319,$CG$7:$CG$100,0)+6+SUM(IF((F319=$CG$7:$CG$59)=TRUE,1,0))-1))),IF(OR(DN317=2,DN317=3),INDIRECT(_xlfn.CONCAT($CL$1,MATCH(E319,$CK$7:$CK$100,0)+6)):INDIRECT(_xlfn.CONCAT($CL$1,MATCH(E319,$CK$7:$CK$100,0)+6+SUM(IF((E319=$CK$7:$CK$59)=TRUE,1,0))-1)),INDIRECT(_xlfn.CONCAT($CD$1,MATCH(E319,$CC$7:$CC$100,0)+6)):INDIRECT(_xlfn.CONCAT($CD$1,MATCH(E319,$CC$7:$CC$100,0)+6+SUM(IF((E319=$CC$7:$CC$59)=TRUE,1,0))-1))))*$S$3*IF(AND(DM317=4,F319=0),1.1,1),1/TRANSPOSE(W319-INDIRECT(_xlfn.CONCAT($BZ$1,MATCH(D319,$BY$7:$BY$100,0)+6)):INDIRECT(_xlfn.CONCAT($BZ$1,MATCH(D319,$BY$7:$BY$100,0)+6+SUM(IF((D319=$BY$7:$BY$59)=TRUE,1,0))-1))*$R$3)),6)=1,1,0)),W319-INDIRECT(_xlfn.CONCAT($BZ$1,MATCH(D319,$BY$7:$BY$100,0)+6)):INDIRECT(_xlfn.CONCAT($BZ$1,MATCH(D319,$BY$7:$BY$100,0)+6+SUM(IF((D319=$BY$7:$BY$59)=TRUE,1,0))-1))*$R$3))/$S$3,1,-1,TRUE)=0,"",_xlfn._xlws.SORT(TRANSPOSE(MMULT(MMULT(_xlfn.MUNIT(X319),IF(ROUND(MMULT(IF(E319=0,IF(DN317=1,INDIRECT(_xlfn.CONCAT($CP$1,MATCH(F319,$CO$7:$CO$100,0)+6)):INDIRECT(_xlfn.CONCAT($CP$1,MATCH(F319,$CO$7:$CO$100,0)+6+SUM(IF((F319=$CO$7:$CO$59)=TRUE,1,0))-1)),INDIRECT(_xlfn.CONCAT($CH$1,MATCH(F319,$CG$7:$CG$100,0)+6)):INDIRECT(_xlfn.CONCAT($CH$1,MATCH(F319,$CG$7:$CG$100,0)+6+SUM(IF((F319=$CG$7:$CG$59)=TRUE,1,0))-1))),IF(OR(DN317=2,DN317=3),INDIRECT(_xlfn.CONCAT($CL$1,MATCH(E319,$CK$7:$CK$100,0)+6)):INDIRECT(_xlfn.CONCAT($CL$1,MATCH(E319,$CK$7:$CK$100,0)+6+SUM(IF((E319=$CK$7:$CK$59)=TRUE,1,0))-1)),INDIRECT(_xlfn.CONCAT($CD$1,MATCH(E319,$CC$7:$CC$100,0)+6)):INDIRECT(_xlfn.CONCAT($CD$1,MATCH(E319,$CC$7:$CC$100,0)+6+SUM(IF((E319=$CC$7:$CC$59)=TRUE,1,0))-1))))*$S$3*IF(AND(DM317=4,F319=0),1.1,1),1/TRANSPOSE(W319-INDIRECT(_xlfn.CONCAT($BZ$1,MATCH(D319,$BY$7:$BY$100,0)+6)):INDIRECT(_xlfn.CONCAT($BZ$1,MATCH(D319,$BY$7:$BY$100,0)+6+SUM(IF((D319=$BY$7:$BY$59)=TRUE,1,0))-1))*$R$3)),6)=1,1,0)),W319-INDIRECT(_xlfn.CONCAT($BZ$1,MATCH(D319,$BY$7:$BY$100,0)+6)):INDIRECT(_xlfn.CONCAT($BZ$1,MATCH(D319,$BY$7:$BY$100,0)+6+SUM(IF((D319=$BY$7:$BY$59)=TRUE,1,0))-1))*$R$3))/$S$3,1,-1,TRUE)),"")</f>
        <v/>
      </c>
      <c r="AG319" s="31"/>
      <c r="AH319" s="31"/>
      <c r="AI319" s="31"/>
      <c r="AJ319" s="32"/>
      <c r="AK319" s="6"/>
      <c r="AL319" s="21"/>
      <c r="AM319" s="21"/>
      <c r="AN319" s="48">
        <f t="shared" si="79"/>
        <v>12</v>
      </c>
      <c r="AO319" s="39" t="e">
        <f t="shared" si="80"/>
        <v>#N/A</v>
      </c>
      <c r="AP319" s="39" t="e" cm="1">
        <f t="array" ref="AP319">_xlfn.XMATCH(1,IF(IF((AL319=$DG$24:$EF$24)=TRUE,1,0)+IF((AM319=$DG$25:$EF$25)=TRUE,1,0)=2,1,0))</f>
        <v>#N/A</v>
      </c>
      <c r="AQ319" s="39" t="str" cm="1">
        <f t="array" aca="1" ref="AQ319:AU319" ca="1">AA319:AE319</f>
        <v/>
      </c>
      <c r="AR319" s="39" t="str">
        <f ca="1"/>
        <v/>
      </c>
      <c r="AS319" s="39" t="str">
        <f ca="1"/>
        <v/>
      </c>
      <c r="AT319" s="39" t="str">
        <f ca="1"/>
        <v/>
      </c>
      <c r="AU319" s="39" t="str">
        <f ca="1"/>
        <v/>
      </c>
      <c r="AV319" s="39">
        <f t="shared" si="81"/>
        <v>0</v>
      </c>
      <c r="AW319" s="39" t="e" cm="1">
        <f t="array" ref="AW319">IF(AND(AV319=1,AO319&lt;&gt;1),VLOOKUP(E319,변환표준점수!$H$8:$O$60,_xlfn.XMATCH('표점 계산기'!$AL319,변환표준점수!$I$6:$O$6)+1,FALSE),IF(AND($E319=0,$DN$4=1),INDEX($CH$7:$CH$73,SUM(IF(AF319=$CP$7:$CP$59,ROW($A$1:$A$50),0))),IF(AND($E319&lt;&gt;0,$DN$4&lt;&gt;1),INDEX($CD$7:$CD$73,SUM(IF(AF319=$CL$7:$CL$59,ROW($A$1:$A$50),0))),AF319:AJ319)))</f>
        <v>#N/A</v>
      </c>
      <c r="AX319" s="39"/>
      <c r="AY319" s="39"/>
      <c r="AZ319" s="39"/>
      <c r="BA319" s="39"/>
      <c r="BB319" s="39" t="e">
        <f>VLOOKUP(G319,변환표준점수!$X$8:$AM$16,_xlfn.XMATCH(AL319,변환표준점수!$Y$5:$AM$5)+IF(OR(AN319=6,AN319=7,AN319=10,AN319=11),IF(AO319=1,0,1),0)+1,FALSE)</f>
        <v>#N/A</v>
      </c>
      <c r="BC319" s="39" t="e">
        <f>VLOOKUP(H319,변환표준점수!$AO$8:$BE$16,_xlfn.XMATCH(AL319,변환표준점수!$AP$5:$BE$5)+IF(OR(AN319=3,AN319=6,AN319=8,AN319=9,AN319=10),IF(AO319=1,0,1),0)+1,FALSE)</f>
        <v>#N/A</v>
      </c>
      <c r="BD319" s="39" t="e">
        <f>IF(I319=0,VLOOKUP(K319,변환표준점수!$BU$8:$CF$62,'표점 계산기'!$AN319+1,FALSE),VLOOKUP(I319,변환표준점수!$BH$8:$BS$62,'표점 계산기'!$AN319+1,FALSE))</f>
        <v>#N/A</v>
      </c>
      <c r="BE319" s="39" t="e">
        <f>IF(J319=0,VLOOKUP(L319,변환표준점수!$BU$8:$CF$62,'표점 계산기'!$AN319+1,FALSE),VLOOKUP(J319,변환표준점수!$BH$8:$BS$62,'표점 계산기'!$AN319+1,FALSE))</f>
        <v>#N/A</v>
      </c>
      <c r="BF319" s="39" cm="1">
        <f t="array" ref="BF319">IF(M319=0,0,IF(OR(AN319=3,AN319=4),0,IF(AN319=1,INDEX($CZ$7:$CZ$15,SUM(IF(M319&lt;$CY$7:$CY$15=TRUE,1,0))+1),VLOOKUP(M319,변환표준점수!$BH$8:$BS$62,'표점 계산기'!AN319+1,FALSE))))</f>
        <v>0</v>
      </c>
      <c r="BG319" s="39" t="e" cm="1">
        <f t="array" ref="BG319">INDEX($DG$24:$EF$31,COLUMN(C314),$AP319)</f>
        <v>#N/A</v>
      </c>
      <c r="BH319" s="39" t="e" cm="1">
        <f t="array" ref="BH319">INDEX($DG$24:$EF$31,COLUMN(D314),$AP319)</f>
        <v>#N/A</v>
      </c>
      <c r="BI319" s="39" t="e" cm="1">
        <f t="array" ref="BI319">INDEX($DG$24:$EF$31,COLUMN(E314),$AP319)</f>
        <v>#N/A</v>
      </c>
      <c r="BJ319" s="39" t="e" cm="1">
        <f t="array" ref="BJ319">INDEX($DG$24:$EF$31,COLUMN(F314),$AP319)</f>
        <v>#N/A</v>
      </c>
      <c r="BK319" s="39" t="e" cm="1">
        <f t="array" ref="BK319">INDEX($DG$24:$EF$31,COLUMN(G314),$AP319)</f>
        <v>#N/A</v>
      </c>
      <c r="BL319" s="39" t="e" cm="1">
        <f t="array" ref="BL319">INDEX($DG$24:$EF$31,COLUMN(H314),$AP319)</f>
        <v>#N/A</v>
      </c>
      <c r="BM319" s="63" t="str" cm="1">
        <f t="array" aca="1" ref="BM319:BQ319" ca="1">IFERROR(ROUND(IF(IFERROR(AW319:BA319/AW319:BA319,0)=1,(IFERROR(AQ319:AU319*BG319,0)+IFERROR(AW319:BA319*BH319,0)+(SUM(BD319:BF319)-MIN(BD319:BF319))*BI319+BB319*BJ319+BC319*BK319)*BL319+BB319*(1-BJ319)+BC319*(1-BK319)+IF(AN319=1,BF319,0),""),2),"")</f>
        <v/>
      </c>
      <c r="BN319" s="52" t="str">
        <f ca="1"/>
        <v/>
      </c>
      <c r="BO319" s="52" t="str">
        <f ca="1"/>
        <v/>
      </c>
      <c r="BP319" s="52" t="str">
        <f ca="1"/>
        <v/>
      </c>
      <c r="BQ319" s="64" t="str">
        <f ca="1"/>
        <v/>
      </c>
      <c r="BR319" s="6"/>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6"/>
      <c r="DM319" s="6"/>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row>
    <row r="320" spans="1:153" x14ac:dyDescent="0.3">
      <c r="A320" s="5"/>
      <c r="B320" s="18" t="str">
        <f t="shared" si="69"/>
        <v/>
      </c>
      <c r="C320" s="24"/>
      <c r="D320" s="24"/>
      <c r="E320" s="24"/>
      <c r="F320" s="24"/>
      <c r="G320" s="24"/>
      <c r="H320" s="25"/>
      <c r="I320" s="25"/>
      <c r="J320" s="25"/>
      <c r="K320" s="25"/>
      <c r="L320" s="25"/>
      <c r="M320" s="25"/>
      <c r="N320" s="24"/>
      <c r="O320" s="25"/>
      <c r="P320" s="6"/>
      <c r="Q320" s="6"/>
      <c r="R320" s="6" t="e">
        <f t="shared" si="70"/>
        <v>#N/A</v>
      </c>
      <c r="S320" s="6" t="e">
        <f t="shared" si="71"/>
        <v>#N/A</v>
      </c>
      <c r="T320" s="6" t="e">
        <f t="shared" si="72"/>
        <v>#N/A</v>
      </c>
      <c r="U320" s="6" t="e">
        <f t="shared" si="73"/>
        <v>#N/A</v>
      </c>
      <c r="V320" s="8" cm="1">
        <f t="array" ref="V320">IF(M320=0,0,IF(OR($DM$4=3,$DM$4=4),0,IF($DM$4=1,INDEX($CZ$7:$CZ$15,SUM(IF(M320&lt;$CY$7:$CY$15=TRUE,1,0))+1),VLOOKUP(M320,$DB$7:$DC$107,2,FALSE))))</f>
        <v>0</v>
      </c>
      <c r="W320" s="6" t="e">
        <f t="shared" si="68"/>
        <v>#N/A</v>
      </c>
      <c r="X320" s="6" cm="1">
        <f t="array" aca="1" ref="X320" ca="1">SUM(IF((IF(E320=0,INDIRECT(_xlfn.CONCAT($CH$1,MATCH(F320,$CG$7:$CG$100,0)+6)):INDIRECT(_xlfn.CONCAT($CH$1,MATCH(F320,$CG$7:$CG$100,0)+6+SUM(IF((F320=$CG$7:$CG$59)=TRUE,1,0))-1)),INDIRECT(_xlfn.CONCAT($CD$1,MATCH(E320,$CC$7:$CC$100,0)+6)):INDIRECT(_xlfn.CONCAT($CD$1,MATCH(E320,$CC$7:$CC$100,0)+6+SUM(IF((E320=$CC$7:$CC$59)=TRUE,1,0))-1)))*$S$3)=0,0,1))</f>
        <v>2</v>
      </c>
      <c r="Y320" s="6" t="e" cm="1">
        <f t="array" aca="1" ref="Y320" ca="1">SUM(IF((TRANSPOSE(MMULT(MMULT(_xlfn.MUNIT(X320),IF(MMULT(IF(E320=0,INDIRECT(_xlfn.CONCAT($CH$1,MATCH(F320,$CG$7:$CG$100,0)+6)):INDIRECT(_xlfn.CONCAT($CH$1,MATCH(F320,$CG$7:$CG$100,0)+6+SUM(IF((F320=$CG$7:$CG$59)=TRUE,1,0))-1)),INDIRECT(_xlfn.CONCAT($CD$1,MATCH(E320,$CC$7:$CC$100,0)+6)):INDIRECT(_xlfn.CONCAT($CD$1,MATCH(E320,$CC$7:$CC$100,0)+6+SUM(IF((E320=$CC$7:$CC$59)=TRUE,1,0))-1)))*$S$3,1/TRANSPOSE(W320-INDIRECT(_xlfn.CONCAT($BZ$1,MATCH(D320,$BY$7:$BY$100,0)+6)):INDIRECT(_xlfn.CONCAT($BZ$1,MATCH(D320,$BY$7:$BY$100,0)+6+SUM(IF((D320=$BY$7:$BY$59)=TRUE,1,0))-1))*$R$3))=1,1,0)),W320-INDIRECT(_xlfn.CONCAT($BZ$1,MATCH(D320,$BY$7:$BY$100,0)+6)):INDIRECT(_xlfn.CONCAT($BZ$1,MATCH(D320,$BY$7:$BY$100,0)+6+SUM(IF((D320=$BY$7:$BY$59)=TRUE,1,0))-1))*$R$3)))=0,0,1))</f>
        <v>#N/A</v>
      </c>
      <c r="Z320" s="6"/>
      <c r="AA320" s="30" t="str">
        <f t="shared" ca="1" si="74"/>
        <v/>
      </c>
      <c r="AB320" s="31" t="str">
        <f t="shared" si="75"/>
        <v/>
      </c>
      <c r="AC320" s="31" t="str">
        <f t="shared" si="76"/>
        <v/>
      </c>
      <c r="AD320" s="31" t="str">
        <f t="shared" si="77"/>
        <v/>
      </c>
      <c r="AE320" s="32" t="str">
        <f t="shared" si="78"/>
        <v/>
      </c>
      <c r="AF320" s="33" t="str" cm="1">
        <f t="array" aca="1" ref="AF320" ca="1">IFERROR(IF(_xlfn._xlws.SORT(TRANSPOSE(MMULT(MMULT(_xlfn.MUNIT(X320),IF(ROUND(MMULT(IF(E320=0,IF(DN318=1,INDIRECT(_xlfn.CONCAT($CP$1,MATCH(F320,$CO$7:$CO$100,0)+6)):INDIRECT(_xlfn.CONCAT($CP$1,MATCH(F320,$CO$7:$CO$100,0)+6+SUM(IF((F320=$CO$7:$CO$59)=TRUE,1,0))-1)),INDIRECT(_xlfn.CONCAT($CH$1,MATCH(F320,$CG$7:$CG$100,0)+6)):INDIRECT(_xlfn.CONCAT($CH$1,MATCH(F320,$CG$7:$CG$100,0)+6+SUM(IF((F320=$CG$7:$CG$59)=TRUE,1,0))-1))),IF(OR(DN318=2,DN318=3),INDIRECT(_xlfn.CONCAT($CL$1,MATCH(E320,$CK$7:$CK$100,0)+6)):INDIRECT(_xlfn.CONCAT($CL$1,MATCH(E320,$CK$7:$CK$100,0)+6+SUM(IF((E320=$CK$7:$CK$59)=TRUE,1,0))-1)),INDIRECT(_xlfn.CONCAT($CD$1,MATCH(E320,$CC$7:$CC$100,0)+6)):INDIRECT(_xlfn.CONCAT($CD$1,MATCH(E320,$CC$7:$CC$100,0)+6+SUM(IF((E320=$CC$7:$CC$59)=TRUE,1,0))-1))))*$S$3*IF(AND(DM318=4,F320=0),1.1,1),1/TRANSPOSE(W320-INDIRECT(_xlfn.CONCAT($BZ$1,MATCH(D320,$BY$7:$BY$100,0)+6)):INDIRECT(_xlfn.CONCAT($BZ$1,MATCH(D320,$BY$7:$BY$100,0)+6+SUM(IF((D320=$BY$7:$BY$59)=TRUE,1,0))-1))*$R$3)),6)=1,1,0)),W320-INDIRECT(_xlfn.CONCAT($BZ$1,MATCH(D320,$BY$7:$BY$100,0)+6)):INDIRECT(_xlfn.CONCAT($BZ$1,MATCH(D320,$BY$7:$BY$100,0)+6+SUM(IF((D320=$BY$7:$BY$59)=TRUE,1,0))-1))*$R$3))/$S$3,1,-1,TRUE)=0,"",_xlfn._xlws.SORT(TRANSPOSE(MMULT(MMULT(_xlfn.MUNIT(X320),IF(ROUND(MMULT(IF(E320=0,IF(DN318=1,INDIRECT(_xlfn.CONCAT($CP$1,MATCH(F320,$CO$7:$CO$100,0)+6)):INDIRECT(_xlfn.CONCAT($CP$1,MATCH(F320,$CO$7:$CO$100,0)+6+SUM(IF((F320=$CO$7:$CO$59)=TRUE,1,0))-1)),INDIRECT(_xlfn.CONCAT($CH$1,MATCH(F320,$CG$7:$CG$100,0)+6)):INDIRECT(_xlfn.CONCAT($CH$1,MATCH(F320,$CG$7:$CG$100,0)+6+SUM(IF((F320=$CG$7:$CG$59)=TRUE,1,0))-1))),IF(OR(DN318=2,DN318=3),INDIRECT(_xlfn.CONCAT($CL$1,MATCH(E320,$CK$7:$CK$100,0)+6)):INDIRECT(_xlfn.CONCAT($CL$1,MATCH(E320,$CK$7:$CK$100,0)+6+SUM(IF((E320=$CK$7:$CK$59)=TRUE,1,0))-1)),INDIRECT(_xlfn.CONCAT($CD$1,MATCH(E320,$CC$7:$CC$100,0)+6)):INDIRECT(_xlfn.CONCAT($CD$1,MATCH(E320,$CC$7:$CC$100,0)+6+SUM(IF((E320=$CC$7:$CC$59)=TRUE,1,0))-1))))*$S$3*IF(AND(DM318=4,F320=0),1.1,1),1/TRANSPOSE(W320-INDIRECT(_xlfn.CONCAT($BZ$1,MATCH(D320,$BY$7:$BY$100,0)+6)):INDIRECT(_xlfn.CONCAT($BZ$1,MATCH(D320,$BY$7:$BY$100,0)+6+SUM(IF((D320=$BY$7:$BY$59)=TRUE,1,0))-1))*$R$3)),6)=1,1,0)),W320-INDIRECT(_xlfn.CONCAT($BZ$1,MATCH(D320,$BY$7:$BY$100,0)+6)):INDIRECT(_xlfn.CONCAT($BZ$1,MATCH(D320,$BY$7:$BY$100,0)+6+SUM(IF((D320=$BY$7:$BY$59)=TRUE,1,0))-1))*$R$3))/$S$3,1,-1,TRUE)),"")</f>
        <v/>
      </c>
      <c r="AG320" s="31"/>
      <c r="AH320" s="31"/>
      <c r="AI320" s="31"/>
      <c r="AJ320" s="32"/>
      <c r="AK320" s="6"/>
      <c r="AL320" s="21"/>
      <c r="AM320" s="21"/>
      <c r="AN320" s="48">
        <f t="shared" si="79"/>
        <v>12</v>
      </c>
      <c r="AO320" s="39" t="e">
        <f t="shared" si="80"/>
        <v>#N/A</v>
      </c>
      <c r="AP320" s="39" t="e" cm="1">
        <f t="array" ref="AP320">_xlfn.XMATCH(1,IF(IF((AL320=$DG$24:$EF$24)=TRUE,1,0)+IF((AM320=$DG$25:$EF$25)=TRUE,1,0)=2,1,0))</f>
        <v>#N/A</v>
      </c>
      <c r="AQ320" s="39" t="str" cm="1">
        <f t="array" aca="1" ref="AQ320:AU320" ca="1">AA320:AE320</f>
        <v/>
      </c>
      <c r="AR320" s="39" t="str">
        <f ca="1"/>
        <v/>
      </c>
      <c r="AS320" s="39" t="str">
        <f ca="1"/>
        <v/>
      </c>
      <c r="AT320" s="39" t="str">
        <f ca="1"/>
        <v/>
      </c>
      <c r="AU320" s="39" t="str">
        <f ca="1"/>
        <v/>
      </c>
      <c r="AV320" s="39">
        <f t="shared" si="81"/>
        <v>0</v>
      </c>
      <c r="AW320" s="39" t="e" cm="1">
        <f t="array" ref="AW320">IF(AND(AV320=1,AO320&lt;&gt;1),VLOOKUP(E320,변환표준점수!$H$8:$O$60,_xlfn.XMATCH('표점 계산기'!$AL320,변환표준점수!$I$6:$O$6)+1,FALSE),IF(AND($E320=0,$DN$4=1),INDEX($CH$7:$CH$73,SUM(IF(AF320=$CP$7:$CP$59,ROW($A$1:$A$50),0))),IF(AND($E320&lt;&gt;0,$DN$4&lt;&gt;1),INDEX($CD$7:$CD$73,SUM(IF(AF320=$CL$7:$CL$59,ROW($A$1:$A$50),0))),AF320:AJ320)))</f>
        <v>#N/A</v>
      </c>
      <c r="AX320" s="39"/>
      <c r="AY320" s="39"/>
      <c r="AZ320" s="39"/>
      <c r="BA320" s="39"/>
      <c r="BB320" s="39" t="e">
        <f>VLOOKUP(G320,변환표준점수!$X$8:$AM$16,_xlfn.XMATCH(AL320,변환표준점수!$Y$5:$AM$5)+IF(OR(AN320=6,AN320=7,AN320=10,AN320=11),IF(AO320=1,0,1),0)+1,FALSE)</f>
        <v>#N/A</v>
      </c>
      <c r="BC320" s="39" t="e">
        <f>VLOOKUP(H320,변환표준점수!$AO$8:$BE$16,_xlfn.XMATCH(AL320,변환표준점수!$AP$5:$BE$5)+IF(OR(AN320=3,AN320=6,AN320=8,AN320=9,AN320=10),IF(AO320=1,0,1),0)+1,FALSE)</f>
        <v>#N/A</v>
      </c>
      <c r="BD320" s="39" t="e">
        <f>IF(I320=0,VLOOKUP(K320,변환표준점수!$BU$8:$CF$62,'표점 계산기'!$AN320+1,FALSE),VLOOKUP(I320,변환표준점수!$BH$8:$BS$62,'표점 계산기'!$AN320+1,FALSE))</f>
        <v>#N/A</v>
      </c>
      <c r="BE320" s="39" t="e">
        <f>IF(J320=0,VLOOKUP(L320,변환표준점수!$BU$8:$CF$62,'표점 계산기'!$AN320+1,FALSE),VLOOKUP(J320,변환표준점수!$BH$8:$BS$62,'표점 계산기'!$AN320+1,FALSE))</f>
        <v>#N/A</v>
      </c>
      <c r="BF320" s="39" cm="1">
        <f t="array" ref="BF320">IF(M320=0,0,IF(OR(AN320=3,AN320=4),0,IF(AN320=1,INDEX($CZ$7:$CZ$15,SUM(IF(M320&lt;$CY$7:$CY$15=TRUE,1,0))+1),VLOOKUP(M320,변환표준점수!$BH$8:$BS$62,'표점 계산기'!AN320+1,FALSE))))</f>
        <v>0</v>
      </c>
      <c r="BG320" s="39" t="e" cm="1">
        <f t="array" ref="BG320">INDEX($DG$24:$EF$31,COLUMN(C315),$AP320)</f>
        <v>#N/A</v>
      </c>
      <c r="BH320" s="39" t="e" cm="1">
        <f t="array" ref="BH320">INDEX($DG$24:$EF$31,COLUMN(D315),$AP320)</f>
        <v>#N/A</v>
      </c>
      <c r="BI320" s="39" t="e" cm="1">
        <f t="array" ref="BI320">INDEX($DG$24:$EF$31,COLUMN(E315),$AP320)</f>
        <v>#N/A</v>
      </c>
      <c r="BJ320" s="39" t="e" cm="1">
        <f t="array" ref="BJ320">INDEX($DG$24:$EF$31,COLUMN(F315),$AP320)</f>
        <v>#N/A</v>
      </c>
      <c r="BK320" s="39" t="e" cm="1">
        <f t="array" ref="BK320">INDEX($DG$24:$EF$31,COLUMN(G315),$AP320)</f>
        <v>#N/A</v>
      </c>
      <c r="BL320" s="39" t="e" cm="1">
        <f t="array" ref="BL320">INDEX($DG$24:$EF$31,COLUMN(H315),$AP320)</f>
        <v>#N/A</v>
      </c>
      <c r="BM320" s="63" t="str" cm="1">
        <f t="array" aca="1" ref="BM320:BQ320" ca="1">IFERROR(ROUND(IF(IFERROR(AW320:BA320/AW320:BA320,0)=1,(IFERROR(AQ320:AU320*BG320,0)+IFERROR(AW320:BA320*BH320,0)+(SUM(BD320:BF320)-MIN(BD320:BF320))*BI320+BB320*BJ320+BC320*BK320)*BL320+BB320*(1-BJ320)+BC320*(1-BK320)+IF(AN320=1,BF320,0),""),2),"")</f>
        <v/>
      </c>
      <c r="BN320" s="52" t="str">
        <f ca="1"/>
        <v/>
      </c>
      <c r="BO320" s="52" t="str">
        <f ca="1"/>
        <v/>
      </c>
      <c r="BP320" s="52" t="str">
        <f ca="1"/>
        <v/>
      </c>
      <c r="BQ320" s="64" t="str">
        <f ca="1"/>
        <v/>
      </c>
      <c r="BR320" s="6"/>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6"/>
      <c r="DM320" s="6"/>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row>
    <row r="321" spans="1:153" x14ac:dyDescent="0.3">
      <c r="A321" s="5"/>
      <c r="B321" s="18" t="str">
        <f t="shared" si="69"/>
        <v/>
      </c>
      <c r="C321" s="24"/>
      <c r="D321" s="24"/>
      <c r="E321" s="24"/>
      <c r="F321" s="24"/>
      <c r="G321" s="24"/>
      <c r="H321" s="25"/>
      <c r="I321" s="25"/>
      <c r="J321" s="25"/>
      <c r="K321" s="25"/>
      <c r="L321" s="25"/>
      <c r="M321" s="25"/>
      <c r="N321" s="24"/>
      <c r="O321" s="25"/>
      <c r="P321" s="6"/>
      <c r="Q321" s="6"/>
      <c r="R321" s="6" t="e">
        <f t="shared" si="70"/>
        <v>#N/A</v>
      </c>
      <c r="S321" s="6" t="e">
        <f t="shared" si="71"/>
        <v>#N/A</v>
      </c>
      <c r="T321" s="6" t="e">
        <f t="shared" si="72"/>
        <v>#N/A</v>
      </c>
      <c r="U321" s="6" t="e">
        <f t="shared" si="73"/>
        <v>#N/A</v>
      </c>
      <c r="V321" s="8" cm="1">
        <f t="array" ref="V321">IF(M321=0,0,IF(OR($DM$4=3,$DM$4=4),0,IF($DM$4=1,INDEX($CZ$7:$CZ$15,SUM(IF(M321&lt;$CY$7:$CY$15=TRUE,1,0))+1),VLOOKUP(M321,$DB$7:$DC$107,2,FALSE))))</f>
        <v>0</v>
      </c>
      <c r="W321" s="6" t="e">
        <f t="shared" si="68"/>
        <v>#N/A</v>
      </c>
      <c r="X321" s="6" cm="1">
        <f t="array" aca="1" ref="X321" ca="1">SUM(IF((IF(E321=0,INDIRECT(_xlfn.CONCAT($CH$1,MATCH(F321,$CG$7:$CG$100,0)+6)):INDIRECT(_xlfn.CONCAT($CH$1,MATCH(F321,$CG$7:$CG$100,0)+6+SUM(IF((F321=$CG$7:$CG$59)=TRUE,1,0))-1)),INDIRECT(_xlfn.CONCAT($CD$1,MATCH(E321,$CC$7:$CC$100,0)+6)):INDIRECT(_xlfn.CONCAT($CD$1,MATCH(E321,$CC$7:$CC$100,0)+6+SUM(IF((E321=$CC$7:$CC$59)=TRUE,1,0))-1)))*$S$3)=0,0,1))</f>
        <v>2</v>
      </c>
      <c r="Y321" s="6" t="e" cm="1">
        <f t="array" aca="1" ref="Y321" ca="1">SUM(IF((TRANSPOSE(MMULT(MMULT(_xlfn.MUNIT(X321),IF(MMULT(IF(E321=0,INDIRECT(_xlfn.CONCAT($CH$1,MATCH(F321,$CG$7:$CG$100,0)+6)):INDIRECT(_xlfn.CONCAT($CH$1,MATCH(F321,$CG$7:$CG$100,0)+6+SUM(IF((F321=$CG$7:$CG$59)=TRUE,1,0))-1)),INDIRECT(_xlfn.CONCAT($CD$1,MATCH(E321,$CC$7:$CC$100,0)+6)):INDIRECT(_xlfn.CONCAT($CD$1,MATCH(E321,$CC$7:$CC$100,0)+6+SUM(IF((E321=$CC$7:$CC$59)=TRUE,1,0))-1)))*$S$3,1/TRANSPOSE(W321-INDIRECT(_xlfn.CONCAT($BZ$1,MATCH(D321,$BY$7:$BY$100,0)+6)):INDIRECT(_xlfn.CONCAT($BZ$1,MATCH(D321,$BY$7:$BY$100,0)+6+SUM(IF((D321=$BY$7:$BY$59)=TRUE,1,0))-1))*$R$3))=1,1,0)),W321-INDIRECT(_xlfn.CONCAT($BZ$1,MATCH(D321,$BY$7:$BY$100,0)+6)):INDIRECT(_xlfn.CONCAT($BZ$1,MATCH(D321,$BY$7:$BY$100,0)+6+SUM(IF((D321=$BY$7:$BY$59)=TRUE,1,0))-1))*$R$3)))=0,0,1))</f>
        <v>#N/A</v>
      </c>
      <c r="Z321" s="6"/>
      <c r="AA321" s="30" t="str">
        <f t="shared" ca="1" si="74"/>
        <v/>
      </c>
      <c r="AB321" s="31" t="str">
        <f t="shared" si="75"/>
        <v/>
      </c>
      <c r="AC321" s="31" t="str">
        <f t="shared" si="76"/>
        <v/>
      </c>
      <c r="AD321" s="31" t="str">
        <f t="shared" si="77"/>
        <v/>
      </c>
      <c r="AE321" s="32" t="str">
        <f t="shared" si="78"/>
        <v/>
      </c>
      <c r="AF321" s="33" t="str" cm="1">
        <f t="array" aca="1" ref="AF321" ca="1">IFERROR(IF(_xlfn._xlws.SORT(TRANSPOSE(MMULT(MMULT(_xlfn.MUNIT(X321),IF(ROUND(MMULT(IF(E321=0,IF(DN319=1,INDIRECT(_xlfn.CONCAT($CP$1,MATCH(F321,$CO$7:$CO$100,0)+6)):INDIRECT(_xlfn.CONCAT($CP$1,MATCH(F321,$CO$7:$CO$100,0)+6+SUM(IF((F321=$CO$7:$CO$59)=TRUE,1,0))-1)),INDIRECT(_xlfn.CONCAT($CH$1,MATCH(F321,$CG$7:$CG$100,0)+6)):INDIRECT(_xlfn.CONCAT($CH$1,MATCH(F321,$CG$7:$CG$100,0)+6+SUM(IF((F321=$CG$7:$CG$59)=TRUE,1,0))-1))),IF(OR(DN319=2,DN319=3),INDIRECT(_xlfn.CONCAT($CL$1,MATCH(E321,$CK$7:$CK$100,0)+6)):INDIRECT(_xlfn.CONCAT($CL$1,MATCH(E321,$CK$7:$CK$100,0)+6+SUM(IF((E321=$CK$7:$CK$59)=TRUE,1,0))-1)),INDIRECT(_xlfn.CONCAT($CD$1,MATCH(E321,$CC$7:$CC$100,0)+6)):INDIRECT(_xlfn.CONCAT($CD$1,MATCH(E321,$CC$7:$CC$100,0)+6+SUM(IF((E321=$CC$7:$CC$59)=TRUE,1,0))-1))))*$S$3*IF(AND(DM319=4,F321=0),1.1,1),1/TRANSPOSE(W321-INDIRECT(_xlfn.CONCAT($BZ$1,MATCH(D321,$BY$7:$BY$100,0)+6)):INDIRECT(_xlfn.CONCAT($BZ$1,MATCH(D321,$BY$7:$BY$100,0)+6+SUM(IF((D321=$BY$7:$BY$59)=TRUE,1,0))-1))*$R$3)),6)=1,1,0)),W321-INDIRECT(_xlfn.CONCAT($BZ$1,MATCH(D321,$BY$7:$BY$100,0)+6)):INDIRECT(_xlfn.CONCAT($BZ$1,MATCH(D321,$BY$7:$BY$100,0)+6+SUM(IF((D321=$BY$7:$BY$59)=TRUE,1,0))-1))*$R$3))/$S$3,1,-1,TRUE)=0,"",_xlfn._xlws.SORT(TRANSPOSE(MMULT(MMULT(_xlfn.MUNIT(X321),IF(ROUND(MMULT(IF(E321=0,IF(DN319=1,INDIRECT(_xlfn.CONCAT($CP$1,MATCH(F321,$CO$7:$CO$100,0)+6)):INDIRECT(_xlfn.CONCAT($CP$1,MATCH(F321,$CO$7:$CO$100,0)+6+SUM(IF((F321=$CO$7:$CO$59)=TRUE,1,0))-1)),INDIRECT(_xlfn.CONCAT($CH$1,MATCH(F321,$CG$7:$CG$100,0)+6)):INDIRECT(_xlfn.CONCAT($CH$1,MATCH(F321,$CG$7:$CG$100,0)+6+SUM(IF((F321=$CG$7:$CG$59)=TRUE,1,0))-1))),IF(OR(DN319=2,DN319=3),INDIRECT(_xlfn.CONCAT($CL$1,MATCH(E321,$CK$7:$CK$100,0)+6)):INDIRECT(_xlfn.CONCAT($CL$1,MATCH(E321,$CK$7:$CK$100,0)+6+SUM(IF((E321=$CK$7:$CK$59)=TRUE,1,0))-1)),INDIRECT(_xlfn.CONCAT($CD$1,MATCH(E321,$CC$7:$CC$100,0)+6)):INDIRECT(_xlfn.CONCAT($CD$1,MATCH(E321,$CC$7:$CC$100,0)+6+SUM(IF((E321=$CC$7:$CC$59)=TRUE,1,0))-1))))*$S$3*IF(AND(DM319=4,F321=0),1.1,1),1/TRANSPOSE(W321-INDIRECT(_xlfn.CONCAT($BZ$1,MATCH(D321,$BY$7:$BY$100,0)+6)):INDIRECT(_xlfn.CONCAT($BZ$1,MATCH(D321,$BY$7:$BY$100,0)+6+SUM(IF((D321=$BY$7:$BY$59)=TRUE,1,0))-1))*$R$3)),6)=1,1,0)),W321-INDIRECT(_xlfn.CONCAT($BZ$1,MATCH(D321,$BY$7:$BY$100,0)+6)):INDIRECT(_xlfn.CONCAT($BZ$1,MATCH(D321,$BY$7:$BY$100,0)+6+SUM(IF((D321=$BY$7:$BY$59)=TRUE,1,0))-1))*$R$3))/$S$3,1,-1,TRUE)),"")</f>
        <v/>
      </c>
      <c r="AG321" s="31"/>
      <c r="AH321" s="31"/>
      <c r="AI321" s="31"/>
      <c r="AJ321" s="32"/>
      <c r="AK321" s="6"/>
      <c r="AL321" s="21"/>
      <c r="AM321" s="21"/>
      <c r="AN321" s="48">
        <f t="shared" si="79"/>
        <v>12</v>
      </c>
      <c r="AO321" s="39" t="e">
        <f t="shared" si="80"/>
        <v>#N/A</v>
      </c>
      <c r="AP321" s="39" t="e" cm="1">
        <f t="array" ref="AP321">_xlfn.XMATCH(1,IF(IF((AL321=$DG$24:$EF$24)=TRUE,1,0)+IF((AM321=$DG$25:$EF$25)=TRUE,1,0)=2,1,0))</f>
        <v>#N/A</v>
      </c>
      <c r="AQ321" s="39" t="str" cm="1">
        <f t="array" aca="1" ref="AQ321:AU321" ca="1">AA321:AE321</f>
        <v/>
      </c>
      <c r="AR321" s="39" t="str">
        <f ca="1"/>
        <v/>
      </c>
      <c r="AS321" s="39" t="str">
        <f ca="1"/>
        <v/>
      </c>
      <c r="AT321" s="39" t="str">
        <f ca="1"/>
        <v/>
      </c>
      <c r="AU321" s="39" t="str">
        <f ca="1"/>
        <v/>
      </c>
      <c r="AV321" s="39">
        <f t="shared" si="81"/>
        <v>0</v>
      </c>
      <c r="AW321" s="39" t="e" cm="1">
        <f t="array" ref="AW321">IF(AND(AV321=1,AO321&lt;&gt;1),VLOOKUP(E321,변환표준점수!$H$8:$O$60,_xlfn.XMATCH('표점 계산기'!$AL321,변환표준점수!$I$6:$O$6)+1,FALSE),IF(AND($E321=0,$DN$4=1),INDEX($CH$7:$CH$73,SUM(IF(AF321=$CP$7:$CP$59,ROW($A$1:$A$50),0))),IF(AND($E321&lt;&gt;0,$DN$4&lt;&gt;1),INDEX($CD$7:$CD$73,SUM(IF(AF321=$CL$7:$CL$59,ROW($A$1:$A$50),0))),AF321:AJ321)))</f>
        <v>#N/A</v>
      </c>
      <c r="AX321" s="39"/>
      <c r="AY321" s="39"/>
      <c r="AZ321" s="39"/>
      <c r="BA321" s="39"/>
      <c r="BB321" s="39" t="e">
        <f>VLOOKUP(G321,변환표준점수!$X$8:$AM$16,_xlfn.XMATCH(AL321,변환표준점수!$Y$5:$AM$5)+IF(OR(AN321=6,AN321=7,AN321=10,AN321=11),IF(AO321=1,0,1),0)+1,FALSE)</f>
        <v>#N/A</v>
      </c>
      <c r="BC321" s="39" t="e">
        <f>VLOOKUP(H321,변환표준점수!$AO$8:$BE$16,_xlfn.XMATCH(AL321,변환표준점수!$AP$5:$BE$5)+IF(OR(AN321=3,AN321=6,AN321=8,AN321=9,AN321=10),IF(AO321=1,0,1),0)+1,FALSE)</f>
        <v>#N/A</v>
      </c>
      <c r="BD321" s="39" t="e">
        <f>IF(I321=0,VLOOKUP(K321,변환표준점수!$BU$8:$CF$62,'표점 계산기'!$AN321+1,FALSE),VLOOKUP(I321,변환표준점수!$BH$8:$BS$62,'표점 계산기'!$AN321+1,FALSE))</f>
        <v>#N/A</v>
      </c>
      <c r="BE321" s="39" t="e">
        <f>IF(J321=0,VLOOKUP(L321,변환표준점수!$BU$8:$CF$62,'표점 계산기'!$AN321+1,FALSE),VLOOKUP(J321,변환표준점수!$BH$8:$BS$62,'표점 계산기'!$AN321+1,FALSE))</f>
        <v>#N/A</v>
      </c>
      <c r="BF321" s="39" cm="1">
        <f t="array" ref="BF321">IF(M321=0,0,IF(OR(AN321=3,AN321=4),0,IF(AN321=1,INDEX($CZ$7:$CZ$15,SUM(IF(M321&lt;$CY$7:$CY$15=TRUE,1,0))+1),VLOOKUP(M321,변환표준점수!$BH$8:$BS$62,'표점 계산기'!AN321+1,FALSE))))</f>
        <v>0</v>
      </c>
      <c r="BG321" s="39" t="e" cm="1">
        <f t="array" ref="BG321">INDEX($DG$24:$EF$31,COLUMN(C316),$AP321)</f>
        <v>#N/A</v>
      </c>
      <c r="BH321" s="39" t="e" cm="1">
        <f t="array" ref="BH321">INDEX($DG$24:$EF$31,COLUMN(D316),$AP321)</f>
        <v>#N/A</v>
      </c>
      <c r="BI321" s="39" t="e" cm="1">
        <f t="array" ref="BI321">INDEX($DG$24:$EF$31,COLUMN(E316),$AP321)</f>
        <v>#N/A</v>
      </c>
      <c r="BJ321" s="39" t="e" cm="1">
        <f t="array" ref="BJ321">INDEX($DG$24:$EF$31,COLUMN(F316),$AP321)</f>
        <v>#N/A</v>
      </c>
      <c r="BK321" s="39" t="e" cm="1">
        <f t="array" ref="BK321">INDEX($DG$24:$EF$31,COLUMN(G316),$AP321)</f>
        <v>#N/A</v>
      </c>
      <c r="BL321" s="39" t="e" cm="1">
        <f t="array" ref="BL321">INDEX($DG$24:$EF$31,COLUMN(H316),$AP321)</f>
        <v>#N/A</v>
      </c>
      <c r="BM321" s="63" t="str" cm="1">
        <f t="array" aca="1" ref="BM321:BQ321" ca="1">IFERROR(ROUND(IF(IFERROR(AW321:BA321/AW321:BA321,0)=1,(IFERROR(AQ321:AU321*BG321,0)+IFERROR(AW321:BA321*BH321,0)+(SUM(BD321:BF321)-MIN(BD321:BF321))*BI321+BB321*BJ321+BC321*BK321)*BL321+BB321*(1-BJ321)+BC321*(1-BK321)+IF(AN321=1,BF321,0),""),2),"")</f>
        <v/>
      </c>
      <c r="BN321" s="52" t="str">
        <f ca="1"/>
        <v/>
      </c>
      <c r="BO321" s="52" t="str">
        <f ca="1"/>
        <v/>
      </c>
      <c r="BP321" s="52" t="str">
        <f ca="1"/>
        <v/>
      </c>
      <c r="BQ321" s="64" t="str">
        <f ca="1"/>
        <v/>
      </c>
      <c r="BR321" s="6"/>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6"/>
      <c r="DM321" s="6"/>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row>
    <row r="322" spans="1:153" x14ac:dyDescent="0.3">
      <c r="A322" s="5"/>
      <c r="B322" s="18" t="str">
        <f t="shared" si="69"/>
        <v/>
      </c>
      <c r="C322" s="24"/>
      <c r="D322" s="24"/>
      <c r="E322" s="24"/>
      <c r="F322" s="24"/>
      <c r="G322" s="24"/>
      <c r="H322" s="25"/>
      <c r="I322" s="25"/>
      <c r="J322" s="25"/>
      <c r="K322" s="25"/>
      <c r="L322" s="25"/>
      <c r="M322" s="25"/>
      <c r="N322" s="24"/>
      <c r="O322" s="25"/>
      <c r="P322" s="6"/>
      <c r="Q322" s="6"/>
      <c r="R322" s="6" t="e">
        <f t="shared" si="70"/>
        <v>#N/A</v>
      </c>
      <c r="S322" s="6" t="e">
        <f t="shared" si="71"/>
        <v>#N/A</v>
      </c>
      <c r="T322" s="6" t="e">
        <f t="shared" si="72"/>
        <v>#N/A</v>
      </c>
      <c r="U322" s="6" t="e">
        <f t="shared" si="73"/>
        <v>#N/A</v>
      </c>
      <c r="V322" s="8" cm="1">
        <f t="array" ref="V322">IF(M322=0,0,IF(OR($DM$4=3,$DM$4=4),0,IF($DM$4=1,INDEX($CZ$7:$CZ$15,SUM(IF(M322&lt;$CY$7:$CY$15=TRUE,1,0))+1),VLOOKUP(M322,$DB$7:$DC$107,2,FALSE))))</f>
        <v>0</v>
      </c>
      <c r="W322" s="6" t="e">
        <f t="shared" si="68"/>
        <v>#N/A</v>
      </c>
      <c r="X322" s="6" cm="1">
        <f t="array" aca="1" ref="X322" ca="1">SUM(IF((IF(E322=0,INDIRECT(_xlfn.CONCAT($CH$1,MATCH(F322,$CG$7:$CG$100,0)+6)):INDIRECT(_xlfn.CONCAT($CH$1,MATCH(F322,$CG$7:$CG$100,0)+6+SUM(IF((F322=$CG$7:$CG$59)=TRUE,1,0))-1)),INDIRECT(_xlfn.CONCAT($CD$1,MATCH(E322,$CC$7:$CC$100,0)+6)):INDIRECT(_xlfn.CONCAT($CD$1,MATCH(E322,$CC$7:$CC$100,0)+6+SUM(IF((E322=$CC$7:$CC$59)=TRUE,1,0))-1)))*$S$3)=0,0,1))</f>
        <v>2</v>
      </c>
      <c r="Y322" s="6" t="e" cm="1">
        <f t="array" aca="1" ref="Y322" ca="1">SUM(IF((TRANSPOSE(MMULT(MMULT(_xlfn.MUNIT(X322),IF(MMULT(IF(E322=0,INDIRECT(_xlfn.CONCAT($CH$1,MATCH(F322,$CG$7:$CG$100,0)+6)):INDIRECT(_xlfn.CONCAT($CH$1,MATCH(F322,$CG$7:$CG$100,0)+6+SUM(IF((F322=$CG$7:$CG$59)=TRUE,1,0))-1)),INDIRECT(_xlfn.CONCAT($CD$1,MATCH(E322,$CC$7:$CC$100,0)+6)):INDIRECT(_xlfn.CONCAT($CD$1,MATCH(E322,$CC$7:$CC$100,0)+6+SUM(IF((E322=$CC$7:$CC$59)=TRUE,1,0))-1)))*$S$3,1/TRANSPOSE(W322-INDIRECT(_xlfn.CONCAT($BZ$1,MATCH(D322,$BY$7:$BY$100,0)+6)):INDIRECT(_xlfn.CONCAT($BZ$1,MATCH(D322,$BY$7:$BY$100,0)+6+SUM(IF((D322=$BY$7:$BY$59)=TRUE,1,0))-1))*$R$3))=1,1,0)),W322-INDIRECT(_xlfn.CONCAT($BZ$1,MATCH(D322,$BY$7:$BY$100,0)+6)):INDIRECT(_xlfn.CONCAT($BZ$1,MATCH(D322,$BY$7:$BY$100,0)+6+SUM(IF((D322=$BY$7:$BY$59)=TRUE,1,0))-1))*$R$3)))=0,0,1))</f>
        <v>#N/A</v>
      </c>
      <c r="Z322" s="6"/>
      <c r="AA322" s="30" t="str">
        <f t="shared" ca="1" si="74"/>
        <v/>
      </c>
      <c r="AB322" s="31" t="str">
        <f t="shared" si="75"/>
        <v/>
      </c>
      <c r="AC322" s="31" t="str">
        <f t="shared" si="76"/>
        <v/>
      </c>
      <c r="AD322" s="31" t="str">
        <f t="shared" si="77"/>
        <v/>
      </c>
      <c r="AE322" s="32" t="str">
        <f t="shared" si="78"/>
        <v/>
      </c>
      <c r="AF322" s="33" t="str" cm="1">
        <f t="array" aca="1" ref="AF322" ca="1">IFERROR(IF(_xlfn._xlws.SORT(TRANSPOSE(MMULT(MMULT(_xlfn.MUNIT(X322),IF(ROUND(MMULT(IF(E322=0,IF(DN320=1,INDIRECT(_xlfn.CONCAT($CP$1,MATCH(F322,$CO$7:$CO$100,0)+6)):INDIRECT(_xlfn.CONCAT($CP$1,MATCH(F322,$CO$7:$CO$100,0)+6+SUM(IF((F322=$CO$7:$CO$59)=TRUE,1,0))-1)),INDIRECT(_xlfn.CONCAT($CH$1,MATCH(F322,$CG$7:$CG$100,0)+6)):INDIRECT(_xlfn.CONCAT($CH$1,MATCH(F322,$CG$7:$CG$100,0)+6+SUM(IF((F322=$CG$7:$CG$59)=TRUE,1,0))-1))),IF(OR(DN320=2,DN320=3),INDIRECT(_xlfn.CONCAT($CL$1,MATCH(E322,$CK$7:$CK$100,0)+6)):INDIRECT(_xlfn.CONCAT($CL$1,MATCH(E322,$CK$7:$CK$100,0)+6+SUM(IF((E322=$CK$7:$CK$59)=TRUE,1,0))-1)),INDIRECT(_xlfn.CONCAT($CD$1,MATCH(E322,$CC$7:$CC$100,0)+6)):INDIRECT(_xlfn.CONCAT($CD$1,MATCH(E322,$CC$7:$CC$100,0)+6+SUM(IF((E322=$CC$7:$CC$59)=TRUE,1,0))-1))))*$S$3*IF(AND(DM320=4,F322=0),1.1,1),1/TRANSPOSE(W322-INDIRECT(_xlfn.CONCAT($BZ$1,MATCH(D322,$BY$7:$BY$100,0)+6)):INDIRECT(_xlfn.CONCAT($BZ$1,MATCH(D322,$BY$7:$BY$100,0)+6+SUM(IF((D322=$BY$7:$BY$59)=TRUE,1,0))-1))*$R$3)),6)=1,1,0)),W322-INDIRECT(_xlfn.CONCAT($BZ$1,MATCH(D322,$BY$7:$BY$100,0)+6)):INDIRECT(_xlfn.CONCAT($BZ$1,MATCH(D322,$BY$7:$BY$100,0)+6+SUM(IF((D322=$BY$7:$BY$59)=TRUE,1,0))-1))*$R$3))/$S$3,1,-1,TRUE)=0,"",_xlfn._xlws.SORT(TRANSPOSE(MMULT(MMULT(_xlfn.MUNIT(X322),IF(ROUND(MMULT(IF(E322=0,IF(DN320=1,INDIRECT(_xlfn.CONCAT($CP$1,MATCH(F322,$CO$7:$CO$100,0)+6)):INDIRECT(_xlfn.CONCAT($CP$1,MATCH(F322,$CO$7:$CO$100,0)+6+SUM(IF((F322=$CO$7:$CO$59)=TRUE,1,0))-1)),INDIRECT(_xlfn.CONCAT($CH$1,MATCH(F322,$CG$7:$CG$100,0)+6)):INDIRECT(_xlfn.CONCAT($CH$1,MATCH(F322,$CG$7:$CG$100,0)+6+SUM(IF((F322=$CG$7:$CG$59)=TRUE,1,0))-1))),IF(OR(DN320=2,DN320=3),INDIRECT(_xlfn.CONCAT($CL$1,MATCH(E322,$CK$7:$CK$100,0)+6)):INDIRECT(_xlfn.CONCAT($CL$1,MATCH(E322,$CK$7:$CK$100,0)+6+SUM(IF((E322=$CK$7:$CK$59)=TRUE,1,0))-1)),INDIRECT(_xlfn.CONCAT($CD$1,MATCH(E322,$CC$7:$CC$100,0)+6)):INDIRECT(_xlfn.CONCAT($CD$1,MATCH(E322,$CC$7:$CC$100,0)+6+SUM(IF((E322=$CC$7:$CC$59)=TRUE,1,0))-1))))*$S$3*IF(AND(DM320=4,F322=0),1.1,1),1/TRANSPOSE(W322-INDIRECT(_xlfn.CONCAT($BZ$1,MATCH(D322,$BY$7:$BY$100,0)+6)):INDIRECT(_xlfn.CONCAT($BZ$1,MATCH(D322,$BY$7:$BY$100,0)+6+SUM(IF((D322=$BY$7:$BY$59)=TRUE,1,0))-1))*$R$3)),6)=1,1,0)),W322-INDIRECT(_xlfn.CONCAT($BZ$1,MATCH(D322,$BY$7:$BY$100,0)+6)):INDIRECT(_xlfn.CONCAT($BZ$1,MATCH(D322,$BY$7:$BY$100,0)+6+SUM(IF((D322=$BY$7:$BY$59)=TRUE,1,0))-1))*$R$3))/$S$3,1,-1,TRUE)),"")</f>
        <v/>
      </c>
      <c r="AG322" s="31"/>
      <c r="AH322" s="31"/>
      <c r="AI322" s="31"/>
      <c r="AJ322" s="32"/>
      <c r="AK322" s="6"/>
      <c r="AL322" s="21"/>
      <c r="AM322" s="21"/>
      <c r="AN322" s="48">
        <f t="shared" si="79"/>
        <v>12</v>
      </c>
      <c r="AO322" s="39" t="e">
        <f t="shared" si="80"/>
        <v>#N/A</v>
      </c>
      <c r="AP322" s="39" t="e" cm="1">
        <f t="array" ref="AP322">_xlfn.XMATCH(1,IF(IF((AL322=$DG$24:$EF$24)=TRUE,1,0)+IF((AM322=$DG$25:$EF$25)=TRUE,1,0)=2,1,0))</f>
        <v>#N/A</v>
      </c>
      <c r="AQ322" s="39" t="str" cm="1">
        <f t="array" aca="1" ref="AQ322:AU322" ca="1">AA322:AE322</f>
        <v/>
      </c>
      <c r="AR322" s="39" t="str">
        <f ca="1"/>
        <v/>
      </c>
      <c r="AS322" s="39" t="str">
        <f ca="1"/>
        <v/>
      </c>
      <c r="AT322" s="39" t="str">
        <f ca="1"/>
        <v/>
      </c>
      <c r="AU322" s="39" t="str">
        <f ca="1"/>
        <v/>
      </c>
      <c r="AV322" s="39">
        <f t="shared" si="81"/>
        <v>0</v>
      </c>
      <c r="AW322" s="39" t="e" cm="1">
        <f t="array" ref="AW322">IF(AND(AV322=1,AO322&lt;&gt;1),VLOOKUP(E322,변환표준점수!$H$8:$O$60,_xlfn.XMATCH('표점 계산기'!$AL322,변환표준점수!$I$6:$O$6)+1,FALSE),IF(AND($E322=0,$DN$4=1),INDEX($CH$7:$CH$73,SUM(IF(AF322=$CP$7:$CP$59,ROW($A$1:$A$50),0))),IF(AND($E322&lt;&gt;0,$DN$4&lt;&gt;1),INDEX($CD$7:$CD$73,SUM(IF(AF322=$CL$7:$CL$59,ROW($A$1:$A$50),0))),AF322:AJ322)))</f>
        <v>#N/A</v>
      </c>
      <c r="AX322" s="39"/>
      <c r="AY322" s="39"/>
      <c r="AZ322" s="39"/>
      <c r="BA322" s="39"/>
      <c r="BB322" s="39" t="e">
        <f>VLOOKUP(G322,변환표준점수!$X$8:$AM$16,_xlfn.XMATCH(AL322,변환표준점수!$Y$5:$AM$5)+IF(OR(AN322=6,AN322=7,AN322=10,AN322=11),IF(AO322=1,0,1),0)+1,FALSE)</f>
        <v>#N/A</v>
      </c>
      <c r="BC322" s="39" t="e">
        <f>VLOOKUP(H322,변환표준점수!$AO$8:$BE$16,_xlfn.XMATCH(AL322,변환표준점수!$AP$5:$BE$5)+IF(OR(AN322=3,AN322=6,AN322=8,AN322=9,AN322=10),IF(AO322=1,0,1),0)+1,FALSE)</f>
        <v>#N/A</v>
      </c>
      <c r="BD322" s="39" t="e">
        <f>IF(I322=0,VLOOKUP(K322,변환표준점수!$BU$8:$CF$62,'표점 계산기'!$AN322+1,FALSE),VLOOKUP(I322,변환표준점수!$BH$8:$BS$62,'표점 계산기'!$AN322+1,FALSE))</f>
        <v>#N/A</v>
      </c>
      <c r="BE322" s="39" t="e">
        <f>IF(J322=0,VLOOKUP(L322,변환표준점수!$BU$8:$CF$62,'표점 계산기'!$AN322+1,FALSE),VLOOKUP(J322,변환표준점수!$BH$8:$BS$62,'표점 계산기'!$AN322+1,FALSE))</f>
        <v>#N/A</v>
      </c>
      <c r="BF322" s="39" cm="1">
        <f t="array" ref="BF322">IF(M322=0,0,IF(OR(AN322=3,AN322=4),0,IF(AN322=1,INDEX($CZ$7:$CZ$15,SUM(IF(M322&lt;$CY$7:$CY$15=TRUE,1,0))+1),VLOOKUP(M322,변환표준점수!$BH$8:$BS$62,'표점 계산기'!AN322+1,FALSE))))</f>
        <v>0</v>
      </c>
      <c r="BG322" s="39" t="e" cm="1">
        <f t="array" ref="BG322">INDEX($DG$24:$EF$31,COLUMN(C317),$AP322)</f>
        <v>#N/A</v>
      </c>
      <c r="BH322" s="39" t="e" cm="1">
        <f t="array" ref="BH322">INDEX($DG$24:$EF$31,COLUMN(D317),$AP322)</f>
        <v>#N/A</v>
      </c>
      <c r="BI322" s="39" t="e" cm="1">
        <f t="array" ref="BI322">INDEX($DG$24:$EF$31,COLUMN(E317),$AP322)</f>
        <v>#N/A</v>
      </c>
      <c r="BJ322" s="39" t="e" cm="1">
        <f t="array" ref="BJ322">INDEX($DG$24:$EF$31,COLUMN(F317),$AP322)</f>
        <v>#N/A</v>
      </c>
      <c r="BK322" s="39" t="e" cm="1">
        <f t="array" ref="BK322">INDEX($DG$24:$EF$31,COLUMN(G317),$AP322)</f>
        <v>#N/A</v>
      </c>
      <c r="BL322" s="39" t="e" cm="1">
        <f t="array" ref="BL322">INDEX($DG$24:$EF$31,COLUMN(H317),$AP322)</f>
        <v>#N/A</v>
      </c>
      <c r="BM322" s="63" t="str" cm="1">
        <f t="array" aca="1" ref="BM322:BQ322" ca="1">IFERROR(ROUND(IF(IFERROR(AW322:BA322/AW322:BA322,0)=1,(IFERROR(AQ322:AU322*BG322,0)+IFERROR(AW322:BA322*BH322,0)+(SUM(BD322:BF322)-MIN(BD322:BF322))*BI322+BB322*BJ322+BC322*BK322)*BL322+BB322*(1-BJ322)+BC322*(1-BK322)+IF(AN322=1,BF322,0),""),2),"")</f>
        <v/>
      </c>
      <c r="BN322" s="52" t="str">
        <f ca="1"/>
        <v/>
      </c>
      <c r="BO322" s="52" t="str">
        <f ca="1"/>
        <v/>
      </c>
      <c r="BP322" s="52" t="str">
        <f ca="1"/>
        <v/>
      </c>
      <c r="BQ322" s="64" t="str">
        <f ca="1"/>
        <v/>
      </c>
      <c r="BR322" s="6"/>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6"/>
      <c r="DM322" s="6"/>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row>
    <row r="323" spans="1:153" x14ac:dyDescent="0.3">
      <c r="A323" s="5"/>
      <c r="B323" s="18" t="str">
        <f t="shared" si="69"/>
        <v/>
      </c>
      <c r="C323" s="24"/>
      <c r="D323" s="24"/>
      <c r="E323" s="24"/>
      <c r="F323" s="24"/>
      <c r="G323" s="24"/>
      <c r="H323" s="25"/>
      <c r="I323" s="25"/>
      <c r="J323" s="25"/>
      <c r="K323" s="25"/>
      <c r="L323" s="25"/>
      <c r="M323" s="25"/>
      <c r="N323" s="24"/>
      <c r="O323" s="25"/>
      <c r="P323" s="6"/>
      <c r="Q323" s="6"/>
      <c r="R323" s="6" t="e">
        <f t="shared" si="70"/>
        <v>#N/A</v>
      </c>
      <c r="S323" s="6" t="e">
        <f t="shared" si="71"/>
        <v>#N/A</v>
      </c>
      <c r="T323" s="6" t="e">
        <f t="shared" si="72"/>
        <v>#N/A</v>
      </c>
      <c r="U323" s="6" t="e">
        <f t="shared" si="73"/>
        <v>#N/A</v>
      </c>
      <c r="V323" s="8" cm="1">
        <f t="array" ref="V323">IF(M323=0,0,IF(OR($DM$4=3,$DM$4=4),0,IF($DM$4=1,INDEX($CZ$7:$CZ$15,SUM(IF(M323&lt;$CY$7:$CY$15=TRUE,1,0))+1),VLOOKUP(M323,$DB$7:$DC$107,2,FALSE))))</f>
        <v>0</v>
      </c>
      <c r="W323" s="6" t="e">
        <f t="shared" si="68"/>
        <v>#N/A</v>
      </c>
      <c r="X323" s="6" cm="1">
        <f t="array" aca="1" ref="X323" ca="1">SUM(IF((IF(E323=0,INDIRECT(_xlfn.CONCAT($CH$1,MATCH(F323,$CG$7:$CG$100,0)+6)):INDIRECT(_xlfn.CONCAT($CH$1,MATCH(F323,$CG$7:$CG$100,0)+6+SUM(IF((F323=$CG$7:$CG$59)=TRUE,1,0))-1)),INDIRECT(_xlfn.CONCAT($CD$1,MATCH(E323,$CC$7:$CC$100,0)+6)):INDIRECT(_xlfn.CONCAT($CD$1,MATCH(E323,$CC$7:$CC$100,0)+6+SUM(IF((E323=$CC$7:$CC$59)=TRUE,1,0))-1)))*$S$3)=0,0,1))</f>
        <v>2</v>
      </c>
      <c r="Y323" s="6" t="e" cm="1">
        <f t="array" aca="1" ref="Y323" ca="1">SUM(IF((TRANSPOSE(MMULT(MMULT(_xlfn.MUNIT(X323),IF(MMULT(IF(E323=0,INDIRECT(_xlfn.CONCAT($CH$1,MATCH(F323,$CG$7:$CG$100,0)+6)):INDIRECT(_xlfn.CONCAT($CH$1,MATCH(F323,$CG$7:$CG$100,0)+6+SUM(IF((F323=$CG$7:$CG$59)=TRUE,1,0))-1)),INDIRECT(_xlfn.CONCAT($CD$1,MATCH(E323,$CC$7:$CC$100,0)+6)):INDIRECT(_xlfn.CONCAT($CD$1,MATCH(E323,$CC$7:$CC$100,0)+6+SUM(IF((E323=$CC$7:$CC$59)=TRUE,1,0))-1)))*$S$3,1/TRANSPOSE(W323-INDIRECT(_xlfn.CONCAT($BZ$1,MATCH(D323,$BY$7:$BY$100,0)+6)):INDIRECT(_xlfn.CONCAT($BZ$1,MATCH(D323,$BY$7:$BY$100,0)+6+SUM(IF((D323=$BY$7:$BY$59)=TRUE,1,0))-1))*$R$3))=1,1,0)),W323-INDIRECT(_xlfn.CONCAT($BZ$1,MATCH(D323,$BY$7:$BY$100,0)+6)):INDIRECT(_xlfn.CONCAT($BZ$1,MATCH(D323,$BY$7:$BY$100,0)+6+SUM(IF((D323=$BY$7:$BY$59)=TRUE,1,0))-1))*$R$3)))=0,0,1))</f>
        <v>#N/A</v>
      </c>
      <c r="Z323" s="6"/>
      <c r="AA323" s="30" t="str">
        <f t="shared" ca="1" si="74"/>
        <v/>
      </c>
      <c r="AB323" s="31" t="str">
        <f t="shared" si="75"/>
        <v/>
      </c>
      <c r="AC323" s="31" t="str">
        <f t="shared" si="76"/>
        <v/>
      </c>
      <c r="AD323" s="31" t="str">
        <f t="shared" si="77"/>
        <v/>
      </c>
      <c r="AE323" s="32" t="str">
        <f t="shared" si="78"/>
        <v/>
      </c>
      <c r="AF323" s="33" t="str" cm="1">
        <f t="array" aca="1" ref="AF323" ca="1">IFERROR(IF(_xlfn._xlws.SORT(TRANSPOSE(MMULT(MMULT(_xlfn.MUNIT(X323),IF(ROUND(MMULT(IF(E323=0,IF(DN321=1,INDIRECT(_xlfn.CONCAT($CP$1,MATCH(F323,$CO$7:$CO$100,0)+6)):INDIRECT(_xlfn.CONCAT($CP$1,MATCH(F323,$CO$7:$CO$100,0)+6+SUM(IF((F323=$CO$7:$CO$59)=TRUE,1,0))-1)),INDIRECT(_xlfn.CONCAT($CH$1,MATCH(F323,$CG$7:$CG$100,0)+6)):INDIRECT(_xlfn.CONCAT($CH$1,MATCH(F323,$CG$7:$CG$100,0)+6+SUM(IF((F323=$CG$7:$CG$59)=TRUE,1,0))-1))),IF(OR(DN321=2,DN321=3),INDIRECT(_xlfn.CONCAT($CL$1,MATCH(E323,$CK$7:$CK$100,0)+6)):INDIRECT(_xlfn.CONCAT($CL$1,MATCH(E323,$CK$7:$CK$100,0)+6+SUM(IF((E323=$CK$7:$CK$59)=TRUE,1,0))-1)),INDIRECT(_xlfn.CONCAT($CD$1,MATCH(E323,$CC$7:$CC$100,0)+6)):INDIRECT(_xlfn.CONCAT($CD$1,MATCH(E323,$CC$7:$CC$100,0)+6+SUM(IF((E323=$CC$7:$CC$59)=TRUE,1,0))-1))))*$S$3*IF(AND(DM321=4,F323=0),1.1,1),1/TRANSPOSE(W323-INDIRECT(_xlfn.CONCAT($BZ$1,MATCH(D323,$BY$7:$BY$100,0)+6)):INDIRECT(_xlfn.CONCAT($BZ$1,MATCH(D323,$BY$7:$BY$100,0)+6+SUM(IF((D323=$BY$7:$BY$59)=TRUE,1,0))-1))*$R$3)),6)=1,1,0)),W323-INDIRECT(_xlfn.CONCAT($BZ$1,MATCH(D323,$BY$7:$BY$100,0)+6)):INDIRECT(_xlfn.CONCAT($BZ$1,MATCH(D323,$BY$7:$BY$100,0)+6+SUM(IF((D323=$BY$7:$BY$59)=TRUE,1,0))-1))*$R$3))/$S$3,1,-1,TRUE)=0,"",_xlfn._xlws.SORT(TRANSPOSE(MMULT(MMULT(_xlfn.MUNIT(X323),IF(ROUND(MMULT(IF(E323=0,IF(DN321=1,INDIRECT(_xlfn.CONCAT($CP$1,MATCH(F323,$CO$7:$CO$100,0)+6)):INDIRECT(_xlfn.CONCAT($CP$1,MATCH(F323,$CO$7:$CO$100,0)+6+SUM(IF((F323=$CO$7:$CO$59)=TRUE,1,0))-1)),INDIRECT(_xlfn.CONCAT($CH$1,MATCH(F323,$CG$7:$CG$100,0)+6)):INDIRECT(_xlfn.CONCAT($CH$1,MATCH(F323,$CG$7:$CG$100,0)+6+SUM(IF((F323=$CG$7:$CG$59)=TRUE,1,0))-1))),IF(OR(DN321=2,DN321=3),INDIRECT(_xlfn.CONCAT($CL$1,MATCH(E323,$CK$7:$CK$100,0)+6)):INDIRECT(_xlfn.CONCAT($CL$1,MATCH(E323,$CK$7:$CK$100,0)+6+SUM(IF((E323=$CK$7:$CK$59)=TRUE,1,0))-1)),INDIRECT(_xlfn.CONCAT($CD$1,MATCH(E323,$CC$7:$CC$100,0)+6)):INDIRECT(_xlfn.CONCAT($CD$1,MATCH(E323,$CC$7:$CC$100,0)+6+SUM(IF((E323=$CC$7:$CC$59)=TRUE,1,0))-1))))*$S$3*IF(AND(DM321=4,F323=0),1.1,1),1/TRANSPOSE(W323-INDIRECT(_xlfn.CONCAT($BZ$1,MATCH(D323,$BY$7:$BY$100,0)+6)):INDIRECT(_xlfn.CONCAT($BZ$1,MATCH(D323,$BY$7:$BY$100,0)+6+SUM(IF((D323=$BY$7:$BY$59)=TRUE,1,0))-1))*$R$3)),6)=1,1,0)),W323-INDIRECT(_xlfn.CONCAT($BZ$1,MATCH(D323,$BY$7:$BY$100,0)+6)):INDIRECT(_xlfn.CONCAT($BZ$1,MATCH(D323,$BY$7:$BY$100,0)+6+SUM(IF((D323=$BY$7:$BY$59)=TRUE,1,0))-1))*$R$3))/$S$3,1,-1,TRUE)),"")</f>
        <v/>
      </c>
      <c r="AG323" s="31"/>
      <c r="AH323" s="31"/>
      <c r="AI323" s="31"/>
      <c r="AJ323" s="32"/>
      <c r="AK323" s="6"/>
      <c r="AL323" s="21"/>
      <c r="AM323" s="21"/>
      <c r="AN323" s="48">
        <f t="shared" si="79"/>
        <v>12</v>
      </c>
      <c r="AO323" s="39" t="e">
        <f t="shared" si="80"/>
        <v>#N/A</v>
      </c>
      <c r="AP323" s="39" t="e" cm="1">
        <f t="array" ref="AP323">_xlfn.XMATCH(1,IF(IF((AL323=$DG$24:$EF$24)=TRUE,1,0)+IF((AM323=$DG$25:$EF$25)=TRUE,1,0)=2,1,0))</f>
        <v>#N/A</v>
      </c>
      <c r="AQ323" s="39" t="str" cm="1">
        <f t="array" aca="1" ref="AQ323:AU323" ca="1">AA323:AE323</f>
        <v/>
      </c>
      <c r="AR323" s="39" t="str">
        <f ca="1"/>
        <v/>
      </c>
      <c r="AS323" s="39" t="str">
        <f ca="1"/>
        <v/>
      </c>
      <c r="AT323" s="39" t="str">
        <f ca="1"/>
        <v/>
      </c>
      <c r="AU323" s="39" t="str">
        <f ca="1"/>
        <v/>
      </c>
      <c r="AV323" s="39">
        <f t="shared" si="81"/>
        <v>0</v>
      </c>
      <c r="AW323" s="39" t="e" cm="1">
        <f t="array" ref="AW323">IF(AND(AV323=1,AO323&lt;&gt;1),VLOOKUP(E323,변환표준점수!$H$8:$O$60,_xlfn.XMATCH('표점 계산기'!$AL323,변환표준점수!$I$6:$O$6)+1,FALSE),IF(AND($E323=0,$DN$4=1),INDEX($CH$7:$CH$73,SUM(IF(AF323=$CP$7:$CP$59,ROW($A$1:$A$50),0))),IF(AND($E323&lt;&gt;0,$DN$4&lt;&gt;1),INDEX($CD$7:$CD$73,SUM(IF(AF323=$CL$7:$CL$59,ROW($A$1:$A$50),0))),AF323:AJ323)))</f>
        <v>#N/A</v>
      </c>
      <c r="AX323" s="39"/>
      <c r="AY323" s="39"/>
      <c r="AZ323" s="39"/>
      <c r="BA323" s="39"/>
      <c r="BB323" s="39" t="e">
        <f>VLOOKUP(G323,변환표준점수!$X$8:$AM$16,_xlfn.XMATCH(AL323,변환표준점수!$Y$5:$AM$5)+IF(OR(AN323=6,AN323=7,AN323=10,AN323=11),IF(AO323=1,0,1),0)+1,FALSE)</f>
        <v>#N/A</v>
      </c>
      <c r="BC323" s="39" t="e">
        <f>VLOOKUP(H323,변환표준점수!$AO$8:$BE$16,_xlfn.XMATCH(AL323,변환표준점수!$AP$5:$BE$5)+IF(OR(AN323=3,AN323=6,AN323=8,AN323=9,AN323=10),IF(AO323=1,0,1),0)+1,FALSE)</f>
        <v>#N/A</v>
      </c>
      <c r="BD323" s="39" t="e">
        <f>IF(I323=0,VLOOKUP(K323,변환표준점수!$BU$8:$CF$62,'표점 계산기'!$AN323+1,FALSE),VLOOKUP(I323,변환표준점수!$BH$8:$BS$62,'표점 계산기'!$AN323+1,FALSE))</f>
        <v>#N/A</v>
      </c>
      <c r="BE323" s="39" t="e">
        <f>IF(J323=0,VLOOKUP(L323,변환표준점수!$BU$8:$CF$62,'표점 계산기'!$AN323+1,FALSE),VLOOKUP(J323,변환표준점수!$BH$8:$BS$62,'표점 계산기'!$AN323+1,FALSE))</f>
        <v>#N/A</v>
      </c>
      <c r="BF323" s="39" cm="1">
        <f t="array" ref="BF323">IF(M323=0,0,IF(OR(AN323=3,AN323=4),0,IF(AN323=1,INDEX($CZ$7:$CZ$15,SUM(IF(M323&lt;$CY$7:$CY$15=TRUE,1,0))+1),VLOOKUP(M323,변환표준점수!$BH$8:$BS$62,'표점 계산기'!AN323+1,FALSE))))</f>
        <v>0</v>
      </c>
      <c r="BG323" s="39" t="e" cm="1">
        <f t="array" ref="BG323">INDEX($DG$24:$EF$31,COLUMN(C318),$AP323)</f>
        <v>#N/A</v>
      </c>
      <c r="BH323" s="39" t="e" cm="1">
        <f t="array" ref="BH323">INDEX($DG$24:$EF$31,COLUMN(D318),$AP323)</f>
        <v>#N/A</v>
      </c>
      <c r="BI323" s="39" t="e" cm="1">
        <f t="array" ref="BI323">INDEX($DG$24:$EF$31,COLUMN(E318),$AP323)</f>
        <v>#N/A</v>
      </c>
      <c r="BJ323" s="39" t="e" cm="1">
        <f t="array" ref="BJ323">INDEX($DG$24:$EF$31,COLUMN(F318),$AP323)</f>
        <v>#N/A</v>
      </c>
      <c r="BK323" s="39" t="e" cm="1">
        <f t="array" ref="BK323">INDEX($DG$24:$EF$31,COLUMN(G318),$AP323)</f>
        <v>#N/A</v>
      </c>
      <c r="BL323" s="39" t="e" cm="1">
        <f t="array" ref="BL323">INDEX($DG$24:$EF$31,COLUMN(H318),$AP323)</f>
        <v>#N/A</v>
      </c>
      <c r="BM323" s="63" t="str" cm="1">
        <f t="array" aca="1" ref="BM323:BQ323" ca="1">IFERROR(ROUND(IF(IFERROR(AW323:BA323/AW323:BA323,0)=1,(IFERROR(AQ323:AU323*BG323,0)+IFERROR(AW323:BA323*BH323,0)+(SUM(BD323:BF323)-MIN(BD323:BF323))*BI323+BB323*BJ323+BC323*BK323)*BL323+BB323*(1-BJ323)+BC323*(1-BK323)+IF(AN323=1,BF323,0),""),2),"")</f>
        <v/>
      </c>
      <c r="BN323" s="52" t="str">
        <f ca="1"/>
        <v/>
      </c>
      <c r="BO323" s="52" t="str">
        <f ca="1"/>
        <v/>
      </c>
      <c r="BP323" s="52" t="str">
        <f ca="1"/>
        <v/>
      </c>
      <c r="BQ323" s="64" t="str">
        <f ca="1"/>
        <v/>
      </c>
      <c r="BR323" s="6"/>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6"/>
      <c r="DM323" s="6"/>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row>
    <row r="324" spans="1:153" x14ac:dyDescent="0.3">
      <c r="A324" s="5"/>
      <c r="B324" s="18" t="str">
        <f t="shared" si="69"/>
        <v/>
      </c>
      <c r="C324" s="24"/>
      <c r="D324" s="24"/>
      <c r="E324" s="24"/>
      <c r="F324" s="24"/>
      <c r="G324" s="24"/>
      <c r="H324" s="25"/>
      <c r="I324" s="25"/>
      <c r="J324" s="25"/>
      <c r="K324" s="25"/>
      <c r="L324" s="25"/>
      <c r="M324" s="25"/>
      <c r="N324" s="24"/>
      <c r="O324" s="25"/>
      <c r="P324" s="6"/>
      <c r="Q324" s="6"/>
      <c r="R324" s="6" t="e">
        <f t="shared" si="70"/>
        <v>#N/A</v>
      </c>
      <c r="S324" s="6" t="e">
        <f t="shared" si="71"/>
        <v>#N/A</v>
      </c>
      <c r="T324" s="6" t="e">
        <f t="shared" si="72"/>
        <v>#N/A</v>
      </c>
      <c r="U324" s="6" t="e">
        <f t="shared" si="73"/>
        <v>#N/A</v>
      </c>
      <c r="V324" s="8" cm="1">
        <f t="array" ref="V324">IF(M324=0,0,IF(OR($DM$4=3,$DM$4=4),0,IF($DM$4=1,INDEX($CZ$7:$CZ$15,SUM(IF(M324&lt;$CY$7:$CY$15=TRUE,1,0))+1),VLOOKUP(M324,$DB$7:$DC$107,2,FALSE))))</f>
        <v>0</v>
      </c>
      <c r="W324" s="6" t="e">
        <f t="shared" si="68"/>
        <v>#N/A</v>
      </c>
      <c r="X324" s="6" cm="1">
        <f t="array" aca="1" ref="X324" ca="1">SUM(IF((IF(E324=0,INDIRECT(_xlfn.CONCAT($CH$1,MATCH(F324,$CG$7:$CG$100,0)+6)):INDIRECT(_xlfn.CONCAT($CH$1,MATCH(F324,$CG$7:$CG$100,0)+6+SUM(IF((F324=$CG$7:$CG$59)=TRUE,1,0))-1)),INDIRECT(_xlfn.CONCAT($CD$1,MATCH(E324,$CC$7:$CC$100,0)+6)):INDIRECT(_xlfn.CONCAT($CD$1,MATCH(E324,$CC$7:$CC$100,0)+6+SUM(IF((E324=$CC$7:$CC$59)=TRUE,1,0))-1)))*$S$3)=0,0,1))</f>
        <v>2</v>
      </c>
      <c r="Y324" s="6" t="e" cm="1">
        <f t="array" aca="1" ref="Y324" ca="1">SUM(IF((TRANSPOSE(MMULT(MMULT(_xlfn.MUNIT(X324),IF(MMULT(IF(E324=0,INDIRECT(_xlfn.CONCAT($CH$1,MATCH(F324,$CG$7:$CG$100,0)+6)):INDIRECT(_xlfn.CONCAT($CH$1,MATCH(F324,$CG$7:$CG$100,0)+6+SUM(IF((F324=$CG$7:$CG$59)=TRUE,1,0))-1)),INDIRECT(_xlfn.CONCAT($CD$1,MATCH(E324,$CC$7:$CC$100,0)+6)):INDIRECT(_xlfn.CONCAT($CD$1,MATCH(E324,$CC$7:$CC$100,0)+6+SUM(IF((E324=$CC$7:$CC$59)=TRUE,1,0))-1)))*$S$3,1/TRANSPOSE(W324-INDIRECT(_xlfn.CONCAT($BZ$1,MATCH(D324,$BY$7:$BY$100,0)+6)):INDIRECT(_xlfn.CONCAT($BZ$1,MATCH(D324,$BY$7:$BY$100,0)+6+SUM(IF((D324=$BY$7:$BY$59)=TRUE,1,0))-1))*$R$3))=1,1,0)),W324-INDIRECT(_xlfn.CONCAT($BZ$1,MATCH(D324,$BY$7:$BY$100,0)+6)):INDIRECT(_xlfn.CONCAT($BZ$1,MATCH(D324,$BY$7:$BY$100,0)+6+SUM(IF((D324=$BY$7:$BY$59)=TRUE,1,0))-1))*$R$3)))=0,0,1))</f>
        <v>#N/A</v>
      </c>
      <c r="Z324" s="6"/>
      <c r="AA324" s="30" t="str">
        <f t="shared" ca="1" si="74"/>
        <v/>
      </c>
      <c r="AB324" s="31" t="str">
        <f t="shared" si="75"/>
        <v/>
      </c>
      <c r="AC324" s="31" t="str">
        <f t="shared" si="76"/>
        <v/>
      </c>
      <c r="AD324" s="31" t="str">
        <f t="shared" si="77"/>
        <v/>
      </c>
      <c r="AE324" s="32" t="str">
        <f t="shared" si="78"/>
        <v/>
      </c>
      <c r="AF324" s="33" t="str" cm="1">
        <f t="array" aca="1" ref="AF324" ca="1">IFERROR(IF(_xlfn._xlws.SORT(TRANSPOSE(MMULT(MMULT(_xlfn.MUNIT(X324),IF(ROUND(MMULT(IF(E324=0,IF(DN322=1,INDIRECT(_xlfn.CONCAT($CP$1,MATCH(F324,$CO$7:$CO$100,0)+6)):INDIRECT(_xlfn.CONCAT($CP$1,MATCH(F324,$CO$7:$CO$100,0)+6+SUM(IF((F324=$CO$7:$CO$59)=TRUE,1,0))-1)),INDIRECT(_xlfn.CONCAT($CH$1,MATCH(F324,$CG$7:$CG$100,0)+6)):INDIRECT(_xlfn.CONCAT($CH$1,MATCH(F324,$CG$7:$CG$100,0)+6+SUM(IF((F324=$CG$7:$CG$59)=TRUE,1,0))-1))),IF(OR(DN322=2,DN322=3),INDIRECT(_xlfn.CONCAT($CL$1,MATCH(E324,$CK$7:$CK$100,0)+6)):INDIRECT(_xlfn.CONCAT($CL$1,MATCH(E324,$CK$7:$CK$100,0)+6+SUM(IF((E324=$CK$7:$CK$59)=TRUE,1,0))-1)),INDIRECT(_xlfn.CONCAT($CD$1,MATCH(E324,$CC$7:$CC$100,0)+6)):INDIRECT(_xlfn.CONCAT($CD$1,MATCH(E324,$CC$7:$CC$100,0)+6+SUM(IF((E324=$CC$7:$CC$59)=TRUE,1,0))-1))))*$S$3*IF(AND(DM322=4,F324=0),1.1,1),1/TRANSPOSE(W324-INDIRECT(_xlfn.CONCAT($BZ$1,MATCH(D324,$BY$7:$BY$100,0)+6)):INDIRECT(_xlfn.CONCAT($BZ$1,MATCH(D324,$BY$7:$BY$100,0)+6+SUM(IF((D324=$BY$7:$BY$59)=TRUE,1,0))-1))*$R$3)),6)=1,1,0)),W324-INDIRECT(_xlfn.CONCAT($BZ$1,MATCH(D324,$BY$7:$BY$100,0)+6)):INDIRECT(_xlfn.CONCAT($BZ$1,MATCH(D324,$BY$7:$BY$100,0)+6+SUM(IF((D324=$BY$7:$BY$59)=TRUE,1,0))-1))*$R$3))/$S$3,1,-1,TRUE)=0,"",_xlfn._xlws.SORT(TRANSPOSE(MMULT(MMULT(_xlfn.MUNIT(X324),IF(ROUND(MMULT(IF(E324=0,IF(DN322=1,INDIRECT(_xlfn.CONCAT($CP$1,MATCH(F324,$CO$7:$CO$100,0)+6)):INDIRECT(_xlfn.CONCAT($CP$1,MATCH(F324,$CO$7:$CO$100,0)+6+SUM(IF((F324=$CO$7:$CO$59)=TRUE,1,0))-1)),INDIRECT(_xlfn.CONCAT($CH$1,MATCH(F324,$CG$7:$CG$100,0)+6)):INDIRECT(_xlfn.CONCAT($CH$1,MATCH(F324,$CG$7:$CG$100,0)+6+SUM(IF((F324=$CG$7:$CG$59)=TRUE,1,0))-1))),IF(OR(DN322=2,DN322=3),INDIRECT(_xlfn.CONCAT($CL$1,MATCH(E324,$CK$7:$CK$100,0)+6)):INDIRECT(_xlfn.CONCAT($CL$1,MATCH(E324,$CK$7:$CK$100,0)+6+SUM(IF((E324=$CK$7:$CK$59)=TRUE,1,0))-1)),INDIRECT(_xlfn.CONCAT($CD$1,MATCH(E324,$CC$7:$CC$100,0)+6)):INDIRECT(_xlfn.CONCAT($CD$1,MATCH(E324,$CC$7:$CC$100,0)+6+SUM(IF((E324=$CC$7:$CC$59)=TRUE,1,0))-1))))*$S$3*IF(AND(DM322=4,F324=0),1.1,1),1/TRANSPOSE(W324-INDIRECT(_xlfn.CONCAT($BZ$1,MATCH(D324,$BY$7:$BY$100,0)+6)):INDIRECT(_xlfn.CONCAT($BZ$1,MATCH(D324,$BY$7:$BY$100,0)+6+SUM(IF((D324=$BY$7:$BY$59)=TRUE,1,0))-1))*$R$3)),6)=1,1,0)),W324-INDIRECT(_xlfn.CONCAT($BZ$1,MATCH(D324,$BY$7:$BY$100,0)+6)):INDIRECT(_xlfn.CONCAT($BZ$1,MATCH(D324,$BY$7:$BY$100,0)+6+SUM(IF((D324=$BY$7:$BY$59)=TRUE,1,0))-1))*$R$3))/$S$3,1,-1,TRUE)),"")</f>
        <v/>
      </c>
      <c r="AG324" s="31"/>
      <c r="AH324" s="31"/>
      <c r="AI324" s="31"/>
      <c r="AJ324" s="32"/>
      <c r="AK324" s="6"/>
      <c r="AL324" s="21"/>
      <c r="AM324" s="21"/>
      <c r="AN324" s="48">
        <f t="shared" si="79"/>
        <v>12</v>
      </c>
      <c r="AO324" s="39" t="e">
        <f t="shared" si="80"/>
        <v>#N/A</v>
      </c>
      <c r="AP324" s="39" t="e" cm="1">
        <f t="array" ref="AP324">_xlfn.XMATCH(1,IF(IF((AL324=$DG$24:$EF$24)=TRUE,1,0)+IF((AM324=$DG$25:$EF$25)=TRUE,1,0)=2,1,0))</f>
        <v>#N/A</v>
      </c>
      <c r="AQ324" s="39" t="str" cm="1">
        <f t="array" aca="1" ref="AQ324:AU324" ca="1">AA324:AE324</f>
        <v/>
      </c>
      <c r="AR324" s="39" t="str">
        <f ca="1"/>
        <v/>
      </c>
      <c r="AS324" s="39" t="str">
        <f ca="1"/>
        <v/>
      </c>
      <c r="AT324" s="39" t="str">
        <f ca="1"/>
        <v/>
      </c>
      <c r="AU324" s="39" t="str">
        <f ca="1"/>
        <v/>
      </c>
      <c r="AV324" s="39">
        <f t="shared" si="81"/>
        <v>0</v>
      </c>
      <c r="AW324" s="39" t="e" cm="1">
        <f t="array" ref="AW324">IF(AND(AV324=1,AO324&lt;&gt;1),VLOOKUP(E324,변환표준점수!$H$8:$O$60,_xlfn.XMATCH('표점 계산기'!$AL324,변환표준점수!$I$6:$O$6)+1,FALSE),IF(AND($E324=0,$DN$4=1),INDEX($CH$7:$CH$73,SUM(IF(AF324=$CP$7:$CP$59,ROW($A$1:$A$50),0))),IF(AND($E324&lt;&gt;0,$DN$4&lt;&gt;1),INDEX($CD$7:$CD$73,SUM(IF(AF324=$CL$7:$CL$59,ROW($A$1:$A$50),0))),AF324:AJ324)))</f>
        <v>#N/A</v>
      </c>
      <c r="AX324" s="39"/>
      <c r="AY324" s="39"/>
      <c r="AZ324" s="39"/>
      <c r="BA324" s="39"/>
      <c r="BB324" s="39" t="e">
        <f>VLOOKUP(G324,변환표준점수!$X$8:$AM$16,_xlfn.XMATCH(AL324,변환표준점수!$Y$5:$AM$5)+IF(OR(AN324=6,AN324=7,AN324=10,AN324=11),IF(AO324=1,0,1),0)+1,FALSE)</f>
        <v>#N/A</v>
      </c>
      <c r="BC324" s="39" t="e">
        <f>VLOOKUP(H324,변환표준점수!$AO$8:$BE$16,_xlfn.XMATCH(AL324,변환표준점수!$AP$5:$BE$5)+IF(OR(AN324=3,AN324=6,AN324=8,AN324=9,AN324=10),IF(AO324=1,0,1),0)+1,FALSE)</f>
        <v>#N/A</v>
      </c>
      <c r="BD324" s="39" t="e">
        <f>IF(I324=0,VLOOKUP(K324,변환표준점수!$BU$8:$CF$62,'표점 계산기'!$AN324+1,FALSE),VLOOKUP(I324,변환표준점수!$BH$8:$BS$62,'표점 계산기'!$AN324+1,FALSE))</f>
        <v>#N/A</v>
      </c>
      <c r="BE324" s="39" t="e">
        <f>IF(J324=0,VLOOKUP(L324,변환표준점수!$BU$8:$CF$62,'표점 계산기'!$AN324+1,FALSE),VLOOKUP(J324,변환표준점수!$BH$8:$BS$62,'표점 계산기'!$AN324+1,FALSE))</f>
        <v>#N/A</v>
      </c>
      <c r="BF324" s="39" cm="1">
        <f t="array" ref="BF324">IF(M324=0,0,IF(OR(AN324=3,AN324=4),0,IF(AN324=1,INDEX($CZ$7:$CZ$15,SUM(IF(M324&lt;$CY$7:$CY$15=TRUE,1,0))+1),VLOOKUP(M324,변환표준점수!$BH$8:$BS$62,'표점 계산기'!AN324+1,FALSE))))</f>
        <v>0</v>
      </c>
      <c r="BG324" s="39" t="e" cm="1">
        <f t="array" ref="BG324">INDEX($DG$24:$EF$31,COLUMN(C319),$AP324)</f>
        <v>#N/A</v>
      </c>
      <c r="BH324" s="39" t="e" cm="1">
        <f t="array" ref="BH324">INDEX($DG$24:$EF$31,COLUMN(D319),$AP324)</f>
        <v>#N/A</v>
      </c>
      <c r="BI324" s="39" t="e" cm="1">
        <f t="array" ref="BI324">INDEX($DG$24:$EF$31,COLUMN(E319),$AP324)</f>
        <v>#N/A</v>
      </c>
      <c r="BJ324" s="39" t="e" cm="1">
        <f t="array" ref="BJ324">INDEX($DG$24:$EF$31,COLUMN(F319),$AP324)</f>
        <v>#N/A</v>
      </c>
      <c r="BK324" s="39" t="e" cm="1">
        <f t="array" ref="BK324">INDEX($DG$24:$EF$31,COLUMN(G319),$AP324)</f>
        <v>#N/A</v>
      </c>
      <c r="BL324" s="39" t="e" cm="1">
        <f t="array" ref="BL324">INDEX($DG$24:$EF$31,COLUMN(H319),$AP324)</f>
        <v>#N/A</v>
      </c>
      <c r="BM324" s="63" t="str" cm="1">
        <f t="array" aca="1" ref="BM324:BQ324" ca="1">IFERROR(ROUND(IF(IFERROR(AW324:BA324/AW324:BA324,0)=1,(IFERROR(AQ324:AU324*BG324,0)+IFERROR(AW324:BA324*BH324,0)+(SUM(BD324:BF324)-MIN(BD324:BF324))*BI324+BB324*BJ324+BC324*BK324)*BL324+BB324*(1-BJ324)+BC324*(1-BK324)+IF(AN324=1,BF324,0),""),2),"")</f>
        <v/>
      </c>
      <c r="BN324" s="52" t="str">
        <f ca="1"/>
        <v/>
      </c>
      <c r="BO324" s="52" t="str">
        <f ca="1"/>
        <v/>
      </c>
      <c r="BP324" s="52" t="str">
        <f ca="1"/>
        <v/>
      </c>
      <c r="BQ324" s="64" t="str">
        <f ca="1"/>
        <v/>
      </c>
      <c r="BR324" s="6"/>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6"/>
      <c r="DM324" s="6"/>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row>
    <row r="325" spans="1:153" x14ac:dyDescent="0.3">
      <c r="A325" s="5"/>
      <c r="B325" s="18" t="str">
        <f t="shared" si="69"/>
        <v/>
      </c>
      <c r="C325" s="24"/>
      <c r="D325" s="24"/>
      <c r="E325" s="24"/>
      <c r="F325" s="24"/>
      <c r="G325" s="24"/>
      <c r="H325" s="25"/>
      <c r="I325" s="25"/>
      <c r="J325" s="25"/>
      <c r="K325" s="25"/>
      <c r="L325" s="25"/>
      <c r="M325" s="25"/>
      <c r="N325" s="24"/>
      <c r="O325" s="25"/>
      <c r="P325" s="6"/>
      <c r="Q325" s="6"/>
      <c r="R325" s="6" t="e">
        <f t="shared" si="70"/>
        <v>#N/A</v>
      </c>
      <c r="S325" s="6" t="e">
        <f t="shared" si="71"/>
        <v>#N/A</v>
      </c>
      <c r="T325" s="6" t="e">
        <f t="shared" si="72"/>
        <v>#N/A</v>
      </c>
      <c r="U325" s="6" t="e">
        <f t="shared" si="73"/>
        <v>#N/A</v>
      </c>
      <c r="V325" s="8" cm="1">
        <f t="array" ref="V325">IF(M325=0,0,IF(OR($DM$4=3,$DM$4=4),0,IF($DM$4=1,INDEX($CZ$7:$CZ$15,SUM(IF(M325&lt;$CY$7:$CY$15=TRUE,1,0))+1),VLOOKUP(M325,$DB$7:$DC$107,2,FALSE))))</f>
        <v>0</v>
      </c>
      <c r="W325" s="6" t="e">
        <f t="shared" si="68"/>
        <v>#N/A</v>
      </c>
      <c r="X325" s="6" cm="1">
        <f t="array" aca="1" ref="X325" ca="1">SUM(IF((IF(E325=0,INDIRECT(_xlfn.CONCAT($CH$1,MATCH(F325,$CG$7:$CG$100,0)+6)):INDIRECT(_xlfn.CONCAT($CH$1,MATCH(F325,$CG$7:$CG$100,0)+6+SUM(IF((F325=$CG$7:$CG$59)=TRUE,1,0))-1)),INDIRECT(_xlfn.CONCAT($CD$1,MATCH(E325,$CC$7:$CC$100,0)+6)):INDIRECT(_xlfn.CONCAT($CD$1,MATCH(E325,$CC$7:$CC$100,0)+6+SUM(IF((E325=$CC$7:$CC$59)=TRUE,1,0))-1)))*$S$3)=0,0,1))</f>
        <v>2</v>
      </c>
      <c r="Y325" s="6" t="e" cm="1">
        <f t="array" aca="1" ref="Y325" ca="1">SUM(IF((TRANSPOSE(MMULT(MMULT(_xlfn.MUNIT(X325),IF(MMULT(IF(E325=0,INDIRECT(_xlfn.CONCAT($CH$1,MATCH(F325,$CG$7:$CG$100,0)+6)):INDIRECT(_xlfn.CONCAT($CH$1,MATCH(F325,$CG$7:$CG$100,0)+6+SUM(IF((F325=$CG$7:$CG$59)=TRUE,1,0))-1)),INDIRECT(_xlfn.CONCAT($CD$1,MATCH(E325,$CC$7:$CC$100,0)+6)):INDIRECT(_xlfn.CONCAT($CD$1,MATCH(E325,$CC$7:$CC$100,0)+6+SUM(IF((E325=$CC$7:$CC$59)=TRUE,1,0))-1)))*$S$3,1/TRANSPOSE(W325-INDIRECT(_xlfn.CONCAT($BZ$1,MATCH(D325,$BY$7:$BY$100,0)+6)):INDIRECT(_xlfn.CONCAT($BZ$1,MATCH(D325,$BY$7:$BY$100,0)+6+SUM(IF((D325=$BY$7:$BY$59)=TRUE,1,0))-1))*$R$3))=1,1,0)),W325-INDIRECT(_xlfn.CONCAT($BZ$1,MATCH(D325,$BY$7:$BY$100,0)+6)):INDIRECT(_xlfn.CONCAT($BZ$1,MATCH(D325,$BY$7:$BY$100,0)+6+SUM(IF((D325=$BY$7:$BY$59)=TRUE,1,0))-1))*$R$3)))=0,0,1))</f>
        <v>#N/A</v>
      </c>
      <c r="Z325" s="6"/>
      <c r="AA325" s="30" t="str">
        <f t="shared" ca="1" si="74"/>
        <v/>
      </c>
      <c r="AB325" s="31" t="str">
        <f t="shared" si="75"/>
        <v/>
      </c>
      <c r="AC325" s="31" t="str">
        <f t="shared" si="76"/>
        <v/>
      </c>
      <c r="AD325" s="31" t="str">
        <f t="shared" si="77"/>
        <v/>
      </c>
      <c r="AE325" s="32" t="str">
        <f t="shared" si="78"/>
        <v/>
      </c>
      <c r="AF325" s="33" t="str" cm="1">
        <f t="array" aca="1" ref="AF325" ca="1">IFERROR(IF(_xlfn._xlws.SORT(TRANSPOSE(MMULT(MMULT(_xlfn.MUNIT(X325),IF(ROUND(MMULT(IF(E325=0,IF(DN323=1,INDIRECT(_xlfn.CONCAT($CP$1,MATCH(F325,$CO$7:$CO$100,0)+6)):INDIRECT(_xlfn.CONCAT($CP$1,MATCH(F325,$CO$7:$CO$100,0)+6+SUM(IF((F325=$CO$7:$CO$59)=TRUE,1,0))-1)),INDIRECT(_xlfn.CONCAT($CH$1,MATCH(F325,$CG$7:$CG$100,0)+6)):INDIRECT(_xlfn.CONCAT($CH$1,MATCH(F325,$CG$7:$CG$100,0)+6+SUM(IF((F325=$CG$7:$CG$59)=TRUE,1,0))-1))),IF(OR(DN323=2,DN323=3),INDIRECT(_xlfn.CONCAT($CL$1,MATCH(E325,$CK$7:$CK$100,0)+6)):INDIRECT(_xlfn.CONCAT($CL$1,MATCH(E325,$CK$7:$CK$100,0)+6+SUM(IF((E325=$CK$7:$CK$59)=TRUE,1,0))-1)),INDIRECT(_xlfn.CONCAT($CD$1,MATCH(E325,$CC$7:$CC$100,0)+6)):INDIRECT(_xlfn.CONCAT($CD$1,MATCH(E325,$CC$7:$CC$100,0)+6+SUM(IF((E325=$CC$7:$CC$59)=TRUE,1,0))-1))))*$S$3*IF(AND(DM323=4,F325=0),1.1,1),1/TRANSPOSE(W325-INDIRECT(_xlfn.CONCAT($BZ$1,MATCH(D325,$BY$7:$BY$100,0)+6)):INDIRECT(_xlfn.CONCAT($BZ$1,MATCH(D325,$BY$7:$BY$100,0)+6+SUM(IF((D325=$BY$7:$BY$59)=TRUE,1,0))-1))*$R$3)),6)=1,1,0)),W325-INDIRECT(_xlfn.CONCAT($BZ$1,MATCH(D325,$BY$7:$BY$100,0)+6)):INDIRECT(_xlfn.CONCAT($BZ$1,MATCH(D325,$BY$7:$BY$100,0)+6+SUM(IF((D325=$BY$7:$BY$59)=TRUE,1,0))-1))*$R$3))/$S$3,1,-1,TRUE)=0,"",_xlfn._xlws.SORT(TRANSPOSE(MMULT(MMULT(_xlfn.MUNIT(X325),IF(ROUND(MMULT(IF(E325=0,IF(DN323=1,INDIRECT(_xlfn.CONCAT($CP$1,MATCH(F325,$CO$7:$CO$100,0)+6)):INDIRECT(_xlfn.CONCAT($CP$1,MATCH(F325,$CO$7:$CO$100,0)+6+SUM(IF((F325=$CO$7:$CO$59)=TRUE,1,0))-1)),INDIRECT(_xlfn.CONCAT($CH$1,MATCH(F325,$CG$7:$CG$100,0)+6)):INDIRECT(_xlfn.CONCAT($CH$1,MATCH(F325,$CG$7:$CG$100,0)+6+SUM(IF((F325=$CG$7:$CG$59)=TRUE,1,0))-1))),IF(OR(DN323=2,DN323=3),INDIRECT(_xlfn.CONCAT($CL$1,MATCH(E325,$CK$7:$CK$100,0)+6)):INDIRECT(_xlfn.CONCAT($CL$1,MATCH(E325,$CK$7:$CK$100,0)+6+SUM(IF((E325=$CK$7:$CK$59)=TRUE,1,0))-1)),INDIRECT(_xlfn.CONCAT($CD$1,MATCH(E325,$CC$7:$CC$100,0)+6)):INDIRECT(_xlfn.CONCAT($CD$1,MATCH(E325,$CC$7:$CC$100,0)+6+SUM(IF((E325=$CC$7:$CC$59)=TRUE,1,0))-1))))*$S$3*IF(AND(DM323=4,F325=0),1.1,1),1/TRANSPOSE(W325-INDIRECT(_xlfn.CONCAT($BZ$1,MATCH(D325,$BY$7:$BY$100,0)+6)):INDIRECT(_xlfn.CONCAT($BZ$1,MATCH(D325,$BY$7:$BY$100,0)+6+SUM(IF((D325=$BY$7:$BY$59)=TRUE,1,0))-1))*$R$3)),6)=1,1,0)),W325-INDIRECT(_xlfn.CONCAT($BZ$1,MATCH(D325,$BY$7:$BY$100,0)+6)):INDIRECT(_xlfn.CONCAT($BZ$1,MATCH(D325,$BY$7:$BY$100,0)+6+SUM(IF((D325=$BY$7:$BY$59)=TRUE,1,0))-1))*$R$3))/$S$3,1,-1,TRUE)),"")</f>
        <v/>
      </c>
      <c r="AG325" s="31"/>
      <c r="AH325" s="31"/>
      <c r="AI325" s="31"/>
      <c r="AJ325" s="32"/>
      <c r="AK325" s="6"/>
      <c r="AL325" s="21"/>
      <c r="AM325" s="21"/>
      <c r="AN325" s="48">
        <f t="shared" si="79"/>
        <v>12</v>
      </c>
      <c r="AO325" s="39" t="e">
        <f t="shared" si="80"/>
        <v>#N/A</v>
      </c>
      <c r="AP325" s="39" t="e" cm="1">
        <f t="array" ref="AP325">_xlfn.XMATCH(1,IF(IF((AL325=$DG$24:$EF$24)=TRUE,1,0)+IF((AM325=$DG$25:$EF$25)=TRUE,1,0)=2,1,0))</f>
        <v>#N/A</v>
      </c>
      <c r="AQ325" s="39" t="str" cm="1">
        <f t="array" aca="1" ref="AQ325:AU325" ca="1">AA325:AE325</f>
        <v/>
      </c>
      <c r="AR325" s="39" t="str">
        <f ca="1"/>
        <v/>
      </c>
      <c r="AS325" s="39" t="str">
        <f ca="1"/>
        <v/>
      </c>
      <c r="AT325" s="39" t="str">
        <f ca="1"/>
        <v/>
      </c>
      <c r="AU325" s="39" t="str">
        <f ca="1"/>
        <v/>
      </c>
      <c r="AV325" s="39">
        <f t="shared" si="81"/>
        <v>0</v>
      </c>
      <c r="AW325" s="39" t="e" cm="1">
        <f t="array" ref="AW325">IF(AND(AV325=1,AO325&lt;&gt;1),VLOOKUP(E325,변환표준점수!$H$8:$O$60,_xlfn.XMATCH('표점 계산기'!$AL325,변환표준점수!$I$6:$O$6)+1,FALSE),IF(AND($E325=0,$DN$4=1),INDEX($CH$7:$CH$73,SUM(IF(AF325=$CP$7:$CP$59,ROW($A$1:$A$50),0))),IF(AND($E325&lt;&gt;0,$DN$4&lt;&gt;1),INDEX($CD$7:$CD$73,SUM(IF(AF325=$CL$7:$CL$59,ROW($A$1:$A$50),0))),AF325:AJ325)))</f>
        <v>#N/A</v>
      </c>
      <c r="AX325" s="39"/>
      <c r="AY325" s="39"/>
      <c r="AZ325" s="39"/>
      <c r="BA325" s="39"/>
      <c r="BB325" s="39" t="e">
        <f>VLOOKUP(G325,변환표준점수!$X$8:$AM$16,_xlfn.XMATCH(AL325,변환표준점수!$Y$5:$AM$5)+IF(OR(AN325=6,AN325=7,AN325=10,AN325=11),IF(AO325=1,0,1),0)+1,FALSE)</f>
        <v>#N/A</v>
      </c>
      <c r="BC325" s="39" t="e">
        <f>VLOOKUP(H325,변환표준점수!$AO$8:$BE$16,_xlfn.XMATCH(AL325,변환표준점수!$AP$5:$BE$5)+IF(OR(AN325=3,AN325=6,AN325=8,AN325=9,AN325=10),IF(AO325=1,0,1),0)+1,FALSE)</f>
        <v>#N/A</v>
      </c>
      <c r="BD325" s="39" t="e">
        <f>IF(I325=0,VLOOKUP(K325,변환표준점수!$BU$8:$CF$62,'표점 계산기'!$AN325+1,FALSE),VLOOKUP(I325,변환표준점수!$BH$8:$BS$62,'표점 계산기'!$AN325+1,FALSE))</f>
        <v>#N/A</v>
      </c>
      <c r="BE325" s="39" t="e">
        <f>IF(J325=0,VLOOKUP(L325,변환표준점수!$BU$8:$CF$62,'표점 계산기'!$AN325+1,FALSE),VLOOKUP(J325,변환표준점수!$BH$8:$BS$62,'표점 계산기'!$AN325+1,FALSE))</f>
        <v>#N/A</v>
      </c>
      <c r="BF325" s="39" cm="1">
        <f t="array" ref="BF325">IF(M325=0,0,IF(OR(AN325=3,AN325=4),0,IF(AN325=1,INDEX($CZ$7:$CZ$15,SUM(IF(M325&lt;$CY$7:$CY$15=TRUE,1,0))+1),VLOOKUP(M325,변환표준점수!$BH$8:$BS$62,'표점 계산기'!AN325+1,FALSE))))</f>
        <v>0</v>
      </c>
      <c r="BG325" s="39" t="e" cm="1">
        <f t="array" ref="BG325">INDEX($DG$24:$EF$31,COLUMN(C320),$AP325)</f>
        <v>#N/A</v>
      </c>
      <c r="BH325" s="39" t="e" cm="1">
        <f t="array" ref="BH325">INDEX($DG$24:$EF$31,COLUMN(D320),$AP325)</f>
        <v>#N/A</v>
      </c>
      <c r="BI325" s="39" t="e" cm="1">
        <f t="array" ref="BI325">INDEX($DG$24:$EF$31,COLUMN(E320),$AP325)</f>
        <v>#N/A</v>
      </c>
      <c r="BJ325" s="39" t="e" cm="1">
        <f t="array" ref="BJ325">INDEX($DG$24:$EF$31,COLUMN(F320),$AP325)</f>
        <v>#N/A</v>
      </c>
      <c r="BK325" s="39" t="e" cm="1">
        <f t="array" ref="BK325">INDEX($DG$24:$EF$31,COLUMN(G320),$AP325)</f>
        <v>#N/A</v>
      </c>
      <c r="BL325" s="39" t="e" cm="1">
        <f t="array" ref="BL325">INDEX($DG$24:$EF$31,COLUMN(H320),$AP325)</f>
        <v>#N/A</v>
      </c>
      <c r="BM325" s="63" t="str" cm="1">
        <f t="array" aca="1" ref="BM325:BQ325" ca="1">IFERROR(ROUND(IF(IFERROR(AW325:BA325/AW325:BA325,0)=1,(IFERROR(AQ325:AU325*BG325,0)+IFERROR(AW325:BA325*BH325,0)+(SUM(BD325:BF325)-MIN(BD325:BF325))*BI325+BB325*BJ325+BC325*BK325)*BL325+BB325*(1-BJ325)+BC325*(1-BK325)+IF(AN325=1,BF325,0),""),2),"")</f>
        <v/>
      </c>
      <c r="BN325" s="52" t="str">
        <f ca="1"/>
        <v/>
      </c>
      <c r="BO325" s="52" t="str">
        <f ca="1"/>
        <v/>
      </c>
      <c r="BP325" s="52" t="str">
        <f ca="1"/>
        <v/>
      </c>
      <c r="BQ325" s="64" t="str">
        <f ca="1"/>
        <v/>
      </c>
      <c r="BR325" s="6"/>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6"/>
      <c r="DM325" s="6"/>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row>
    <row r="326" spans="1:153" x14ac:dyDescent="0.3">
      <c r="A326" s="5"/>
      <c r="B326" s="18" t="str">
        <f t="shared" si="69"/>
        <v/>
      </c>
      <c r="C326" s="24"/>
      <c r="D326" s="24"/>
      <c r="E326" s="24"/>
      <c r="F326" s="24"/>
      <c r="G326" s="24"/>
      <c r="H326" s="25"/>
      <c r="I326" s="25"/>
      <c r="J326" s="25"/>
      <c r="K326" s="25"/>
      <c r="L326" s="25"/>
      <c r="M326" s="25"/>
      <c r="N326" s="24"/>
      <c r="O326" s="25"/>
      <c r="P326" s="6"/>
      <c r="Q326" s="6"/>
      <c r="R326" s="6" t="e">
        <f t="shared" si="70"/>
        <v>#N/A</v>
      </c>
      <c r="S326" s="6" t="e">
        <f t="shared" si="71"/>
        <v>#N/A</v>
      </c>
      <c r="T326" s="6" t="e">
        <f t="shared" si="72"/>
        <v>#N/A</v>
      </c>
      <c r="U326" s="6" t="e">
        <f t="shared" si="73"/>
        <v>#N/A</v>
      </c>
      <c r="V326" s="8" cm="1">
        <f t="array" ref="V326">IF(M326=0,0,IF(OR($DM$4=3,$DM$4=4),0,IF($DM$4=1,INDEX($CZ$7:$CZ$15,SUM(IF(M326&lt;$CY$7:$CY$15=TRUE,1,0))+1),VLOOKUP(M326,$DB$7:$DC$107,2,FALSE))))</f>
        <v>0</v>
      </c>
      <c r="W326" s="6" t="e">
        <f t="shared" ref="W326:W389" si="82">ROUND((C326-S326*(1-$V$3)-V326*(IF($DM$4=1,1,0))-R326*(1-$U$3))/$W$3-R326*$U$3-S326*$V$3-(SUM(T326:V326)-MIN(T326:V326))*$T$3,2)</f>
        <v>#N/A</v>
      </c>
      <c r="X326" s="6" cm="1">
        <f t="array" aca="1" ref="X326" ca="1">SUM(IF((IF(E326=0,INDIRECT(_xlfn.CONCAT($CH$1,MATCH(F326,$CG$7:$CG$100,0)+6)):INDIRECT(_xlfn.CONCAT($CH$1,MATCH(F326,$CG$7:$CG$100,0)+6+SUM(IF((F326=$CG$7:$CG$59)=TRUE,1,0))-1)),INDIRECT(_xlfn.CONCAT($CD$1,MATCH(E326,$CC$7:$CC$100,0)+6)):INDIRECT(_xlfn.CONCAT($CD$1,MATCH(E326,$CC$7:$CC$100,0)+6+SUM(IF((E326=$CC$7:$CC$59)=TRUE,1,0))-1)))*$S$3)=0,0,1))</f>
        <v>2</v>
      </c>
      <c r="Y326" s="6" t="e" cm="1">
        <f t="array" aca="1" ref="Y326" ca="1">SUM(IF((TRANSPOSE(MMULT(MMULT(_xlfn.MUNIT(X326),IF(MMULT(IF(E326=0,INDIRECT(_xlfn.CONCAT($CH$1,MATCH(F326,$CG$7:$CG$100,0)+6)):INDIRECT(_xlfn.CONCAT($CH$1,MATCH(F326,$CG$7:$CG$100,0)+6+SUM(IF((F326=$CG$7:$CG$59)=TRUE,1,0))-1)),INDIRECT(_xlfn.CONCAT($CD$1,MATCH(E326,$CC$7:$CC$100,0)+6)):INDIRECT(_xlfn.CONCAT($CD$1,MATCH(E326,$CC$7:$CC$100,0)+6+SUM(IF((E326=$CC$7:$CC$59)=TRUE,1,0))-1)))*$S$3,1/TRANSPOSE(W326-INDIRECT(_xlfn.CONCAT($BZ$1,MATCH(D326,$BY$7:$BY$100,0)+6)):INDIRECT(_xlfn.CONCAT($BZ$1,MATCH(D326,$BY$7:$BY$100,0)+6+SUM(IF((D326=$BY$7:$BY$59)=TRUE,1,0))-1))*$R$3))=1,1,0)),W326-INDIRECT(_xlfn.CONCAT($BZ$1,MATCH(D326,$BY$7:$BY$100,0)+6)):INDIRECT(_xlfn.CONCAT($BZ$1,MATCH(D326,$BY$7:$BY$100,0)+6+SUM(IF((D326=$BY$7:$BY$59)=TRUE,1,0))-1))*$R$3)))=0,0,1))</f>
        <v>#N/A</v>
      </c>
      <c r="Z326" s="6"/>
      <c r="AA326" s="30" t="str">
        <f t="shared" ca="1" si="74"/>
        <v/>
      </c>
      <c r="AB326" s="31" t="str">
        <f t="shared" si="75"/>
        <v/>
      </c>
      <c r="AC326" s="31" t="str">
        <f t="shared" si="76"/>
        <v/>
      </c>
      <c r="AD326" s="31" t="str">
        <f t="shared" si="77"/>
        <v/>
      </c>
      <c r="AE326" s="32" t="str">
        <f t="shared" si="78"/>
        <v/>
      </c>
      <c r="AF326" s="33" t="str" cm="1">
        <f t="array" aca="1" ref="AF326" ca="1">IFERROR(IF(_xlfn._xlws.SORT(TRANSPOSE(MMULT(MMULT(_xlfn.MUNIT(X326),IF(ROUND(MMULT(IF(E326=0,IF(DN324=1,INDIRECT(_xlfn.CONCAT($CP$1,MATCH(F326,$CO$7:$CO$100,0)+6)):INDIRECT(_xlfn.CONCAT($CP$1,MATCH(F326,$CO$7:$CO$100,0)+6+SUM(IF((F326=$CO$7:$CO$59)=TRUE,1,0))-1)),INDIRECT(_xlfn.CONCAT($CH$1,MATCH(F326,$CG$7:$CG$100,0)+6)):INDIRECT(_xlfn.CONCAT($CH$1,MATCH(F326,$CG$7:$CG$100,0)+6+SUM(IF((F326=$CG$7:$CG$59)=TRUE,1,0))-1))),IF(OR(DN324=2,DN324=3),INDIRECT(_xlfn.CONCAT($CL$1,MATCH(E326,$CK$7:$CK$100,0)+6)):INDIRECT(_xlfn.CONCAT($CL$1,MATCH(E326,$CK$7:$CK$100,0)+6+SUM(IF((E326=$CK$7:$CK$59)=TRUE,1,0))-1)),INDIRECT(_xlfn.CONCAT($CD$1,MATCH(E326,$CC$7:$CC$100,0)+6)):INDIRECT(_xlfn.CONCAT($CD$1,MATCH(E326,$CC$7:$CC$100,0)+6+SUM(IF((E326=$CC$7:$CC$59)=TRUE,1,0))-1))))*$S$3*IF(AND(DM324=4,F326=0),1.1,1),1/TRANSPOSE(W326-INDIRECT(_xlfn.CONCAT($BZ$1,MATCH(D326,$BY$7:$BY$100,0)+6)):INDIRECT(_xlfn.CONCAT($BZ$1,MATCH(D326,$BY$7:$BY$100,0)+6+SUM(IF((D326=$BY$7:$BY$59)=TRUE,1,0))-1))*$R$3)),6)=1,1,0)),W326-INDIRECT(_xlfn.CONCAT($BZ$1,MATCH(D326,$BY$7:$BY$100,0)+6)):INDIRECT(_xlfn.CONCAT($BZ$1,MATCH(D326,$BY$7:$BY$100,0)+6+SUM(IF((D326=$BY$7:$BY$59)=TRUE,1,0))-1))*$R$3))/$S$3,1,-1,TRUE)=0,"",_xlfn._xlws.SORT(TRANSPOSE(MMULT(MMULT(_xlfn.MUNIT(X326),IF(ROUND(MMULT(IF(E326=0,IF(DN324=1,INDIRECT(_xlfn.CONCAT($CP$1,MATCH(F326,$CO$7:$CO$100,0)+6)):INDIRECT(_xlfn.CONCAT($CP$1,MATCH(F326,$CO$7:$CO$100,0)+6+SUM(IF((F326=$CO$7:$CO$59)=TRUE,1,0))-1)),INDIRECT(_xlfn.CONCAT($CH$1,MATCH(F326,$CG$7:$CG$100,0)+6)):INDIRECT(_xlfn.CONCAT($CH$1,MATCH(F326,$CG$7:$CG$100,0)+6+SUM(IF((F326=$CG$7:$CG$59)=TRUE,1,0))-1))),IF(OR(DN324=2,DN324=3),INDIRECT(_xlfn.CONCAT($CL$1,MATCH(E326,$CK$7:$CK$100,0)+6)):INDIRECT(_xlfn.CONCAT($CL$1,MATCH(E326,$CK$7:$CK$100,0)+6+SUM(IF((E326=$CK$7:$CK$59)=TRUE,1,0))-1)),INDIRECT(_xlfn.CONCAT($CD$1,MATCH(E326,$CC$7:$CC$100,0)+6)):INDIRECT(_xlfn.CONCAT($CD$1,MATCH(E326,$CC$7:$CC$100,0)+6+SUM(IF((E326=$CC$7:$CC$59)=TRUE,1,0))-1))))*$S$3*IF(AND(DM324=4,F326=0),1.1,1),1/TRANSPOSE(W326-INDIRECT(_xlfn.CONCAT($BZ$1,MATCH(D326,$BY$7:$BY$100,0)+6)):INDIRECT(_xlfn.CONCAT($BZ$1,MATCH(D326,$BY$7:$BY$100,0)+6+SUM(IF((D326=$BY$7:$BY$59)=TRUE,1,0))-1))*$R$3)),6)=1,1,0)),W326-INDIRECT(_xlfn.CONCAT($BZ$1,MATCH(D326,$BY$7:$BY$100,0)+6)):INDIRECT(_xlfn.CONCAT($BZ$1,MATCH(D326,$BY$7:$BY$100,0)+6+SUM(IF((D326=$BY$7:$BY$59)=TRUE,1,0))-1))*$R$3))/$S$3,1,-1,TRUE)),"")</f>
        <v/>
      </c>
      <c r="AG326" s="31"/>
      <c r="AH326" s="31"/>
      <c r="AI326" s="31"/>
      <c r="AJ326" s="32"/>
      <c r="AK326" s="6"/>
      <c r="AL326" s="21"/>
      <c r="AM326" s="21"/>
      <c r="AN326" s="48">
        <f t="shared" si="79"/>
        <v>12</v>
      </c>
      <c r="AO326" s="39" t="e">
        <f t="shared" si="80"/>
        <v>#N/A</v>
      </c>
      <c r="AP326" s="39" t="e" cm="1">
        <f t="array" ref="AP326">_xlfn.XMATCH(1,IF(IF((AL326=$DG$24:$EF$24)=TRUE,1,0)+IF((AM326=$DG$25:$EF$25)=TRUE,1,0)=2,1,0))</f>
        <v>#N/A</v>
      </c>
      <c r="AQ326" s="39" t="str" cm="1">
        <f t="array" aca="1" ref="AQ326:AU326" ca="1">AA326:AE326</f>
        <v/>
      </c>
      <c r="AR326" s="39" t="str">
        <f ca="1"/>
        <v/>
      </c>
      <c r="AS326" s="39" t="str">
        <f ca="1"/>
        <v/>
      </c>
      <c r="AT326" s="39" t="str">
        <f ca="1"/>
        <v/>
      </c>
      <c r="AU326" s="39" t="str">
        <f ca="1"/>
        <v/>
      </c>
      <c r="AV326" s="39">
        <f t="shared" si="81"/>
        <v>0</v>
      </c>
      <c r="AW326" s="39" t="e" cm="1">
        <f t="array" ref="AW326">IF(AND(AV326=1,AO326&lt;&gt;1),VLOOKUP(E326,변환표준점수!$H$8:$O$60,_xlfn.XMATCH('표점 계산기'!$AL326,변환표준점수!$I$6:$O$6)+1,FALSE),IF(AND($E326=0,$DN$4=1),INDEX($CH$7:$CH$73,SUM(IF(AF326=$CP$7:$CP$59,ROW($A$1:$A$50),0))),IF(AND($E326&lt;&gt;0,$DN$4&lt;&gt;1),INDEX($CD$7:$CD$73,SUM(IF(AF326=$CL$7:$CL$59,ROW($A$1:$A$50),0))),AF326:AJ326)))</f>
        <v>#N/A</v>
      </c>
      <c r="AX326" s="39"/>
      <c r="AY326" s="39"/>
      <c r="AZ326" s="39"/>
      <c r="BA326" s="39"/>
      <c r="BB326" s="39" t="e">
        <f>VLOOKUP(G326,변환표준점수!$X$8:$AM$16,_xlfn.XMATCH(AL326,변환표준점수!$Y$5:$AM$5)+IF(OR(AN326=6,AN326=7,AN326=10,AN326=11),IF(AO326=1,0,1),0)+1,FALSE)</f>
        <v>#N/A</v>
      </c>
      <c r="BC326" s="39" t="e">
        <f>VLOOKUP(H326,변환표준점수!$AO$8:$BE$16,_xlfn.XMATCH(AL326,변환표준점수!$AP$5:$BE$5)+IF(OR(AN326=3,AN326=6,AN326=8,AN326=9,AN326=10),IF(AO326=1,0,1),0)+1,FALSE)</f>
        <v>#N/A</v>
      </c>
      <c r="BD326" s="39" t="e">
        <f>IF(I326=0,VLOOKUP(K326,변환표준점수!$BU$8:$CF$62,'표점 계산기'!$AN326+1,FALSE),VLOOKUP(I326,변환표준점수!$BH$8:$BS$62,'표점 계산기'!$AN326+1,FALSE))</f>
        <v>#N/A</v>
      </c>
      <c r="BE326" s="39" t="e">
        <f>IF(J326=0,VLOOKUP(L326,변환표준점수!$BU$8:$CF$62,'표점 계산기'!$AN326+1,FALSE),VLOOKUP(J326,변환표준점수!$BH$8:$BS$62,'표점 계산기'!$AN326+1,FALSE))</f>
        <v>#N/A</v>
      </c>
      <c r="BF326" s="39" cm="1">
        <f t="array" ref="BF326">IF(M326=0,0,IF(OR(AN326=3,AN326=4),0,IF(AN326=1,INDEX($CZ$7:$CZ$15,SUM(IF(M326&lt;$CY$7:$CY$15=TRUE,1,0))+1),VLOOKUP(M326,변환표준점수!$BH$8:$BS$62,'표점 계산기'!AN326+1,FALSE))))</f>
        <v>0</v>
      </c>
      <c r="BG326" s="39" t="e" cm="1">
        <f t="array" ref="BG326">INDEX($DG$24:$EF$31,COLUMN(C321),$AP326)</f>
        <v>#N/A</v>
      </c>
      <c r="BH326" s="39" t="e" cm="1">
        <f t="array" ref="BH326">INDEX($DG$24:$EF$31,COLUMN(D321),$AP326)</f>
        <v>#N/A</v>
      </c>
      <c r="BI326" s="39" t="e" cm="1">
        <f t="array" ref="BI326">INDEX($DG$24:$EF$31,COLUMN(E321),$AP326)</f>
        <v>#N/A</v>
      </c>
      <c r="BJ326" s="39" t="e" cm="1">
        <f t="array" ref="BJ326">INDEX($DG$24:$EF$31,COLUMN(F321),$AP326)</f>
        <v>#N/A</v>
      </c>
      <c r="BK326" s="39" t="e" cm="1">
        <f t="array" ref="BK326">INDEX($DG$24:$EF$31,COLUMN(G321),$AP326)</f>
        <v>#N/A</v>
      </c>
      <c r="BL326" s="39" t="e" cm="1">
        <f t="array" ref="BL326">INDEX($DG$24:$EF$31,COLUMN(H321),$AP326)</f>
        <v>#N/A</v>
      </c>
      <c r="BM326" s="63" t="str" cm="1">
        <f t="array" aca="1" ref="BM326:BQ326" ca="1">IFERROR(ROUND(IF(IFERROR(AW326:BA326/AW326:BA326,0)=1,(IFERROR(AQ326:AU326*BG326,0)+IFERROR(AW326:BA326*BH326,0)+(SUM(BD326:BF326)-MIN(BD326:BF326))*BI326+BB326*BJ326+BC326*BK326)*BL326+BB326*(1-BJ326)+BC326*(1-BK326)+IF(AN326=1,BF326,0),""),2),"")</f>
        <v/>
      </c>
      <c r="BN326" s="52" t="str">
        <f ca="1"/>
        <v/>
      </c>
      <c r="BO326" s="52" t="str">
        <f ca="1"/>
        <v/>
      </c>
      <c r="BP326" s="52" t="str">
        <f ca="1"/>
        <v/>
      </c>
      <c r="BQ326" s="64" t="str">
        <f ca="1"/>
        <v/>
      </c>
      <c r="BR326" s="6"/>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6"/>
      <c r="DM326" s="6"/>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row>
    <row r="327" spans="1:153" x14ac:dyDescent="0.3">
      <c r="A327" s="5"/>
      <c r="B327" s="18" t="str">
        <f t="shared" ref="B327:B390" si="83">IF(C327=0,"",ROW(A322))</f>
        <v/>
      </c>
      <c r="C327" s="24"/>
      <c r="D327" s="24"/>
      <c r="E327" s="24"/>
      <c r="F327" s="24"/>
      <c r="G327" s="24"/>
      <c r="H327" s="25"/>
      <c r="I327" s="25"/>
      <c r="J327" s="25"/>
      <c r="K327" s="25"/>
      <c r="L327" s="25"/>
      <c r="M327" s="25"/>
      <c r="N327" s="24"/>
      <c r="O327" s="25"/>
      <c r="P327" s="6"/>
      <c r="Q327" s="6"/>
      <c r="R327" s="6" t="e">
        <f t="shared" si="70"/>
        <v>#N/A</v>
      </c>
      <c r="S327" s="6" t="e">
        <f t="shared" si="71"/>
        <v>#N/A</v>
      </c>
      <c r="T327" s="6" t="e">
        <f t="shared" si="72"/>
        <v>#N/A</v>
      </c>
      <c r="U327" s="6" t="e">
        <f t="shared" si="73"/>
        <v>#N/A</v>
      </c>
      <c r="V327" s="8" cm="1">
        <f t="array" ref="V327">IF(M327=0,0,IF(OR($DM$4=3,$DM$4=4),0,IF($DM$4=1,INDEX($CZ$7:$CZ$15,SUM(IF(M327&lt;$CY$7:$CY$15=TRUE,1,0))+1),VLOOKUP(M327,$DB$7:$DC$107,2,FALSE))))</f>
        <v>0</v>
      </c>
      <c r="W327" s="6" t="e">
        <f t="shared" si="82"/>
        <v>#N/A</v>
      </c>
      <c r="X327" s="6" cm="1">
        <f t="array" aca="1" ref="X327" ca="1">SUM(IF((IF(E327=0,INDIRECT(_xlfn.CONCAT($CH$1,MATCH(F327,$CG$7:$CG$100,0)+6)):INDIRECT(_xlfn.CONCAT($CH$1,MATCH(F327,$CG$7:$CG$100,0)+6+SUM(IF((F327=$CG$7:$CG$59)=TRUE,1,0))-1)),INDIRECT(_xlfn.CONCAT($CD$1,MATCH(E327,$CC$7:$CC$100,0)+6)):INDIRECT(_xlfn.CONCAT($CD$1,MATCH(E327,$CC$7:$CC$100,0)+6+SUM(IF((E327=$CC$7:$CC$59)=TRUE,1,0))-1)))*$S$3)=0,0,1))</f>
        <v>2</v>
      </c>
      <c r="Y327" s="6" t="e" cm="1">
        <f t="array" aca="1" ref="Y327" ca="1">SUM(IF((TRANSPOSE(MMULT(MMULT(_xlfn.MUNIT(X327),IF(MMULT(IF(E327=0,INDIRECT(_xlfn.CONCAT($CH$1,MATCH(F327,$CG$7:$CG$100,0)+6)):INDIRECT(_xlfn.CONCAT($CH$1,MATCH(F327,$CG$7:$CG$100,0)+6+SUM(IF((F327=$CG$7:$CG$59)=TRUE,1,0))-1)),INDIRECT(_xlfn.CONCAT($CD$1,MATCH(E327,$CC$7:$CC$100,0)+6)):INDIRECT(_xlfn.CONCAT($CD$1,MATCH(E327,$CC$7:$CC$100,0)+6+SUM(IF((E327=$CC$7:$CC$59)=TRUE,1,0))-1)))*$S$3,1/TRANSPOSE(W327-INDIRECT(_xlfn.CONCAT($BZ$1,MATCH(D327,$BY$7:$BY$100,0)+6)):INDIRECT(_xlfn.CONCAT($BZ$1,MATCH(D327,$BY$7:$BY$100,0)+6+SUM(IF((D327=$BY$7:$BY$59)=TRUE,1,0))-1))*$R$3))=1,1,0)),W327-INDIRECT(_xlfn.CONCAT($BZ$1,MATCH(D327,$BY$7:$BY$100,0)+6)):INDIRECT(_xlfn.CONCAT($BZ$1,MATCH(D327,$BY$7:$BY$100,0)+6+SUM(IF((D327=$BY$7:$BY$59)=TRUE,1,0))-1))*$R$3)))=0,0,1))</f>
        <v>#N/A</v>
      </c>
      <c r="Z327" s="6"/>
      <c r="AA327" s="30" t="str">
        <f t="shared" ca="1" si="74"/>
        <v/>
      </c>
      <c r="AB327" s="31" t="str">
        <f t="shared" si="75"/>
        <v/>
      </c>
      <c r="AC327" s="31" t="str">
        <f t="shared" si="76"/>
        <v/>
      </c>
      <c r="AD327" s="31" t="str">
        <f t="shared" si="77"/>
        <v/>
      </c>
      <c r="AE327" s="32" t="str">
        <f t="shared" si="78"/>
        <v/>
      </c>
      <c r="AF327" s="33" t="str" cm="1">
        <f t="array" aca="1" ref="AF327" ca="1">IFERROR(IF(_xlfn._xlws.SORT(TRANSPOSE(MMULT(MMULT(_xlfn.MUNIT(X327),IF(ROUND(MMULT(IF(E327=0,IF(DN325=1,INDIRECT(_xlfn.CONCAT($CP$1,MATCH(F327,$CO$7:$CO$100,0)+6)):INDIRECT(_xlfn.CONCAT($CP$1,MATCH(F327,$CO$7:$CO$100,0)+6+SUM(IF((F327=$CO$7:$CO$59)=TRUE,1,0))-1)),INDIRECT(_xlfn.CONCAT($CH$1,MATCH(F327,$CG$7:$CG$100,0)+6)):INDIRECT(_xlfn.CONCAT($CH$1,MATCH(F327,$CG$7:$CG$100,0)+6+SUM(IF((F327=$CG$7:$CG$59)=TRUE,1,0))-1))),IF(OR(DN325=2,DN325=3),INDIRECT(_xlfn.CONCAT($CL$1,MATCH(E327,$CK$7:$CK$100,0)+6)):INDIRECT(_xlfn.CONCAT($CL$1,MATCH(E327,$CK$7:$CK$100,0)+6+SUM(IF((E327=$CK$7:$CK$59)=TRUE,1,0))-1)),INDIRECT(_xlfn.CONCAT($CD$1,MATCH(E327,$CC$7:$CC$100,0)+6)):INDIRECT(_xlfn.CONCAT($CD$1,MATCH(E327,$CC$7:$CC$100,0)+6+SUM(IF((E327=$CC$7:$CC$59)=TRUE,1,0))-1))))*$S$3*IF(AND(DM325=4,F327=0),1.1,1),1/TRANSPOSE(W327-INDIRECT(_xlfn.CONCAT($BZ$1,MATCH(D327,$BY$7:$BY$100,0)+6)):INDIRECT(_xlfn.CONCAT($BZ$1,MATCH(D327,$BY$7:$BY$100,0)+6+SUM(IF((D327=$BY$7:$BY$59)=TRUE,1,0))-1))*$R$3)),6)=1,1,0)),W327-INDIRECT(_xlfn.CONCAT($BZ$1,MATCH(D327,$BY$7:$BY$100,0)+6)):INDIRECT(_xlfn.CONCAT($BZ$1,MATCH(D327,$BY$7:$BY$100,0)+6+SUM(IF((D327=$BY$7:$BY$59)=TRUE,1,0))-1))*$R$3))/$S$3,1,-1,TRUE)=0,"",_xlfn._xlws.SORT(TRANSPOSE(MMULT(MMULT(_xlfn.MUNIT(X327),IF(ROUND(MMULT(IF(E327=0,IF(DN325=1,INDIRECT(_xlfn.CONCAT($CP$1,MATCH(F327,$CO$7:$CO$100,0)+6)):INDIRECT(_xlfn.CONCAT($CP$1,MATCH(F327,$CO$7:$CO$100,0)+6+SUM(IF((F327=$CO$7:$CO$59)=TRUE,1,0))-1)),INDIRECT(_xlfn.CONCAT($CH$1,MATCH(F327,$CG$7:$CG$100,0)+6)):INDIRECT(_xlfn.CONCAT($CH$1,MATCH(F327,$CG$7:$CG$100,0)+6+SUM(IF((F327=$CG$7:$CG$59)=TRUE,1,0))-1))),IF(OR(DN325=2,DN325=3),INDIRECT(_xlfn.CONCAT($CL$1,MATCH(E327,$CK$7:$CK$100,0)+6)):INDIRECT(_xlfn.CONCAT($CL$1,MATCH(E327,$CK$7:$CK$100,0)+6+SUM(IF((E327=$CK$7:$CK$59)=TRUE,1,0))-1)),INDIRECT(_xlfn.CONCAT($CD$1,MATCH(E327,$CC$7:$CC$100,0)+6)):INDIRECT(_xlfn.CONCAT($CD$1,MATCH(E327,$CC$7:$CC$100,0)+6+SUM(IF((E327=$CC$7:$CC$59)=TRUE,1,0))-1))))*$S$3*IF(AND(DM325=4,F327=0),1.1,1),1/TRANSPOSE(W327-INDIRECT(_xlfn.CONCAT($BZ$1,MATCH(D327,$BY$7:$BY$100,0)+6)):INDIRECT(_xlfn.CONCAT($BZ$1,MATCH(D327,$BY$7:$BY$100,0)+6+SUM(IF((D327=$BY$7:$BY$59)=TRUE,1,0))-1))*$R$3)),6)=1,1,0)),W327-INDIRECT(_xlfn.CONCAT($BZ$1,MATCH(D327,$BY$7:$BY$100,0)+6)):INDIRECT(_xlfn.CONCAT($BZ$1,MATCH(D327,$BY$7:$BY$100,0)+6+SUM(IF((D327=$BY$7:$BY$59)=TRUE,1,0))-1))*$R$3))/$S$3,1,-1,TRUE)),"")</f>
        <v/>
      </c>
      <c r="AG327" s="31"/>
      <c r="AH327" s="31"/>
      <c r="AI327" s="31"/>
      <c r="AJ327" s="32"/>
      <c r="AK327" s="6"/>
      <c r="AL327" s="21"/>
      <c r="AM327" s="21"/>
      <c r="AN327" s="48">
        <f t="shared" si="79"/>
        <v>12</v>
      </c>
      <c r="AO327" s="39" t="e">
        <f t="shared" si="80"/>
        <v>#N/A</v>
      </c>
      <c r="AP327" s="39" t="e" cm="1">
        <f t="array" ref="AP327">_xlfn.XMATCH(1,IF(IF((AL327=$DG$24:$EF$24)=TRUE,1,0)+IF((AM327=$DG$25:$EF$25)=TRUE,1,0)=2,1,0))</f>
        <v>#N/A</v>
      </c>
      <c r="AQ327" s="39" t="str" cm="1">
        <f t="array" aca="1" ref="AQ327:AU327" ca="1">AA327:AE327</f>
        <v/>
      </c>
      <c r="AR327" s="39" t="str">
        <f ca="1"/>
        <v/>
      </c>
      <c r="AS327" s="39" t="str">
        <f ca="1"/>
        <v/>
      </c>
      <c r="AT327" s="39" t="str">
        <f ca="1"/>
        <v/>
      </c>
      <c r="AU327" s="39" t="str">
        <f ca="1"/>
        <v/>
      </c>
      <c r="AV327" s="39">
        <f t="shared" si="81"/>
        <v>0</v>
      </c>
      <c r="AW327" s="39" t="e" cm="1">
        <f t="array" ref="AW327">IF(AND(AV327=1,AO327&lt;&gt;1),VLOOKUP(E327,변환표준점수!$H$8:$O$60,_xlfn.XMATCH('표점 계산기'!$AL327,변환표준점수!$I$6:$O$6)+1,FALSE),IF(AND($E327=0,$DN$4=1),INDEX($CH$7:$CH$73,SUM(IF(AF327=$CP$7:$CP$59,ROW($A$1:$A$50),0))),IF(AND($E327&lt;&gt;0,$DN$4&lt;&gt;1),INDEX($CD$7:$CD$73,SUM(IF(AF327=$CL$7:$CL$59,ROW($A$1:$A$50),0))),AF327:AJ327)))</f>
        <v>#N/A</v>
      </c>
      <c r="AX327" s="39"/>
      <c r="AY327" s="39"/>
      <c r="AZ327" s="39"/>
      <c r="BA327" s="39"/>
      <c r="BB327" s="39" t="e">
        <f>VLOOKUP(G327,변환표준점수!$X$8:$AM$16,_xlfn.XMATCH(AL327,변환표준점수!$Y$5:$AM$5)+IF(OR(AN327=6,AN327=7,AN327=10,AN327=11),IF(AO327=1,0,1),0)+1,FALSE)</f>
        <v>#N/A</v>
      </c>
      <c r="BC327" s="39" t="e">
        <f>VLOOKUP(H327,변환표준점수!$AO$8:$BE$16,_xlfn.XMATCH(AL327,변환표준점수!$AP$5:$BE$5)+IF(OR(AN327=3,AN327=6,AN327=8,AN327=9,AN327=10),IF(AO327=1,0,1),0)+1,FALSE)</f>
        <v>#N/A</v>
      </c>
      <c r="BD327" s="39" t="e">
        <f>IF(I327=0,VLOOKUP(K327,변환표준점수!$BU$8:$CF$62,'표점 계산기'!$AN327+1,FALSE),VLOOKUP(I327,변환표준점수!$BH$8:$BS$62,'표점 계산기'!$AN327+1,FALSE))</f>
        <v>#N/A</v>
      </c>
      <c r="BE327" s="39" t="e">
        <f>IF(J327=0,VLOOKUP(L327,변환표준점수!$BU$8:$CF$62,'표점 계산기'!$AN327+1,FALSE),VLOOKUP(J327,변환표준점수!$BH$8:$BS$62,'표점 계산기'!$AN327+1,FALSE))</f>
        <v>#N/A</v>
      </c>
      <c r="BF327" s="39" cm="1">
        <f t="array" ref="BF327">IF(M327=0,0,IF(OR(AN327=3,AN327=4),0,IF(AN327=1,INDEX($CZ$7:$CZ$15,SUM(IF(M327&lt;$CY$7:$CY$15=TRUE,1,0))+1),VLOOKUP(M327,변환표준점수!$BH$8:$BS$62,'표점 계산기'!AN327+1,FALSE))))</f>
        <v>0</v>
      </c>
      <c r="BG327" s="39" t="e" cm="1">
        <f t="array" ref="BG327">INDEX($DG$24:$EF$31,COLUMN(C322),$AP327)</f>
        <v>#N/A</v>
      </c>
      <c r="BH327" s="39" t="e" cm="1">
        <f t="array" ref="BH327">INDEX($DG$24:$EF$31,COLUMN(D322),$AP327)</f>
        <v>#N/A</v>
      </c>
      <c r="BI327" s="39" t="e" cm="1">
        <f t="array" ref="BI327">INDEX($DG$24:$EF$31,COLUMN(E322),$AP327)</f>
        <v>#N/A</v>
      </c>
      <c r="BJ327" s="39" t="e" cm="1">
        <f t="array" ref="BJ327">INDEX($DG$24:$EF$31,COLUMN(F322),$AP327)</f>
        <v>#N/A</v>
      </c>
      <c r="BK327" s="39" t="e" cm="1">
        <f t="array" ref="BK327">INDEX($DG$24:$EF$31,COLUMN(G322),$AP327)</f>
        <v>#N/A</v>
      </c>
      <c r="BL327" s="39" t="e" cm="1">
        <f t="array" ref="BL327">INDEX($DG$24:$EF$31,COLUMN(H322),$AP327)</f>
        <v>#N/A</v>
      </c>
      <c r="BM327" s="63" t="str" cm="1">
        <f t="array" aca="1" ref="BM327:BQ327" ca="1">IFERROR(ROUND(IF(IFERROR(AW327:BA327/AW327:BA327,0)=1,(IFERROR(AQ327:AU327*BG327,0)+IFERROR(AW327:BA327*BH327,0)+(SUM(BD327:BF327)-MIN(BD327:BF327))*BI327+BB327*BJ327+BC327*BK327)*BL327+BB327*(1-BJ327)+BC327*(1-BK327)+IF(AN327=1,BF327,0),""),2),"")</f>
        <v/>
      </c>
      <c r="BN327" s="52" t="str">
        <f ca="1"/>
        <v/>
      </c>
      <c r="BO327" s="52" t="str">
        <f ca="1"/>
        <v/>
      </c>
      <c r="BP327" s="52" t="str">
        <f ca="1"/>
        <v/>
      </c>
      <c r="BQ327" s="64" t="str">
        <f ca="1"/>
        <v/>
      </c>
      <c r="BR327" s="6"/>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6"/>
      <c r="DM327" s="6"/>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row>
    <row r="328" spans="1:153" x14ac:dyDescent="0.3">
      <c r="A328" s="5"/>
      <c r="B328" s="18" t="str">
        <f t="shared" si="83"/>
        <v/>
      </c>
      <c r="C328" s="24"/>
      <c r="D328" s="24"/>
      <c r="E328" s="24"/>
      <c r="F328" s="24"/>
      <c r="G328" s="24"/>
      <c r="H328" s="25"/>
      <c r="I328" s="25"/>
      <c r="J328" s="25"/>
      <c r="K328" s="25"/>
      <c r="L328" s="25"/>
      <c r="M328" s="25"/>
      <c r="N328" s="24"/>
      <c r="O328" s="25"/>
      <c r="P328" s="6"/>
      <c r="Q328" s="6"/>
      <c r="R328" s="6" t="e">
        <f t="shared" si="70"/>
        <v>#N/A</v>
      </c>
      <c r="S328" s="6" t="e">
        <f t="shared" si="71"/>
        <v>#N/A</v>
      </c>
      <c r="T328" s="6" t="e">
        <f t="shared" si="72"/>
        <v>#N/A</v>
      </c>
      <c r="U328" s="6" t="e">
        <f t="shared" si="73"/>
        <v>#N/A</v>
      </c>
      <c r="V328" s="8" cm="1">
        <f t="array" ref="V328">IF(M328=0,0,IF(OR($DM$4=3,$DM$4=4),0,IF($DM$4=1,INDEX($CZ$7:$CZ$15,SUM(IF(M328&lt;$CY$7:$CY$15=TRUE,1,0))+1),VLOOKUP(M328,$DB$7:$DC$107,2,FALSE))))</f>
        <v>0</v>
      </c>
      <c r="W328" s="6" t="e">
        <f t="shared" si="82"/>
        <v>#N/A</v>
      </c>
      <c r="X328" s="6" cm="1">
        <f t="array" aca="1" ref="X328" ca="1">SUM(IF((IF(E328=0,INDIRECT(_xlfn.CONCAT($CH$1,MATCH(F328,$CG$7:$CG$100,0)+6)):INDIRECT(_xlfn.CONCAT($CH$1,MATCH(F328,$CG$7:$CG$100,0)+6+SUM(IF((F328=$CG$7:$CG$59)=TRUE,1,0))-1)),INDIRECT(_xlfn.CONCAT($CD$1,MATCH(E328,$CC$7:$CC$100,0)+6)):INDIRECT(_xlfn.CONCAT($CD$1,MATCH(E328,$CC$7:$CC$100,0)+6+SUM(IF((E328=$CC$7:$CC$59)=TRUE,1,0))-1)))*$S$3)=0,0,1))</f>
        <v>2</v>
      </c>
      <c r="Y328" s="6" t="e" cm="1">
        <f t="array" aca="1" ref="Y328" ca="1">SUM(IF((TRANSPOSE(MMULT(MMULT(_xlfn.MUNIT(X328),IF(MMULT(IF(E328=0,INDIRECT(_xlfn.CONCAT($CH$1,MATCH(F328,$CG$7:$CG$100,0)+6)):INDIRECT(_xlfn.CONCAT($CH$1,MATCH(F328,$CG$7:$CG$100,0)+6+SUM(IF((F328=$CG$7:$CG$59)=TRUE,1,0))-1)),INDIRECT(_xlfn.CONCAT($CD$1,MATCH(E328,$CC$7:$CC$100,0)+6)):INDIRECT(_xlfn.CONCAT($CD$1,MATCH(E328,$CC$7:$CC$100,0)+6+SUM(IF((E328=$CC$7:$CC$59)=TRUE,1,0))-1)))*$S$3,1/TRANSPOSE(W328-INDIRECT(_xlfn.CONCAT($BZ$1,MATCH(D328,$BY$7:$BY$100,0)+6)):INDIRECT(_xlfn.CONCAT($BZ$1,MATCH(D328,$BY$7:$BY$100,0)+6+SUM(IF((D328=$BY$7:$BY$59)=TRUE,1,0))-1))*$R$3))=1,1,0)),W328-INDIRECT(_xlfn.CONCAT($BZ$1,MATCH(D328,$BY$7:$BY$100,0)+6)):INDIRECT(_xlfn.CONCAT($BZ$1,MATCH(D328,$BY$7:$BY$100,0)+6+SUM(IF((D328=$BY$7:$BY$59)=TRUE,1,0))-1))*$R$3)))=0,0,1))</f>
        <v>#N/A</v>
      </c>
      <c r="Z328" s="6"/>
      <c r="AA328" s="30" t="str">
        <f t="shared" ca="1" si="74"/>
        <v/>
      </c>
      <c r="AB328" s="31" t="str">
        <f t="shared" si="75"/>
        <v/>
      </c>
      <c r="AC328" s="31" t="str">
        <f t="shared" si="76"/>
        <v/>
      </c>
      <c r="AD328" s="31" t="str">
        <f t="shared" si="77"/>
        <v/>
      </c>
      <c r="AE328" s="32" t="str">
        <f t="shared" si="78"/>
        <v/>
      </c>
      <c r="AF328" s="33" t="str" cm="1">
        <f t="array" aca="1" ref="AF328" ca="1">IFERROR(IF(_xlfn._xlws.SORT(TRANSPOSE(MMULT(MMULT(_xlfn.MUNIT(X328),IF(ROUND(MMULT(IF(E328=0,IF(DN326=1,INDIRECT(_xlfn.CONCAT($CP$1,MATCH(F328,$CO$7:$CO$100,0)+6)):INDIRECT(_xlfn.CONCAT($CP$1,MATCH(F328,$CO$7:$CO$100,0)+6+SUM(IF((F328=$CO$7:$CO$59)=TRUE,1,0))-1)),INDIRECT(_xlfn.CONCAT($CH$1,MATCH(F328,$CG$7:$CG$100,0)+6)):INDIRECT(_xlfn.CONCAT($CH$1,MATCH(F328,$CG$7:$CG$100,0)+6+SUM(IF((F328=$CG$7:$CG$59)=TRUE,1,0))-1))),IF(OR(DN326=2,DN326=3),INDIRECT(_xlfn.CONCAT($CL$1,MATCH(E328,$CK$7:$CK$100,0)+6)):INDIRECT(_xlfn.CONCAT($CL$1,MATCH(E328,$CK$7:$CK$100,0)+6+SUM(IF((E328=$CK$7:$CK$59)=TRUE,1,0))-1)),INDIRECT(_xlfn.CONCAT($CD$1,MATCH(E328,$CC$7:$CC$100,0)+6)):INDIRECT(_xlfn.CONCAT($CD$1,MATCH(E328,$CC$7:$CC$100,0)+6+SUM(IF((E328=$CC$7:$CC$59)=TRUE,1,0))-1))))*$S$3*IF(AND(DM326=4,F328=0),1.1,1),1/TRANSPOSE(W328-INDIRECT(_xlfn.CONCAT($BZ$1,MATCH(D328,$BY$7:$BY$100,0)+6)):INDIRECT(_xlfn.CONCAT($BZ$1,MATCH(D328,$BY$7:$BY$100,0)+6+SUM(IF((D328=$BY$7:$BY$59)=TRUE,1,0))-1))*$R$3)),6)=1,1,0)),W328-INDIRECT(_xlfn.CONCAT($BZ$1,MATCH(D328,$BY$7:$BY$100,0)+6)):INDIRECT(_xlfn.CONCAT($BZ$1,MATCH(D328,$BY$7:$BY$100,0)+6+SUM(IF((D328=$BY$7:$BY$59)=TRUE,1,0))-1))*$R$3))/$S$3,1,-1,TRUE)=0,"",_xlfn._xlws.SORT(TRANSPOSE(MMULT(MMULT(_xlfn.MUNIT(X328),IF(ROUND(MMULT(IF(E328=0,IF(DN326=1,INDIRECT(_xlfn.CONCAT($CP$1,MATCH(F328,$CO$7:$CO$100,0)+6)):INDIRECT(_xlfn.CONCAT($CP$1,MATCH(F328,$CO$7:$CO$100,0)+6+SUM(IF((F328=$CO$7:$CO$59)=TRUE,1,0))-1)),INDIRECT(_xlfn.CONCAT($CH$1,MATCH(F328,$CG$7:$CG$100,0)+6)):INDIRECT(_xlfn.CONCAT($CH$1,MATCH(F328,$CG$7:$CG$100,0)+6+SUM(IF((F328=$CG$7:$CG$59)=TRUE,1,0))-1))),IF(OR(DN326=2,DN326=3),INDIRECT(_xlfn.CONCAT($CL$1,MATCH(E328,$CK$7:$CK$100,0)+6)):INDIRECT(_xlfn.CONCAT($CL$1,MATCH(E328,$CK$7:$CK$100,0)+6+SUM(IF((E328=$CK$7:$CK$59)=TRUE,1,0))-1)),INDIRECT(_xlfn.CONCAT($CD$1,MATCH(E328,$CC$7:$CC$100,0)+6)):INDIRECT(_xlfn.CONCAT($CD$1,MATCH(E328,$CC$7:$CC$100,0)+6+SUM(IF((E328=$CC$7:$CC$59)=TRUE,1,0))-1))))*$S$3*IF(AND(DM326=4,F328=0),1.1,1),1/TRANSPOSE(W328-INDIRECT(_xlfn.CONCAT($BZ$1,MATCH(D328,$BY$7:$BY$100,0)+6)):INDIRECT(_xlfn.CONCAT($BZ$1,MATCH(D328,$BY$7:$BY$100,0)+6+SUM(IF((D328=$BY$7:$BY$59)=TRUE,1,0))-1))*$R$3)),6)=1,1,0)),W328-INDIRECT(_xlfn.CONCAT($BZ$1,MATCH(D328,$BY$7:$BY$100,0)+6)):INDIRECT(_xlfn.CONCAT($BZ$1,MATCH(D328,$BY$7:$BY$100,0)+6+SUM(IF((D328=$BY$7:$BY$59)=TRUE,1,0))-1))*$R$3))/$S$3,1,-1,TRUE)),"")</f>
        <v/>
      </c>
      <c r="AG328" s="31"/>
      <c r="AH328" s="31"/>
      <c r="AI328" s="31"/>
      <c r="AJ328" s="32"/>
      <c r="AK328" s="6"/>
      <c r="AL328" s="21"/>
      <c r="AM328" s="21"/>
      <c r="AN328" s="48">
        <f t="shared" si="79"/>
        <v>12</v>
      </c>
      <c r="AO328" s="39" t="e">
        <f t="shared" si="80"/>
        <v>#N/A</v>
      </c>
      <c r="AP328" s="39" t="e" cm="1">
        <f t="array" ref="AP328">_xlfn.XMATCH(1,IF(IF((AL328=$DG$24:$EF$24)=TRUE,1,0)+IF((AM328=$DG$25:$EF$25)=TRUE,1,0)=2,1,0))</f>
        <v>#N/A</v>
      </c>
      <c r="AQ328" s="39" t="str" cm="1">
        <f t="array" aca="1" ref="AQ328:AU328" ca="1">AA328:AE328</f>
        <v/>
      </c>
      <c r="AR328" s="39" t="str">
        <f ca="1"/>
        <v/>
      </c>
      <c r="AS328" s="39" t="str">
        <f ca="1"/>
        <v/>
      </c>
      <c r="AT328" s="39" t="str">
        <f ca="1"/>
        <v/>
      </c>
      <c r="AU328" s="39" t="str">
        <f ca="1"/>
        <v/>
      </c>
      <c r="AV328" s="39">
        <f t="shared" si="81"/>
        <v>0</v>
      </c>
      <c r="AW328" s="39" t="e" cm="1">
        <f t="array" ref="AW328">IF(AND(AV328=1,AO328&lt;&gt;1),VLOOKUP(E328,변환표준점수!$H$8:$O$60,_xlfn.XMATCH('표점 계산기'!$AL328,변환표준점수!$I$6:$O$6)+1,FALSE),IF(AND($E328=0,$DN$4=1),INDEX($CH$7:$CH$73,SUM(IF(AF328=$CP$7:$CP$59,ROW($A$1:$A$50),0))),IF(AND($E328&lt;&gt;0,$DN$4&lt;&gt;1),INDEX($CD$7:$CD$73,SUM(IF(AF328=$CL$7:$CL$59,ROW($A$1:$A$50),0))),AF328:AJ328)))</f>
        <v>#N/A</v>
      </c>
      <c r="AX328" s="39"/>
      <c r="AY328" s="39"/>
      <c r="AZ328" s="39"/>
      <c r="BA328" s="39"/>
      <c r="BB328" s="39" t="e">
        <f>VLOOKUP(G328,변환표준점수!$X$8:$AM$16,_xlfn.XMATCH(AL328,변환표준점수!$Y$5:$AM$5)+IF(OR(AN328=6,AN328=7,AN328=10,AN328=11),IF(AO328=1,0,1),0)+1,FALSE)</f>
        <v>#N/A</v>
      </c>
      <c r="BC328" s="39" t="e">
        <f>VLOOKUP(H328,변환표준점수!$AO$8:$BE$16,_xlfn.XMATCH(AL328,변환표준점수!$AP$5:$BE$5)+IF(OR(AN328=3,AN328=6,AN328=8,AN328=9,AN328=10),IF(AO328=1,0,1),0)+1,FALSE)</f>
        <v>#N/A</v>
      </c>
      <c r="BD328" s="39" t="e">
        <f>IF(I328=0,VLOOKUP(K328,변환표준점수!$BU$8:$CF$62,'표점 계산기'!$AN328+1,FALSE),VLOOKUP(I328,변환표준점수!$BH$8:$BS$62,'표점 계산기'!$AN328+1,FALSE))</f>
        <v>#N/A</v>
      </c>
      <c r="BE328" s="39" t="e">
        <f>IF(J328=0,VLOOKUP(L328,변환표준점수!$BU$8:$CF$62,'표점 계산기'!$AN328+1,FALSE),VLOOKUP(J328,변환표준점수!$BH$8:$BS$62,'표점 계산기'!$AN328+1,FALSE))</f>
        <v>#N/A</v>
      </c>
      <c r="BF328" s="39" cm="1">
        <f t="array" ref="BF328">IF(M328=0,0,IF(OR(AN328=3,AN328=4),0,IF(AN328=1,INDEX($CZ$7:$CZ$15,SUM(IF(M328&lt;$CY$7:$CY$15=TRUE,1,0))+1),VLOOKUP(M328,변환표준점수!$BH$8:$BS$62,'표점 계산기'!AN328+1,FALSE))))</f>
        <v>0</v>
      </c>
      <c r="BG328" s="39" t="e" cm="1">
        <f t="array" ref="BG328">INDEX($DG$24:$EF$31,COLUMN(C323),$AP328)</f>
        <v>#N/A</v>
      </c>
      <c r="BH328" s="39" t="e" cm="1">
        <f t="array" ref="BH328">INDEX($DG$24:$EF$31,COLUMN(D323),$AP328)</f>
        <v>#N/A</v>
      </c>
      <c r="BI328" s="39" t="e" cm="1">
        <f t="array" ref="BI328">INDEX($DG$24:$EF$31,COLUMN(E323),$AP328)</f>
        <v>#N/A</v>
      </c>
      <c r="BJ328" s="39" t="e" cm="1">
        <f t="array" ref="BJ328">INDEX($DG$24:$EF$31,COLUMN(F323),$AP328)</f>
        <v>#N/A</v>
      </c>
      <c r="BK328" s="39" t="e" cm="1">
        <f t="array" ref="BK328">INDEX($DG$24:$EF$31,COLUMN(G323),$AP328)</f>
        <v>#N/A</v>
      </c>
      <c r="BL328" s="39" t="e" cm="1">
        <f t="array" ref="BL328">INDEX($DG$24:$EF$31,COLUMN(H323),$AP328)</f>
        <v>#N/A</v>
      </c>
      <c r="BM328" s="63" t="str" cm="1">
        <f t="array" aca="1" ref="BM328:BQ328" ca="1">IFERROR(ROUND(IF(IFERROR(AW328:BA328/AW328:BA328,0)=1,(IFERROR(AQ328:AU328*BG328,0)+IFERROR(AW328:BA328*BH328,0)+(SUM(BD328:BF328)-MIN(BD328:BF328))*BI328+BB328*BJ328+BC328*BK328)*BL328+BB328*(1-BJ328)+BC328*(1-BK328)+IF(AN328=1,BF328,0),""),2),"")</f>
        <v/>
      </c>
      <c r="BN328" s="52" t="str">
        <f ca="1"/>
        <v/>
      </c>
      <c r="BO328" s="52" t="str">
        <f ca="1"/>
        <v/>
      </c>
      <c r="BP328" s="52" t="str">
        <f ca="1"/>
        <v/>
      </c>
      <c r="BQ328" s="64" t="str">
        <f ca="1"/>
        <v/>
      </c>
      <c r="BR328" s="6"/>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6"/>
      <c r="DM328" s="6"/>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row>
    <row r="329" spans="1:153" x14ac:dyDescent="0.3">
      <c r="A329" s="5"/>
      <c r="B329" s="18" t="str">
        <f t="shared" si="83"/>
        <v/>
      </c>
      <c r="C329" s="24"/>
      <c r="D329" s="24"/>
      <c r="E329" s="24"/>
      <c r="F329" s="24"/>
      <c r="G329" s="24"/>
      <c r="H329" s="25"/>
      <c r="I329" s="25"/>
      <c r="J329" s="25"/>
      <c r="K329" s="25"/>
      <c r="L329" s="25"/>
      <c r="M329" s="25"/>
      <c r="N329" s="24"/>
      <c r="O329" s="25"/>
      <c r="P329" s="6"/>
      <c r="Q329" s="6"/>
      <c r="R329" s="6" t="e">
        <f t="shared" ref="R329:R392" si="84">VLOOKUP(G329,$CS$7:$CT$15,2,FALSE)</f>
        <v>#N/A</v>
      </c>
      <c r="S329" s="6" t="e">
        <f t="shared" ref="S329:S392" si="85">VLOOKUP(H329,$CV$7:$CW$15,2,FALSE)</f>
        <v>#N/A</v>
      </c>
      <c r="T329" s="6" t="e">
        <f t="shared" ref="T329:T392" si="86">ROUND(IF(AND($DM$4=6,$DN$4=1),IF(N329=1,1.03,1),1)*IF(I329=0,VLOOKUP(K329,$DB$7:$DD$61,3,FALSE),VLOOKUP(I329,$DB$7:$DC$61,2,FALSE)),2)</f>
        <v>#N/A</v>
      </c>
      <c r="U329" s="6" t="e">
        <f t="shared" ref="U329:U392" si="87">ROUND(IF(AND($DM$4=6,$DN$4=1),IF(O329=1,1.03,1),1)*IF(J329=0,VLOOKUP(L329,$DB$7:$DD$61,3,FALSE),VLOOKUP(J329,$DB$7:$DC$61,2,FALSE)),2)</f>
        <v>#N/A</v>
      </c>
      <c r="V329" s="8" cm="1">
        <f t="array" ref="V329">IF(M329=0,0,IF(OR($DM$4=3,$DM$4=4),0,IF($DM$4=1,INDEX($CZ$7:$CZ$15,SUM(IF(M329&lt;$CY$7:$CY$15=TRUE,1,0))+1),VLOOKUP(M329,$DB$7:$DC$107,2,FALSE))))</f>
        <v>0</v>
      </c>
      <c r="W329" s="6" t="e">
        <f t="shared" si="82"/>
        <v>#N/A</v>
      </c>
      <c r="X329" s="6" cm="1">
        <f t="array" aca="1" ref="X329" ca="1">SUM(IF((IF(E329=0,INDIRECT(_xlfn.CONCAT($CH$1,MATCH(F329,$CG$7:$CG$100,0)+6)):INDIRECT(_xlfn.CONCAT($CH$1,MATCH(F329,$CG$7:$CG$100,0)+6+SUM(IF((F329=$CG$7:$CG$59)=TRUE,1,0))-1)),INDIRECT(_xlfn.CONCAT($CD$1,MATCH(E329,$CC$7:$CC$100,0)+6)):INDIRECT(_xlfn.CONCAT($CD$1,MATCH(E329,$CC$7:$CC$100,0)+6+SUM(IF((E329=$CC$7:$CC$59)=TRUE,1,0))-1)))*$S$3)=0,0,1))</f>
        <v>2</v>
      </c>
      <c r="Y329" s="6" t="e" cm="1">
        <f t="array" aca="1" ref="Y329" ca="1">SUM(IF((TRANSPOSE(MMULT(MMULT(_xlfn.MUNIT(X329),IF(MMULT(IF(E329=0,INDIRECT(_xlfn.CONCAT($CH$1,MATCH(F329,$CG$7:$CG$100,0)+6)):INDIRECT(_xlfn.CONCAT($CH$1,MATCH(F329,$CG$7:$CG$100,0)+6+SUM(IF((F329=$CG$7:$CG$59)=TRUE,1,0))-1)),INDIRECT(_xlfn.CONCAT($CD$1,MATCH(E329,$CC$7:$CC$100,0)+6)):INDIRECT(_xlfn.CONCAT($CD$1,MATCH(E329,$CC$7:$CC$100,0)+6+SUM(IF((E329=$CC$7:$CC$59)=TRUE,1,0))-1)))*$S$3,1/TRANSPOSE(W329-INDIRECT(_xlfn.CONCAT($BZ$1,MATCH(D329,$BY$7:$BY$100,0)+6)):INDIRECT(_xlfn.CONCAT($BZ$1,MATCH(D329,$BY$7:$BY$100,0)+6+SUM(IF((D329=$BY$7:$BY$59)=TRUE,1,0))-1))*$R$3))=1,1,0)),W329-INDIRECT(_xlfn.CONCAT($BZ$1,MATCH(D329,$BY$7:$BY$100,0)+6)):INDIRECT(_xlfn.CONCAT($BZ$1,MATCH(D329,$BY$7:$BY$100,0)+6+SUM(IF((D329=$BY$7:$BY$59)=TRUE,1,0))-1))*$R$3)))=0,0,1))</f>
        <v>#N/A</v>
      </c>
      <c r="Z329" s="6"/>
      <c r="AA329" s="30" t="str">
        <f t="shared" ref="AA329:AA392" ca="1" si="88">IF(IF(AF329="",0,($W329-AF329*$S$3)/$R$3)=0,"",IF(AF329=0,0,($W329-AF329*$S$3)/$R$3))</f>
        <v/>
      </c>
      <c r="AB329" s="31" t="str">
        <f t="shared" ref="AB329:AB392" si="89">IF(IF(AG329="",0,($W329-AG329*$S$3)/$R$3)=0,"",IF(AG329=0,0,($W329-AG329*$S$3)/$R$3))</f>
        <v/>
      </c>
      <c r="AC329" s="31" t="str">
        <f t="shared" ref="AC329:AC392" si="90">IF(IF(AH329="",0,($W329-AH329*$S$3)/$R$3)=0,"",IF(AH329=0,0,($W329-AH329*$S$3)/$R$3))</f>
        <v/>
      </c>
      <c r="AD329" s="31" t="str">
        <f t="shared" ref="AD329:AD392" si="91">IF(IF(AI329="",0,($W329-AI329*$S$3)/$R$3)=0,"",IF(AI329=0,0,($W329-AI329*$S$3)/$R$3))</f>
        <v/>
      </c>
      <c r="AE329" s="32" t="str">
        <f t="shared" ref="AE329:AE392" si="92">IF(IF(AJ329="",0,($W329-AJ329*$S$3)/$R$3)=0,"",IF(AJ329=0,0,($W329-AJ329*$S$3)/$R$3))</f>
        <v/>
      </c>
      <c r="AF329" s="33" t="str" cm="1">
        <f t="array" aca="1" ref="AF329" ca="1">IFERROR(IF(_xlfn._xlws.SORT(TRANSPOSE(MMULT(MMULT(_xlfn.MUNIT(X329),IF(ROUND(MMULT(IF(E329=0,IF(DN327=1,INDIRECT(_xlfn.CONCAT($CP$1,MATCH(F329,$CO$7:$CO$100,0)+6)):INDIRECT(_xlfn.CONCAT($CP$1,MATCH(F329,$CO$7:$CO$100,0)+6+SUM(IF((F329=$CO$7:$CO$59)=TRUE,1,0))-1)),INDIRECT(_xlfn.CONCAT($CH$1,MATCH(F329,$CG$7:$CG$100,0)+6)):INDIRECT(_xlfn.CONCAT($CH$1,MATCH(F329,$CG$7:$CG$100,0)+6+SUM(IF((F329=$CG$7:$CG$59)=TRUE,1,0))-1))),IF(OR(DN327=2,DN327=3),INDIRECT(_xlfn.CONCAT($CL$1,MATCH(E329,$CK$7:$CK$100,0)+6)):INDIRECT(_xlfn.CONCAT($CL$1,MATCH(E329,$CK$7:$CK$100,0)+6+SUM(IF((E329=$CK$7:$CK$59)=TRUE,1,0))-1)),INDIRECT(_xlfn.CONCAT($CD$1,MATCH(E329,$CC$7:$CC$100,0)+6)):INDIRECT(_xlfn.CONCAT($CD$1,MATCH(E329,$CC$7:$CC$100,0)+6+SUM(IF((E329=$CC$7:$CC$59)=TRUE,1,0))-1))))*$S$3*IF(AND(DM327=4,F329=0),1.1,1),1/TRANSPOSE(W329-INDIRECT(_xlfn.CONCAT($BZ$1,MATCH(D329,$BY$7:$BY$100,0)+6)):INDIRECT(_xlfn.CONCAT($BZ$1,MATCH(D329,$BY$7:$BY$100,0)+6+SUM(IF((D329=$BY$7:$BY$59)=TRUE,1,0))-1))*$R$3)),6)=1,1,0)),W329-INDIRECT(_xlfn.CONCAT($BZ$1,MATCH(D329,$BY$7:$BY$100,0)+6)):INDIRECT(_xlfn.CONCAT($BZ$1,MATCH(D329,$BY$7:$BY$100,0)+6+SUM(IF((D329=$BY$7:$BY$59)=TRUE,1,0))-1))*$R$3))/$S$3,1,-1,TRUE)=0,"",_xlfn._xlws.SORT(TRANSPOSE(MMULT(MMULT(_xlfn.MUNIT(X329),IF(ROUND(MMULT(IF(E329=0,IF(DN327=1,INDIRECT(_xlfn.CONCAT($CP$1,MATCH(F329,$CO$7:$CO$100,0)+6)):INDIRECT(_xlfn.CONCAT($CP$1,MATCH(F329,$CO$7:$CO$100,0)+6+SUM(IF((F329=$CO$7:$CO$59)=TRUE,1,0))-1)),INDIRECT(_xlfn.CONCAT($CH$1,MATCH(F329,$CG$7:$CG$100,0)+6)):INDIRECT(_xlfn.CONCAT($CH$1,MATCH(F329,$CG$7:$CG$100,0)+6+SUM(IF((F329=$CG$7:$CG$59)=TRUE,1,0))-1))),IF(OR(DN327=2,DN327=3),INDIRECT(_xlfn.CONCAT($CL$1,MATCH(E329,$CK$7:$CK$100,0)+6)):INDIRECT(_xlfn.CONCAT($CL$1,MATCH(E329,$CK$7:$CK$100,0)+6+SUM(IF((E329=$CK$7:$CK$59)=TRUE,1,0))-1)),INDIRECT(_xlfn.CONCAT($CD$1,MATCH(E329,$CC$7:$CC$100,0)+6)):INDIRECT(_xlfn.CONCAT($CD$1,MATCH(E329,$CC$7:$CC$100,0)+6+SUM(IF((E329=$CC$7:$CC$59)=TRUE,1,0))-1))))*$S$3*IF(AND(DM327=4,F329=0),1.1,1),1/TRANSPOSE(W329-INDIRECT(_xlfn.CONCAT($BZ$1,MATCH(D329,$BY$7:$BY$100,0)+6)):INDIRECT(_xlfn.CONCAT($BZ$1,MATCH(D329,$BY$7:$BY$100,0)+6+SUM(IF((D329=$BY$7:$BY$59)=TRUE,1,0))-1))*$R$3)),6)=1,1,0)),W329-INDIRECT(_xlfn.CONCAT($BZ$1,MATCH(D329,$BY$7:$BY$100,0)+6)):INDIRECT(_xlfn.CONCAT($BZ$1,MATCH(D329,$BY$7:$BY$100,0)+6+SUM(IF((D329=$BY$7:$BY$59)=TRUE,1,0))-1))*$R$3))/$S$3,1,-1,TRUE)),"")</f>
        <v/>
      </c>
      <c r="AG329" s="31"/>
      <c r="AH329" s="31"/>
      <c r="AI329" s="31"/>
      <c r="AJ329" s="32"/>
      <c r="AK329" s="6"/>
      <c r="AL329" s="21"/>
      <c r="AM329" s="21"/>
      <c r="AN329" s="48">
        <f t="shared" si="79"/>
        <v>12</v>
      </c>
      <c r="AO329" s="39" t="e">
        <f t="shared" si="80"/>
        <v>#N/A</v>
      </c>
      <c r="AP329" s="39" t="e" cm="1">
        <f t="array" ref="AP329">_xlfn.XMATCH(1,IF(IF((AL329=$DG$24:$EF$24)=TRUE,1,0)+IF((AM329=$DG$25:$EF$25)=TRUE,1,0)=2,1,0))</f>
        <v>#N/A</v>
      </c>
      <c r="AQ329" s="39" t="str" cm="1">
        <f t="array" aca="1" ref="AQ329:AU329" ca="1">AA329:AE329</f>
        <v/>
      </c>
      <c r="AR329" s="39" t="str">
        <f ca="1"/>
        <v/>
      </c>
      <c r="AS329" s="39" t="str">
        <f ca="1"/>
        <v/>
      </c>
      <c r="AT329" s="39" t="str">
        <f ca="1"/>
        <v/>
      </c>
      <c r="AU329" s="39" t="str">
        <f ca="1"/>
        <v/>
      </c>
      <c r="AV329" s="39">
        <f t="shared" si="81"/>
        <v>0</v>
      </c>
      <c r="AW329" s="39" t="e" cm="1">
        <f t="array" ref="AW329">IF(AND(AV329=1,AO329&lt;&gt;1),VLOOKUP(E329,변환표준점수!$H$8:$O$60,_xlfn.XMATCH('표점 계산기'!$AL329,변환표준점수!$I$6:$O$6)+1,FALSE),IF(AND($E329=0,$DN$4=1),INDEX($CH$7:$CH$73,SUM(IF(AF329=$CP$7:$CP$59,ROW($A$1:$A$50),0))),IF(AND($E329&lt;&gt;0,$DN$4&lt;&gt;1),INDEX($CD$7:$CD$73,SUM(IF(AF329=$CL$7:$CL$59,ROW($A$1:$A$50),0))),AF329:AJ329)))</f>
        <v>#N/A</v>
      </c>
      <c r="AX329" s="39"/>
      <c r="AY329" s="39"/>
      <c r="AZ329" s="39"/>
      <c r="BA329" s="39"/>
      <c r="BB329" s="39" t="e">
        <f>VLOOKUP(G329,변환표준점수!$X$8:$AM$16,_xlfn.XMATCH(AL329,변환표준점수!$Y$5:$AM$5)+IF(OR(AN329=6,AN329=7,AN329=10,AN329=11),IF(AO329=1,0,1),0)+1,FALSE)</f>
        <v>#N/A</v>
      </c>
      <c r="BC329" s="39" t="e">
        <f>VLOOKUP(H329,변환표준점수!$AO$8:$BE$16,_xlfn.XMATCH(AL329,변환표준점수!$AP$5:$BE$5)+IF(OR(AN329=3,AN329=6,AN329=8,AN329=9,AN329=10),IF(AO329=1,0,1),0)+1,FALSE)</f>
        <v>#N/A</v>
      </c>
      <c r="BD329" s="39" t="e">
        <f>IF(I329=0,VLOOKUP(K329,변환표준점수!$BU$8:$CF$62,'표점 계산기'!$AN329+1,FALSE),VLOOKUP(I329,변환표준점수!$BH$8:$BS$62,'표점 계산기'!$AN329+1,FALSE))</f>
        <v>#N/A</v>
      </c>
      <c r="BE329" s="39" t="e">
        <f>IF(J329=0,VLOOKUP(L329,변환표준점수!$BU$8:$CF$62,'표점 계산기'!$AN329+1,FALSE),VLOOKUP(J329,변환표준점수!$BH$8:$BS$62,'표점 계산기'!$AN329+1,FALSE))</f>
        <v>#N/A</v>
      </c>
      <c r="BF329" s="39" cm="1">
        <f t="array" ref="BF329">IF(M329=0,0,IF(OR(AN329=3,AN329=4),0,IF(AN329=1,INDEX($CZ$7:$CZ$15,SUM(IF(M329&lt;$CY$7:$CY$15=TRUE,1,0))+1),VLOOKUP(M329,변환표준점수!$BH$8:$BS$62,'표점 계산기'!AN329+1,FALSE))))</f>
        <v>0</v>
      </c>
      <c r="BG329" s="39" t="e" cm="1">
        <f t="array" ref="BG329">INDEX($DG$24:$EF$31,COLUMN(C324),$AP329)</f>
        <v>#N/A</v>
      </c>
      <c r="BH329" s="39" t="e" cm="1">
        <f t="array" ref="BH329">INDEX($DG$24:$EF$31,COLUMN(D324),$AP329)</f>
        <v>#N/A</v>
      </c>
      <c r="BI329" s="39" t="e" cm="1">
        <f t="array" ref="BI329">INDEX($DG$24:$EF$31,COLUMN(E324),$AP329)</f>
        <v>#N/A</v>
      </c>
      <c r="BJ329" s="39" t="e" cm="1">
        <f t="array" ref="BJ329">INDEX($DG$24:$EF$31,COLUMN(F324),$AP329)</f>
        <v>#N/A</v>
      </c>
      <c r="BK329" s="39" t="e" cm="1">
        <f t="array" ref="BK329">INDEX($DG$24:$EF$31,COLUMN(G324),$AP329)</f>
        <v>#N/A</v>
      </c>
      <c r="BL329" s="39" t="e" cm="1">
        <f t="array" ref="BL329">INDEX($DG$24:$EF$31,COLUMN(H324),$AP329)</f>
        <v>#N/A</v>
      </c>
      <c r="BM329" s="63" t="str" cm="1">
        <f t="array" aca="1" ref="BM329:BQ329" ca="1">IFERROR(ROUND(IF(IFERROR(AW329:BA329/AW329:BA329,0)=1,(IFERROR(AQ329:AU329*BG329,0)+IFERROR(AW329:BA329*BH329,0)+(SUM(BD329:BF329)-MIN(BD329:BF329))*BI329+BB329*BJ329+BC329*BK329)*BL329+BB329*(1-BJ329)+BC329*(1-BK329)+IF(AN329=1,BF329,0),""),2),"")</f>
        <v/>
      </c>
      <c r="BN329" s="52" t="str">
        <f ca="1"/>
        <v/>
      </c>
      <c r="BO329" s="52" t="str">
        <f ca="1"/>
        <v/>
      </c>
      <c r="BP329" s="52" t="str">
        <f ca="1"/>
        <v/>
      </c>
      <c r="BQ329" s="64" t="str">
        <f ca="1"/>
        <v/>
      </c>
      <c r="BR329" s="6"/>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6"/>
      <c r="DM329" s="6"/>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row>
    <row r="330" spans="1:153" x14ac:dyDescent="0.3">
      <c r="A330" s="5"/>
      <c r="B330" s="18" t="str">
        <f t="shared" si="83"/>
        <v/>
      </c>
      <c r="C330" s="24"/>
      <c r="D330" s="24"/>
      <c r="E330" s="24"/>
      <c r="F330" s="24"/>
      <c r="G330" s="24"/>
      <c r="H330" s="25"/>
      <c r="I330" s="25"/>
      <c r="J330" s="25"/>
      <c r="K330" s="25"/>
      <c r="L330" s="25"/>
      <c r="M330" s="25"/>
      <c r="N330" s="24"/>
      <c r="O330" s="25"/>
      <c r="P330" s="6"/>
      <c r="Q330" s="6"/>
      <c r="R330" s="6" t="e">
        <f t="shared" si="84"/>
        <v>#N/A</v>
      </c>
      <c r="S330" s="6" t="e">
        <f t="shared" si="85"/>
        <v>#N/A</v>
      </c>
      <c r="T330" s="6" t="e">
        <f t="shared" si="86"/>
        <v>#N/A</v>
      </c>
      <c r="U330" s="6" t="e">
        <f t="shared" si="87"/>
        <v>#N/A</v>
      </c>
      <c r="V330" s="8" cm="1">
        <f t="array" ref="V330">IF(M330=0,0,IF(OR($DM$4=3,$DM$4=4),0,IF($DM$4=1,INDEX($CZ$7:$CZ$15,SUM(IF(M330&lt;$CY$7:$CY$15=TRUE,1,0))+1),VLOOKUP(M330,$DB$7:$DC$107,2,FALSE))))</f>
        <v>0</v>
      </c>
      <c r="W330" s="6" t="e">
        <f t="shared" si="82"/>
        <v>#N/A</v>
      </c>
      <c r="X330" s="6" cm="1">
        <f t="array" aca="1" ref="X330" ca="1">SUM(IF((IF(E330=0,INDIRECT(_xlfn.CONCAT($CH$1,MATCH(F330,$CG$7:$CG$100,0)+6)):INDIRECT(_xlfn.CONCAT($CH$1,MATCH(F330,$CG$7:$CG$100,0)+6+SUM(IF((F330=$CG$7:$CG$59)=TRUE,1,0))-1)),INDIRECT(_xlfn.CONCAT($CD$1,MATCH(E330,$CC$7:$CC$100,0)+6)):INDIRECT(_xlfn.CONCAT($CD$1,MATCH(E330,$CC$7:$CC$100,0)+6+SUM(IF((E330=$CC$7:$CC$59)=TRUE,1,0))-1)))*$S$3)=0,0,1))</f>
        <v>2</v>
      </c>
      <c r="Y330" s="6" t="e" cm="1">
        <f t="array" aca="1" ref="Y330" ca="1">SUM(IF((TRANSPOSE(MMULT(MMULT(_xlfn.MUNIT(X330),IF(MMULT(IF(E330=0,INDIRECT(_xlfn.CONCAT($CH$1,MATCH(F330,$CG$7:$CG$100,0)+6)):INDIRECT(_xlfn.CONCAT($CH$1,MATCH(F330,$CG$7:$CG$100,0)+6+SUM(IF((F330=$CG$7:$CG$59)=TRUE,1,0))-1)),INDIRECT(_xlfn.CONCAT($CD$1,MATCH(E330,$CC$7:$CC$100,0)+6)):INDIRECT(_xlfn.CONCAT($CD$1,MATCH(E330,$CC$7:$CC$100,0)+6+SUM(IF((E330=$CC$7:$CC$59)=TRUE,1,0))-1)))*$S$3,1/TRANSPOSE(W330-INDIRECT(_xlfn.CONCAT($BZ$1,MATCH(D330,$BY$7:$BY$100,0)+6)):INDIRECT(_xlfn.CONCAT($BZ$1,MATCH(D330,$BY$7:$BY$100,0)+6+SUM(IF((D330=$BY$7:$BY$59)=TRUE,1,0))-1))*$R$3))=1,1,0)),W330-INDIRECT(_xlfn.CONCAT($BZ$1,MATCH(D330,$BY$7:$BY$100,0)+6)):INDIRECT(_xlfn.CONCAT($BZ$1,MATCH(D330,$BY$7:$BY$100,0)+6+SUM(IF((D330=$BY$7:$BY$59)=TRUE,1,0))-1))*$R$3)))=0,0,1))</f>
        <v>#N/A</v>
      </c>
      <c r="Z330" s="6"/>
      <c r="AA330" s="30" t="str">
        <f t="shared" ca="1" si="88"/>
        <v/>
      </c>
      <c r="AB330" s="31" t="str">
        <f t="shared" si="89"/>
        <v/>
      </c>
      <c r="AC330" s="31" t="str">
        <f t="shared" si="90"/>
        <v/>
      </c>
      <c r="AD330" s="31" t="str">
        <f t="shared" si="91"/>
        <v/>
      </c>
      <c r="AE330" s="32" t="str">
        <f t="shared" si="92"/>
        <v/>
      </c>
      <c r="AF330" s="33" t="str" cm="1">
        <f t="array" aca="1" ref="AF330" ca="1">IFERROR(IF(_xlfn._xlws.SORT(TRANSPOSE(MMULT(MMULT(_xlfn.MUNIT(X330),IF(ROUND(MMULT(IF(E330=0,IF(DN328=1,INDIRECT(_xlfn.CONCAT($CP$1,MATCH(F330,$CO$7:$CO$100,0)+6)):INDIRECT(_xlfn.CONCAT($CP$1,MATCH(F330,$CO$7:$CO$100,0)+6+SUM(IF((F330=$CO$7:$CO$59)=TRUE,1,0))-1)),INDIRECT(_xlfn.CONCAT($CH$1,MATCH(F330,$CG$7:$CG$100,0)+6)):INDIRECT(_xlfn.CONCAT($CH$1,MATCH(F330,$CG$7:$CG$100,0)+6+SUM(IF((F330=$CG$7:$CG$59)=TRUE,1,0))-1))),IF(OR(DN328=2,DN328=3),INDIRECT(_xlfn.CONCAT($CL$1,MATCH(E330,$CK$7:$CK$100,0)+6)):INDIRECT(_xlfn.CONCAT($CL$1,MATCH(E330,$CK$7:$CK$100,0)+6+SUM(IF((E330=$CK$7:$CK$59)=TRUE,1,0))-1)),INDIRECT(_xlfn.CONCAT($CD$1,MATCH(E330,$CC$7:$CC$100,0)+6)):INDIRECT(_xlfn.CONCAT($CD$1,MATCH(E330,$CC$7:$CC$100,0)+6+SUM(IF((E330=$CC$7:$CC$59)=TRUE,1,0))-1))))*$S$3*IF(AND(DM328=4,F330=0),1.1,1),1/TRANSPOSE(W330-INDIRECT(_xlfn.CONCAT($BZ$1,MATCH(D330,$BY$7:$BY$100,0)+6)):INDIRECT(_xlfn.CONCAT($BZ$1,MATCH(D330,$BY$7:$BY$100,0)+6+SUM(IF((D330=$BY$7:$BY$59)=TRUE,1,0))-1))*$R$3)),6)=1,1,0)),W330-INDIRECT(_xlfn.CONCAT($BZ$1,MATCH(D330,$BY$7:$BY$100,0)+6)):INDIRECT(_xlfn.CONCAT($BZ$1,MATCH(D330,$BY$7:$BY$100,0)+6+SUM(IF((D330=$BY$7:$BY$59)=TRUE,1,0))-1))*$R$3))/$S$3,1,-1,TRUE)=0,"",_xlfn._xlws.SORT(TRANSPOSE(MMULT(MMULT(_xlfn.MUNIT(X330),IF(ROUND(MMULT(IF(E330=0,IF(DN328=1,INDIRECT(_xlfn.CONCAT($CP$1,MATCH(F330,$CO$7:$CO$100,0)+6)):INDIRECT(_xlfn.CONCAT($CP$1,MATCH(F330,$CO$7:$CO$100,0)+6+SUM(IF((F330=$CO$7:$CO$59)=TRUE,1,0))-1)),INDIRECT(_xlfn.CONCAT($CH$1,MATCH(F330,$CG$7:$CG$100,0)+6)):INDIRECT(_xlfn.CONCAT($CH$1,MATCH(F330,$CG$7:$CG$100,0)+6+SUM(IF((F330=$CG$7:$CG$59)=TRUE,1,0))-1))),IF(OR(DN328=2,DN328=3),INDIRECT(_xlfn.CONCAT($CL$1,MATCH(E330,$CK$7:$CK$100,0)+6)):INDIRECT(_xlfn.CONCAT($CL$1,MATCH(E330,$CK$7:$CK$100,0)+6+SUM(IF((E330=$CK$7:$CK$59)=TRUE,1,0))-1)),INDIRECT(_xlfn.CONCAT($CD$1,MATCH(E330,$CC$7:$CC$100,0)+6)):INDIRECT(_xlfn.CONCAT($CD$1,MATCH(E330,$CC$7:$CC$100,0)+6+SUM(IF((E330=$CC$7:$CC$59)=TRUE,1,0))-1))))*$S$3*IF(AND(DM328=4,F330=0),1.1,1),1/TRANSPOSE(W330-INDIRECT(_xlfn.CONCAT($BZ$1,MATCH(D330,$BY$7:$BY$100,0)+6)):INDIRECT(_xlfn.CONCAT($BZ$1,MATCH(D330,$BY$7:$BY$100,0)+6+SUM(IF((D330=$BY$7:$BY$59)=TRUE,1,0))-1))*$R$3)),6)=1,1,0)),W330-INDIRECT(_xlfn.CONCAT($BZ$1,MATCH(D330,$BY$7:$BY$100,0)+6)):INDIRECT(_xlfn.CONCAT($BZ$1,MATCH(D330,$BY$7:$BY$100,0)+6+SUM(IF((D330=$BY$7:$BY$59)=TRUE,1,0))-1))*$R$3))/$S$3,1,-1,TRUE)),"")</f>
        <v/>
      </c>
      <c r="AG330" s="31"/>
      <c r="AH330" s="31"/>
      <c r="AI330" s="31"/>
      <c r="AJ330" s="32"/>
      <c r="AK330" s="6"/>
      <c r="AL330" s="21"/>
      <c r="AM330" s="21"/>
      <c r="AN330" s="48">
        <f t="shared" si="79"/>
        <v>12</v>
      </c>
      <c r="AO330" s="39" t="e">
        <f t="shared" si="80"/>
        <v>#N/A</v>
      </c>
      <c r="AP330" s="39" t="e" cm="1">
        <f t="array" ref="AP330">_xlfn.XMATCH(1,IF(IF((AL330=$DG$24:$EF$24)=TRUE,1,0)+IF((AM330=$DG$25:$EF$25)=TRUE,1,0)=2,1,0))</f>
        <v>#N/A</v>
      </c>
      <c r="AQ330" s="39" t="str" cm="1">
        <f t="array" aca="1" ref="AQ330:AU330" ca="1">AA330:AE330</f>
        <v/>
      </c>
      <c r="AR330" s="39" t="str">
        <f ca="1"/>
        <v/>
      </c>
      <c r="AS330" s="39" t="str">
        <f ca="1"/>
        <v/>
      </c>
      <c r="AT330" s="39" t="str">
        <f ca="1"/>
        <v/>
      </c>
      <c r="AU330" s="39" t="str">
        <f ca="1"/>
        <v/>
      </c>
      <c r="AV330" s="39">
        <f t="shared" si="81"/>
        <v>0</v>
      </c>
      <c r="AW330" s="39" t="e" cm="1">
        <f t="array" ref="AW330">IF(AND(AV330=1,AO330&lt;&gt;1),VLOOKUP(E330,변환표준점수!$H$8:$O$60,_xlfn.XMATCH('표점 계산기'!$AL330,변환표준점수!$I$6:$O$6)+1,FALSE),IF(AND($E330=0,$DN$4=1),INDEX($CH$7:$CH$73,SUM(IF(AF330=$CP$7:$CP$59,ROW($A$1:$A$50),0))),IF(AND($E330&lt;&gt;0,$DN$4&lt;&gt;1),INDEX($CD$7:$CD$73,SUM(IF(AF330=$CL$7:$CL$59,ROW($A$1:$A$50),0))),AF330:AJ330)))</f>
        <v>#N/A</v>
      </c>
      <c r="AX330" s="39"/>
      <c r="AY330" s="39"/>
      <c r="AZ330" s="39"/>
      <c r="BA330" s="39"/>
      <c r="BB330" s="39" t="e">
        <f>VLOOKUP(G330,변환표준점수!$X$8:$AM$16,_xlfn.XMATCH(AL330,변환표준점수!$Y$5:$AM$5)+IF(OR(AN330=6,AN330=7,AN330=10,AN330=11),IF(AO330=1,0,1),0)+1,FALSE)</f>
        <v>#N/A</v>
      </c>
      <c r="BC330" s="39" t="e">
        <f>VLOOKUP(H330,변환표준점수!$AO$8:$BE$16,_xlfn.XMATCH(AL330,변환표준점수!$AP$5:$BE$5)+IF(OR(AN330=3,AN330=6,AN330=8,AN330=9,AN330=10),IF(AO330=1,0,1),0)+1,FALSE)</f>
        <v>#N/A</v>
      </c>
      <c r="BD330" s="39" t="e">
        <f>IF(I330=0,VLOOKUP(K330,변환표준점수!$BU$8:$CF$62,'표점 계산기'!$AN330+1,FALSE),VLOOKUP(I330,변환표준점수!$BH$8:$BS$62,'표점 계산기'!$AN330+1,FALSE))</f>
        <v>#N/A</v>
      </c>
      <c r="BE330" s="39" t="e">
        <f>IF(J330=0,VLOOKUP(L330,변환표준점수!$BU$8:$CF$62,'표점 계산기'!$AN330+1,FALSE),VLOOKUP(J330,변환표준점수!$BH$8:$BS$62,'표점 계산기'!$AN330+1,FALSE))</f>
        <v>#N/A</v>
      </c>
      <c r="BF330" s="39" cm="1">
        <f t="array" ref="BF330">IF(M330=0,0,IF(OR(AN330=3,AN330=4),0,IF(AN330=1,INDEX($CZ$7:$CZ$15,SUM(IF(M330&lt;$CY$7:$CY$15=TRUE,1,0))+1),VLOOKUP(M330,변환표준점수!$BH$8:$BS$62,'표점 계산기'!AN330+1,FALSE))))</f>
        <v>0</v>
      </c>
      <c r="BG330" s="39" t="e" cm="1">
        <f t="array" ref="BG330">INDEX($DG$24:$EF$31,COLUMN(C325),$AP330)</f>
        <v>#N/A</v>
      </c>
      <c r="BH330" s="39" t="e" cm="1">
        <f t="array" ref="BH330">INDEX($DG$24:$EF$31,COLUMN(D325),$AP330)</f>
        <v>#N/A</v>
      </c>
      <c r="BI330" s="39" t="e" cm="1">
        <f t="array" ref="BI330">INDEX($DG$24:$EF$31,COLUMN(E325),$AP330)</f>
        <v>#N/A</v>
      </c>
      <c r="BJ330" s="39" t="e" cm="1">
        <f t="array" ref="BJ330">INDEX($DG$24:$EF$31,COLUMN(F325),$AP330)</f>
        <v>#N/A</v>
      </c>
      <c r="BK330" s="39" t="e" cm="1">
        <f t="array" ref="BK330">INDEX($DG$24:$EF$31,COLUMN(G325),$AP330)</f>
        <v>#N/A</v>
      </c>
      <c r="BL330" s="39" t="e" cm="1">
        <f t="array" ref="BL330">INDEX($DG$24:$EF$31,COLUMN(H325),$AP330)</f>
        <v>#N/A</v>
      </c>
      <c r="BM330" s="63" t="str" cm="1">
        <f t="array" aca="1" ref="BM330:BQ330" ca="1">IFERROR(ROUND(IF(IFERROR(AW330:BA330/AW330:BA330,0)=1,(IFERROR(AQ330:AU330*BG330,0)+IFERROR(AW330:BA330*BH330,0)+(SUM(BD330:BF330)-MIN(BD330:BF330))*BI330+BB330*BJ330+BC330*BK330)*BL330+BB330*(1-BJ330)+BC330*(1-BK330)+IF(AN330=1,BF330,0),""),2),"")</f>
        <v/>
      </c>
      <c r="BN330" s="52" t="str">
        <f ca="1"/>
        <v/>
      </c>
      <c r="BO330" s="52" t="str">
        <f ca="1"/>
        <v/>
      </c>
      <c r="BP330" s="52" t="str">
        <f ca="1"/>
        <v/>
      </c>
      <c r="BQ330" s="64" t="str">
        <f ca="1"/>
        <v/>
      </c>
      <c r="BR330" s="6"/>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6"/>
      <c r="DM330" s="6"/>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row>
    <row r="331" spans="1:153" x14ac:dyDescent="0.3">
      <c r="A331" s="5"/>
      <c r="B331" s="18" t="str">
        <f t="shared" si="83"/>
        <v/>
      </c>
      <c r="C331" s="24"/>
      <c r="D331" s="24"/>
      <c r="E331" s="24"/>
      <c r="F331" s="24"/>
      <c r="G331" s="24"/>
      <c r="H331" s="25"/>
      <c r="I331" s="25"/>
      <c r="J331" s="25"/>
      <c r="K331" s="25"/>
      <c r="L331" s="25"/>
      <c r="M331" s="25"/>
      <c r="N331" s="24"/>
      <c r="O331" s="25"/>
      <c r="P331" s="6"/>
      <c r="Q331" s="6"/>
      <c r="R331" s="6" t="e">
        <f t="shared" si="84"/>
        <v>#N/A</v>
      </c>
      <c r="S331" s="6" t="e">
        <f t="shared" si="85"/>
        <v>#N/A</v>
      </c>
      <c r="T331" s="6" t="e">
        <f t="shared" si="86"/>
        <v>#N/A</v>
      </c>
      <c r="U331" s="6" t="e">
        <f t="shared" si="87"/>
        <v>#N/A</v>
      </c>
      <c r="V331" s="8" cm="1">
        <f t="array" ref="V331">IF(M331=0,0,IF(OR($DM$4=3,$DM$4=4),0,IF($DM$4=1,INDEX($CZ$7:$CZ$15,SUM(IF(M331&lt;$CY$7:$CY$15=TRUE,1,0))+1),VLOOKUP(M331,$DB$7:$DC$107,2,FALSE))))</f>
        <v>0</v>
      </c>
      <c r="W331" s="6" t="e">
        <f t="shared" si="82"/>
        <v>#N/A</v>
      </c>
      <c r="X331" s="6" cm="1">
        <f t="array" aca="1" ref="X331" ca="1">SUM(IF((IF(E331=0,INDIRECT(_xlfn.CONCAT($CH$1,MATCH(F331,$CG$7:$CG$100,0)+6)):INDIRECT(_xlfn.CONCAT($CH$1,MATCH(F331,$CG$7:$CG$100,0)+6+SUM(IF((F331=$CG$7:$CG$59)=TRUE,1,0))-1)),INDIRECT(_xlfn.CONCAT($CD$1,MATCH(E331,$CC$7:$CC$100,0)+6)):INDIRECT(_xlfn.CONCAT($CD$1,MATCH(E331,$CC$7:$CC$100,0)+6+SUM(IF((E331=$CC$7:$CC$59)=TRUE,1,0))-1)))*$S$3)=0,0,1))</f>
        <v>2</v>
      </c>
      <c r="Y331" s="6" t="e" cm="1">
        <f t="array" aca="1" ref="Y331" ca="1">SUM(IF((TRANSPOSE(MMULT(MMULT(_xlfn.MUNIT(X331),IF(MMULT(IF(E331=0,INDIRECT(_xlfn.CONCAT($CH$1,MATCH(F331,$CG$7:$CG$100,0)+6)):INDIRECT(_xlfn.CONCAT($CH$1,MATCH(F331,$CG$7:$CG$100,0)+6+SUM(IF((F331=$CG$7:$CG$59)=TRUE,1,0))-1)),INDIRECT(_xlfn.CONCAT($CD$1,MATCH(E331,$CC$7:$CC$100,0)+6)):INDIRECT(_xlfn.CONCAT($CD$1,MATCH(E331,$CC$7:$CC$100,0)+6+SUM(IF((E331=$CC$7:$CC$59)=TRUE,1,0))-1)))*$S$3,1/TRANSPOSE(W331-INDIRECT(_xlfn.CONCAT($BZ$1,MATCH(D331,$BY$7:$BY$100,0)+6)):INDIRECT(_xlfn.CONCAT($BZ$1,MATCH(D331,$BY$7:$BY$100,0)+6+SUM(IF((D331=$BY$7:$BY$59)=TRUE,1,0))-1))*$R$3))=1,1,0)),W331-INDIRECT(_xlfn.CONCAT($BZ$1,MATCH(D331,$BY$7:$BY$100,0)+6)):INDIRECT(_xlfn.CONCAT($BZ$1,MATCH(D331,$BY$7:$BY$100,0)+6+SUM(IF((D331=$BY$7:$BY$59)=TRUE,1,0))-1))*$R$3)))=0,0,1))</f>
        <v>#N/A</v>
      </c>
      <c r="Z331" s="6"/>
      <c r="AA331" s="30" t="str">
        <f t="shared" ca="1" si="88"/>
        <v/>
      </c>
      <c r="AB331" s="31" t="str">
        <f t="shared" si="89"/>
        <v/>
      </c>
      <c r="AC331" s="31" t="str">
        <f t="shared" si="90"/>
        <v/>
      </c>
      <c r="AD331" s="31" t="str">
        <f t="shared" si="91"/>
        <v/>
      </c>
      <c r="AE331" s="32" t="str">
        <f t="shared" si="92"/>
        <v/>
      </c>
      <c r="AF331" s="33" t="str" cm="1">
        <f t="array" aca="1" ref="AF331" ca="1">IFERROR(IF(_xlfn._xlws.SORT(TRANSPOSE(MMULT(MMULT(_xlfn.MUNIT(X331),IF(ROUND(MMULT(IF(E331=0,IF(DN329=1,INDIRECT(_xlfn.CONCAT($CP$1,MATCH(F331,$CO$7:$CO$100,0)+6)):INDIRECT(_xlfn.CONCAT($CP$1,MATCH(F331,$CO$7:$CO$100,0)+6+SUM(IF((F331=$CO$7:$CO$59)=TRUE,1,0))-1)),INDIRECT(_xlfn.CONCAT($CH$1,MATCH(F331,$CG$7:$CG$100,0)+6)):INDIRECT(_xlfn.CONCAT($CH$1,MATCH(F331,$CG$7:$CG$100,0)+6+SUM(IF((F331=$CG$7:$CG$59)=TRUE,1,0))-1))),IF(OR(DN329=2,DN329=3),INDIRECT(_xlfn.CONCAT($CL$1,MATCH(E331,$CK$7:$CK$100,0)+6)):INDIRECT(_xlfn.CONCAT($CL$1,MATCH(E331,$CK$7:$CK$100,0)+6+SUM(IF((E331=$CK$7:$CK$59)=TRUE,1,0))-1)),INDIRECT(_xlfn.CONCAT($CD$1,MATCH(E331,$CC$7:$CC$100,0)+6)):INDIRECT(_xlfn.CONCAT($CD$1,MATCH(E331,$CC$7:$CC$100,0)+6+SUM(IF((E331=$CC$7:$CC$59)=TRUE,1,0))-1))))*$S$3*IF(AND(DM329=4,F331=0),1.1,1),1/TRANSPOSE(W331-INDIRECT(_xlfn.CONCAT($BZ$1,MATCH(D331,$BY$7:$BY$100,0)+6)):INDIRECT(_xlfn.CONCAT($BZ$1,MATCH(D331,$BY$7:$BY$100,0)+6+SUM(IF((D331=$BY$7:$BY$59)=TRUE,1,0))-1))*$R$3)),6)=1,1,0)),W331-INDIRECT(_xlfn.CONCAT($BZ$1,MATCH(D331,$BY$7:$BY$100,0)+6)):INDIRECT(_xlfn.CONCAT($BZ$1,MATCH(D331,$BY$7:$BY$100,0)+6+SUM(IF((D331=$BY$7:$BY$59)=TRUE,1,0))-1))*$R$3))/$S$3,1,-1,TRUE)=0,"",_xlfn._xlws.SORT(TRANSPOSE(MMULT(MMULT(_xlfn.MUNIT(X331),IF(ROUND(MMULT(IF(E331=0,IF(DN329=1,INDIRECT(_xlfn.CONCAT($CP$1,MATCH(F331,$CO$7:$CO$100,0)+6)):INDIRECT(_xlfn.CONCAT($CP$1,MATCH(F331,$CO$7:$CO$100,0)+6+SUM(IF((F331=$CO$7:$CO$59)=TRUE,1,0))-1)),INDIRECT(_xlfn.CONCAT($CH$1,MATCH(F331,$CG$7:$CG$100,0)+6)):INDIRECT(_xlfn.CONCAT($CH$1,MATCH(F331,$CG$7:$CG$100,0)+6+SUM(IF((F331=$CG$7:$CG$59)=TRUE,1,0))-1))),IF(OR(DN329=2,DN329=3),INDIRECT(_xlfn.CONCAT($CL$1,MATCH(E331,$CK$7:$CK$100,0)+6)):INDIRECT(_xlfn.CONCAT($CL$1,MATCH(E331,$CK$7:$CK$100,0)+6+SUM(IF((E331=$CK$7:$CK$59)=TRUE,1,0))-1)),INDIRECT(_xlfn.CONCAT($CD$1,MATCH(E331,$CC$7:$CC$100,0)+6)):INDIRECT(_xlfn.CONCAT($CD$1,MATCH(E331,$CC$7:$CC$100,0)+6+SUM(IF((E331=$CC$7:$CC$59)=TRUE,1,0))-1))))*$S$3*IF(AND(DM329=4,F331=0),1.1,1),1/TRANSPOSE(W331-INDIRECT(_xlfn.CONCAT($BZ$1,MATCH(D331,$BY$7:$BY$100,0)+6)):INDIRECT(_xlfn.CONCAT($BZ$1,MATCH(D331,$BY$7:$BY$100,0)+6+SUM(IF((D331=$BY$7:$BY$59)=TRUE,1,0))-1))*$R$3)),6)=1,1,0)),W331-INDIRECT(_xlfn.CONCAT($BZ$1,MATCH(D331,$BY$7:$BY$100,0)+6)):INDIRECT(_xlfn.CONCAT($BZ$1,MATCH(D331,$BY$7:$BY$100,0)+6+SUM(IF((D331=$BY$7:$BY$59)=TRUE,1,0))-1))*$R$3))/$S$3,1,-1,TRUE)),"")</f>
        <v/>
      </c>
      <c r="AG331" s="31"/>
      <c r="AH331" s="31"/>
      <c r="AI331" s="31"/>
      <c r="AJ331" s="32"/>
      <c r="AK331" s="6"/>
      <c r="AL331" s="21"/>
      <c r="AM331" s="21"/>
      <c r="AN331" s="48">
        <f t="shared" si="79"/>
        <v>12</v>
      </c>
      <c r="AO331" s="39" t="e">
        <f t="shared" si="80"/>
        <v>#N/A</v>
      </c>
      <c r="AP331" s="39" t="e" cm="1">
        <f t="array" ref="AP331">_xlfn.XMATCH(1,IF(IF((AL331=$DG$24:$EF$24)=TRUE,1,0)+IF((AM331=$DG$25:$EF$25)=TRUE,1,0)=2,1,0))</f>
        <v>#N/A</v>
      </c>
      <c r="AQ331" s="39" t="str" cm="1">
        <f t="array" aca="1" ref="AQ331:AU331" ca="1">AA331:AE331</f>
        <v/>
      </c>
      <c r="AR331" s="39" t="str">
        <f ca="1"/>
        <v/>
      </c>
      <c r="AS331" s="39" t="str">
        <f ca="1"/>
        <v/>
      </c>
      <c r="AT331" s="39" t="str">
        <f ca="1"/>
        <v/>
      </c>
      <c r="AU331" s="39" t="str">
        <f ca="1"/>
        <v/>
      </c>
      <c r="AV331" s="39">
        <f t="shared" si="81"/>
        <v>0</v>
      </c>
      <c r="AW331" s="39" t="e" cm="1">
        <f t="array" ref="AW331">IF(AND(AV331=1,AO331&lt;&gt;1),VLOOKUP(E331,변환표준점수!$H$8:$O$60,_xlfn.XMATCH('표점 계산기'!$AL331,변환표준점수!$I$6:$O$6)+1,FALSE),IF(AND($E331=0,$DN$4=1),INDEX($CH$7:$CH$73,SUM(IF(AF331=$CP$7:$CP$59,ROW($A$1:$A$50),0))),IF(AND($E331&lt;&gt;0,$DN$4&lt;&gt;1),INDEX($CD$7:$CD$73,SUM(IF(AF331=$CL$7:$CL$59,ROW($A$1:$A$50),0))),AF331:AJ331)))</f>
        <v>#N/A</v>
      </c>
      <c r="AX331" s="39"/>
      <c r="AY331" s="39"/>
      <c r="AZ331" s="39"/>
      <c r="BA331" s="39"/>
      <c r="BB331" s="39" t="e">
        <f>VLOOKUP(G331,변환표준점수!$X$8:$AM$16,_xlfn.XMATCH(AL331,변환표준점수!$Y$5:$AM$5)+IF(OR(AN331=6,AN331=7,AN331=10,AN331=11),IF(AO331=1,0,1),0)+1,FALSE)</f>
        <v>#N/A</v>
      </c>
      <c r="BC331" s="39" t="e">
        <f>VLOOKUP(H331,변환표준점수!$AO$8:$BE$16,_xlfn.XMATCH(AL331,변환표준점수!$AP$5:$BE$5)+IF(OR(AN331=3,AN331=6,AN331=8,AN331=9,AN331=10),IF(AO331=1,0,1),0)+1,FALSE)</f>
        <v>#N/A</v>
      </c>
      <c r="BD331" s="39" t="e">
        <f>IF(I331=0,VLOOKUP(K331,변환표준점수!$BU$8:$CF$62,'표점 계산기'!$AN331+1,FALSE),VLOOKUP(I331,변환표준점수!$BH$8:$BS$62,'표점 계산기'!$AN331+1,FALSE))</f>
        <v>#N/A</v>
      </c>
      <c r="BE331" s="39" t="e">
        <f>IF(J331=0,VLOOKUP(L331,변환표준점수!$BU$8:$CF$62,'표점 계산기'!$AN331+1,FALSE),VLOOKUP(J331,변환표준점수!$BH$8:$BS$62,'표점 계산기'!$AN331+1,FALSE))</f>
        <v>#N/A</v>
      </c>
      <c r="BF331" s="39" cm="1">
        <f t="array" ref="BF331">IF(M331=0,0,IF(OR(AN331=3,AN331=4),0,IF(AN331=1,INDEX($CZ$7:$CZ$15,SUM(IF(M331&lt;$CY$7:$CY$15=TRUE,1,0))+1),VLOOKUP(M331,변환표준점수!$BH$8:$BS$62,'표점 계산기'!AN331+1,FALSE))))</f>
        <v>0</v>
      </c>
      <c r="BG331" s="39" t="e" cm="1">
        <f t="array" ref="BG331">INDEX($DG$24:$EF$31,COLUMN(C326),$AP331)</f>
        <v>#N/A</v>
      </c>
      <c r="BH331" s="39" t="e" cm="1">
        <f t="array" ref="BH331">INDEX($DG$24:$EF$31,COLUMN(D326),$AP331)</f>
        <v>#N/A</v>
      </c>
      <c r="BI331" s="39" t="e" cm="1">
        <f t="array" ref="BI331">INDEX($DG$24:$EF$31,COLUMN(E326),$AP331)</f>
        <v>#N/A</v>
      </c>
      <c r="BJ331" s="39" t="e" cm="1">
        <f t="array" ref="BJ331">INDEX($DG$24:$EF$31,COLUMN(F326),$AP331)</f>
        <v>#N/A</v>
      </c>
      <c r="BK331" s="39" t="e" cm="1">
        <f t="array" ref="BK331">INDEX($DG$24:$EF$31,COLUMN(G326),$AP331)</f>
        <v>#N/A</v>
      </c>
      <c r="BL331" s="39" t="e" cm="1">
        <f t="array" ref="BL331">INDEX($DG$24:$EF$31,COLUMN(H326),$AP331)</f>
        <v>#N/A</v>
      </c>
      <c r="BM331" s="63" t="str" cm="1">
        <f t="array" aca="1" ref="BM331:BQ331" ca="1">IFERROR(ROUND(IF(IFERROR(AW331:BA331/AW331:BA331,0)=1,(IFERROR(AQ331:AU331*BG331,0)+IFERROR(AW331:BA331*BH331,0)+(SUM(BD331:BF331)-MIN(BD331:BF331))*BI331+BB331*BJ331+BC331*BK331)*BL331+BB331*(1-BJ331)+BC331*(1-BK331)+IF(AN331=1,BF331,0),""),2),"")</f>
        <v/>
      </c>
      <c r="BN331" s="52" t="str">
        <f ca="1"/>
        <v/>
      </c>
      <c r="BO331" s="52" t="str">
        <f ca="1"/>
        <v/>
      </c>
      <c r="BP331" s="52" t="str">
        <f ca="1"/>
        <v/>
      </c>
      <c r="BQ331" s="64" t="str">
        <f ca="1"/>
        <v/>
      </c>
      <c r="BR331" s="6"/>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6"/>
      <c r="DM331" s="6"/>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row>
    <row r="332" spans="1:153" x14ac:dyDescent="0.3">
      <c r="A332" s="5"/>
      <c r="B332" s="18" t="str">
        <f t="shared" si="83"/>
        <v/>
      </c>
      <c r="C332" s="24"/>
      <c r="D332" s="24"/>
      <c r="E332" s="24"/>
      <c r="F332" s="24"/>
      <c r="G332" s="24"/>
      <c r="H332" s="25"/>
      <c r="I332" s="25"/>
      <c r="J332" s="25"/>
      <c r="K332" s="25"/>
      <c r="L332" s="25"/>
      <c r="M332" s="25"/>
      <c r="N332" s="24"/>
      <c r="O332" s="25"/>
      <c r="P332" s="6"/>
      <c r="Q332" s="6"/>
      <c r="R332" s="6" t="e">
        <f t="shared" si="84"/>
        <v>#N/A</v>
      </c>
      <c r="S332" s="6" t="e">
        <f t="shared" si="85"/>
        <v>#N/A</v>
      </c>
      <c r="T332" s="6" t="e">
        <f t="shared" si="86"/>
        <v>#N/A</v>
      </c>
      <c r="U332" s="6" t="e">
        <f t="shared" si="87"/>
        <v>#N/A</v>
      </c>
      <c r="V332" s="8" cm="1">
        <f t="array" ref="V332">IF(M332=0,0,IF(OR($DM$4=3,$DM$4=4),0,IF($DM$4=1,INDEX($CZ$7:$CZ$15,SUM(IF(M332&lt;$CY$7:$CY$15=TRUE,1,0))+1),VLOOKUP(M332,$DB$7:$DC$107,2,FALSE))))</f>
        <v>0</v>
      </c>
      <c r="W332" s="6" t="e">
        <f t="shared" si="82"/>
        <v>#N/A</v>
      </c>
      <c r="X332" s="6" cm="1">
        <f t="array" aca="1" ref="X332" ca="1">SUM(IF((IF(E332=0,INDIRECT(_xlfn.CONCAT($CH$1,MATCH(F332,$CG$7:$CG$100,0)+6)):INDIRECT(_xlfn.CONCAT($CH$1,MATCH(F332,$CG$7:$CG$100,0)+6+SUM(IF((F332=$CG$7:$CG$59)=TRUE,1,0))-1)),INDIRECT(_xlfn.CONCAT($CD$1,MATCH(E332,$CC$7:$CC$100,0)+6)):INDIRECT(_xlfn.CONCAT($CD$1,MATCH(E332,$CC$7:$CC$100,0)+6+SUM(IF((E332=$CC$7:$CC$59)=TRUE,1,0))-1)))*$S$3)=0,0,1))</f>
        <v>2</v>
      </c>
      <c r="Y332" s="6" t="e" cm="1">
        <f t="array" aca="1" ref="Y332" ca="1">SUM(IF((TRANSPOSE(MMULT(MMULT(_xlfn.MUNIT(X332),IF(MMULT(IF(E332=0,INDIRECT(_xlfn.CONCAT($CH$1,MATCH(F332,$CG$7:$CG$100,0)+6)):INDIRECT(_xlfn.CONCAT($CH$1,MATCH(F332,$CG$7:$CG$100,0)+6+SUM(IF((F332=$CG$7:$CG$59)=TRUE,1,0))-1)),INDIRECT(_xlfn.CONCAT($CD$1,MATCH(E332,$CC$7:$CC$100,0)+6)):INDIRECT(_xlfn.CONCAT($CD$1,MATCH(E332,$CC$7:$CC$100,0)+6+SUM(IF((E332=$CC$7:$CC$59)=TRUE,1,0))-1)))*$S$3,1/TRANSPOSE(W332-INDIRECT(_xlfn.CONCAT($BZ$1,MATCH(D332,$BY$7:$BY$100,0)+6)):INDIRECT(_xlfn.CONCAT($BZ$1,MATCH(D332,$BY$7:$BY$100,0)+6+SUM(IF((D332=$BY$7:$BY$59)=TRUE,1,0))-1))*$R$3))=1,1,0)),W332-INDIRECT(_xlfn.CONCAT($BZ$1,MATCH(D332,$BY$7:$BY$100,0)+6)):INDIRECT(_xlfn.CONCAT($BZ$1,MATCH(D332,$BY$7:$BY$100,0)+6+SUM(IF((D332=$BY$7:$BY$59)=TRUE,1,0))-1))*$R$3)))=0,0,1))</f>
        <v>#N/A</v>
      </c>
      <c r="Z332" s="6"/>
      <c r="AA332" s="30" t="str">
        <f t="shared" ca="1" si="88"/>
        <v/>
      </c>
      <c r="AB332" s="31" t="str">
        <f t="shared" si="89"/>
        <v/>
      </c>
      <c r="AC332" s="31" t="str">
        <f t="shared" si="90"/>
        <v/>
      </c>
      <c r="AD332" s="31" t="str">
        <f t="shared" si="91"/>
        <v/>
      </c>
      <c r="AE332" s="32" t="str">
        <f t="shared" si="92"/>
        <v/>
      </c>
      <c r="AF332" s="33" t="str" cm="1">
        <f t="array" aca="1" ref="AF332" ca="1">IFERROR(IF(_xlfn._xlws.SORT(TRANSPOSE(MMULT(MMULT(_xlfn.MUNIT(X332),IF(ROUND(MMULT(IF(E332=0,IF(DN330=1,INDIRECT(_xlfn.CONCAT($CP$1,MATCH(F332,$CO$7:$CO$100,0)+6)):INDIRECT(_xlfn.CONCAT($CP$1,MATCH(F332,$CO$7:$CO$100,0)+6+SUM(IF((F332=$CO$7:$CO$59)=TRUE,1,0))-1)),INDIRECT(_xlfn.CONCAT($CH$1,MATCH(F332,$CG$7:$CG$100,0)+6)):INDIRECT(_xlfn.CONCAT($CH$1,MATCH(F332,$CG$7:$CG$100,0)+6+SUM(IF((F332=$CG$7:$CG$59)=TRUE,1,0))-1))),IF(OR(DN330=2,DN330=3),INDIRECT(_xlfn.CONCAT($CL$1,MATCH(E332,$CK$7:$CK$100,0)+6)):INDIRECT(_xlfn.CONCAT($CL$1,MATCH(E332,$CK$7:$CK$100,0)+6+SUM(IF((E332=$CK$7:$CK$59)=TRUE,1,0))-1)),INDIRECT(_xlfn.CONCAT($CD$1,MATCH(E332,$CC$7:$CC$100,0)+6)):INDIRECT(_xlfn.CONCAT($CD$1,MATCH(E332,$CC$7:$CC$100,0)+6+SUM(IF((E332=$CC$7:$CC$59)=TRUE,1,0))-1))))*$S$3*IF(AND(DM330=4,F332=0),1.1,1),1/TRANSPOSE(W332-INDIRECT(_xlfn.CONCAT($BZ$1,MATCH(D332,$BY$7:$BY$100,0)+6)):INDIRECT(_xlfn.CONCAT($BZ$1,MATCH(D332,$BY$7:$BY$100,0)+6+SUM(IF((D332=$BY$7:$BY$59)=TRUE,1,0))-1))*$R$3)),6)=1,1,0)),W332-INDIRECT(_xlfn.CONCAT($BZ$1,MATCH(D332,$BY$7:$BY$100,0)+6)):INDIRECT(_xlfn.CONCAT($BZ$1,MATCH(D332,$BY$7:$BY$100,0)+6+SUM(IF((D332=$BY$7:$BY$59)=TRUE,1,0))-1))*$R$3))/$S$3,1,-1,TRUE)=0,"",_xlfn._xlws.SORT(TRANSPOSE(MMULT(MMULT(_xlfn.MUNIT(X332),IF(ROUND(MMULT(IF(E332=0,IF(DN330=1,INDIRECT(_xlfn.CONCAT($CP$1,MATCH(F332,$CO$7:$CO$100,0)+6)):INDIRECT(_xlfn.CONCAT($CP$1,MATCH(F332,$CO$7:$CO$100,0)+6+SUM(IF((F332=$CO$7:$CO$59)=TRUE,1,0))-1)),INDIRECT(_xlfn.CONCAT($CH$1,MATCH(F332,$CG$7:$CG$100,0)+6)):INDIRECT(_xlfn.CONCAT($CH$1,MATCH(F332,$CG$7:$CG$100,0)+6+SUM(IF((F332=$CG$7:$CG$59)=TRUE,1,0))-1))),IF(OR(DN330=2,DN330=3),INDIRECT(_xlfn.CONCAT($CL$1,MATCH(E332,$CK$7:$CK$100,0)+6)):INDIRECT(_xlfn.CONCAT($CL$1,MATCH(E332,$CK$7:$CK$100,0)+6+SUM(IF((E332=$CK$7:$CK$59)=TRUE,1,0))-1)),INDIRECT(_xlfn.CONCAT($CD$1,MATCH(E332,$CC$7:$CC$100,0)+6)):INDIRECT(_xlfn.CONCAT($CD$1,MATCH(E332,$CC$7:$CC$100,0)+6+SUM(IF((E332=$CC$7:$CC$59)=TRUE,1,0))-1))))*$S$3*IF(AND(DM330=4,F332=0),1.1,1),1/TRANSPOSE(W332-INDIRECT(_xlfn.CONCAT($BZ$1,MATCH(D332,$BY$7:$BY$100,0)+6)):INDIRECT(_xlfn.CONCAT($BZ$1,MATCH(D332,$BY$7:$BY$100,0)+6+SUM(IF((D332=$BY$7:$BY$59)=TRUE,1,0))-1))*$R$3)),6)=1,1,0)),W332-INDIRECT(_xlfn.CONCAT($BZ$1,MATCH(D332,$BY$7:$BY$100,0)+6)):INDIRECT(_xlfn.CONCAT($BZ$1,MATCH(D332,$BY$7:$BY$100,0)+6+SUM(IF((D332=$BY$7:$BY$59)=TRUE,1,0))-1))*$R$3))/$S$3,1,-1,TRUE)),"")</f>
        <v/>
      </c>
      <c r="AG332" s="31"/>
      <c r="AH332" s="31"/>
      <c r="AI332" s="31"/>
      <c r="AJ332" s="32"/>
      <c r="AK332" s="6"/>
      <c r="AL332" s="21"/>
      <c r="AM332" s="21"/>
      <c r="AN332" s="48">
        <f t="shared" si="79"/>
        <v>12</v>
      </c>
      <c r="AO332" s="39" t="e">
        <f t="shared" si="80"/>
        <v>#N/A</v>
      </c>
      <c r="AP332" s="39" t="e" cm="1">
        <f t="array" ref="AP332">_xlfn.XMATCH(1,IF(IF((AL332=$DG$24:$EF$24)=TRUE,1,0)+IF((AM332=$DG$25:$EF$25)=TRUE,1,0)=2,1,0))</f>
        <v>#N/A</v>
      </c>
      <c r="AQ332" s="39" t="str" cm="1">
        <f t="array" aca="1" ref="AQ332:AU332" ca="1">AA332:AE332</f>
        <v/>
      </c>
      <c r="AR332" s="39" t="str">
        <f ca="1"/>
        <v/>
      </c>
      <c r="AS332" s="39" t="str">
        <f ca="1"/>
        <v/>
      </c>
      <c r="AT332" s="39" t="str">
        <f ca="1"/>
        <v/>
      </c>
      <c r="AU332" s="39" t="str">
        <f ca="1"/>
        <v/>
      </c>
      <c r="AV332" s="39">
        <f t="shared" si="81"/>
        <v>0</v>
      </c>
      <c r="AW332" s="39" t="e" cm="1">
        <f t="array" ref="AW332">IF(AND(AV332=1,AO332&lt;&gt;1),VLOOKUP(E332,변환표준점수!$H$8:$O$60,_xlfn.XMATCH('표점 계산기'!$AL332,변환표준점수!$I$6:$O$6)+1,FALSE),IF(AND($E332=0,$DN$4=1),INDEX($CH$7:$CH$73,SUM(IF(AF332=$CP$7:$CP$59,ROW($A$1:$A$50),0))),IF(AND($E332&lt;&gt;0,$DN$4&lt;&gt;1),INDEX($CD$7:$CD$73,SUM(IF(AF332=$CL$7:$CL$59,ROW($A$1:$A$50),0))),AF332:AJ332)))</f>
        <v>#N/A</v>
      </c>
      <c r="AX332" s="39"/>
      <c r="AY332" s="39"/>
      <c r="AZ332" s="39"/>
      <c r="BA332" s="39"/>
      <c r="BB332" s="39" t="e">
        <f>VLOOKUP(G332,변환표준점수!$X$8:$AM$16,_xlfn.XMATCH(AL332,변환표준점수!$Y$5:$AM$5)+IF(OR(AN332=6,AN332=7,AN332=10,AN332=11),IF(AO332=1,0,1),0)+1,FALSE)</f>
        <v>#N/A</v>
      </c>
      <c r="BC332" s="39" t="e">
        <f>VLOOKUP(H332,변환표준점수!$AO$8:$BE$16,_xlfn.XMATCH(AL332,변환표준점수!$AP$5:$BE$5)+IF(OR(AN332=3,AN332=6,AN332=8,AN332=9,AN332=10),IF(AO332=1,0,1),0)+1,FALSE)</f>
        <v>#N/A</v>
      </c>
      <c r="BD332" s="39" t="e">
        <f>IF(I332=0,VLOOKUP(K332,변환표준점수!$BU$8:$CF$62,'표점 계산기'!$AN332+1,FALSE),VLOOKUP(I332,변환표준점수!$BH$8:$BS$62,'표점 계산기'!$AN332+1,FALSE))</f>
        <v>#N/A</v>
      </c>
      <c r="BE332" s="39" t="e">
        <f>IF(J332=0,VLOOKUP(L332,변환표준점수!$BU$8:$CF$62,'표점 계산기'!$AN332+1,FALSE),VLOOKUP(J332,변환표준점수!$BH$8:$BS$62,'표점 계산기'!$AN332+1,FALSE))</f>
        <v>#N/A</v>
      </c>
      <c r="BF332" s="39" cm="1">
        <f t="array" ref="BF332">IF(M332=0,0,IF(OR(AN332=3,AN332=4),0,IF(AN332=1,INDEX($CZ$7:$CZ$15,SUM(IF(M332&lt;$CY$7:$CY$15=TRUE,1,0))+1),VLOOKUP(M332,변환표준점수!$BH$8:$BS$62,'표점 계산기'!AN332+1,FALSE))))</f>
        <v>0</v>
      </c>
      <c r="BG332" s="39" t="e" cm="1">
        <f t="array" ref="BG332">INDEX($DG$24:$EF$31,COLUMN(C327),$AP332)</f>
        <v>#N/A</v>
      </c>
      <c r="BH332" s="39" t="e" cm="1">
        <f t="array" ref="BH332">INDEX($DG$24:$EF$31,COLUMN(D327),$AP332)</f>
        <v>#N/A</v>
      </c>
      <c r="BI332" s="39" t="e" cm="1">
        <f t="array" ref="BI332">INDEX($DG$24:$EF$31,COLUMN(E327),$AP332)</f>
        <v>#N/A</v>
      </c>
      <c r="BJ332" s="39" t="e" cm="1">
        <f t="array" ref="BJ332">INDEX($DG$24:$EF$31,COLUMN(F327),$AP332)</f>
        <v>#N/A</v>
      </c>
      <c r="BK332" s="39" t="e" cm="1">
        <f t="array" ref="BK332">INDEX($DG$24:$EF$31,COLUMN(G327),$AP332)</f>
        <v>#N/A</v>
      </c>
      <c r="BL332" s="39" t="e" cm="1">
        <f t="array" ref="BL332">INDEX($DG$24:$EF$31,COLUMN(H327),$AP332)</f>
        <v>#N/A</v>
      </c>
      <c r="BM332" s="63" t="str" cm="1">
        <f t="array" aca="1" ref="BM332:BQ332" ca="1">IFERROR(ROUND(IF(IFERROR(AW332:BA332/AW332:BA332,0)=1,(IFERROR(AQ332:AU332*BG332,0)+IFERROR(AW332:BA332*BH332,0)+(SUM(BD332:BF332)-MIN(BD332:BF332))*BI332+BB332*BJ332+BC332*BK332)*BL332+BB332*(1-BJ332)+BC332*(1-BK332)+IF(AN332=1,BF332,0),""),2),"")</f>
        <v/>
      </c>
      <c r="BN332" s="52" t="str">
        <f ca="1"/>
        <v/>
      </c>
      <c r="BO332" s="52" t="str">
        <f ca="1"/>
        <v/>
      </c>
      <c r="BP332" s="52" t="str">
        <f ca="1"/>
        <v/>
      </c>
      <c r="BQ332" s="64" t="str">
        <f ca="1"/>
        <v/>
      </c>
      <c r="BR332" s="6"/>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6"/>
      <c r="DM332" s="6"/>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row>
    <row r="333" spans="1:153" x14ac:dyDescent="0.3">
      <c r="A333" s="5"/>
      <c r="B333" s="18" t="str">
        <f t="shared" si="83"/>
        <v/>
      </c>
      <c r="C333" s="24"/>
      <c r="D333" s="24"/>
      <c r="E333" s="24"/>
      <c r="F333" s="24"/>
      <c r="G333" s="24"/>
      <c r="H333" s="25"/>
      <c r="I333" s="25"/>
      <c r="J333" s="25"/>
      <c r="K333" s="25"/>
      <c r="L333" s="25"/>
      <c r="M333" s="25"/>
      <c r="N333" s="24"/>
      <c r="O333" s="25"/>
      <c r="P333" s="6"/>
      <c r="Q333" s="6"/>
      <c r="R333" s="6" t="e">
        <f t="shared" si="84"/>
        <v>#N/A</v>
      </c>
      <c r="S333" s="6" t="e">
        <f t="shared" si="85"/>
        <v>#N/A</v>
      </c>
      <c r="T333" s="6" t="e">
        <f t="shared" si="86"/>
        <v>#N/A</v>
      </c>
      <c r="U333" s="6" t="e">
        <f t="shared" si="87"/>
        <v>#N/A</v>
      </c>
      <c r="V333" s="8" cm="1">
        <f t="array" ref="V333">IF(M333=0,0,IF(OR($DM$4=3,$DM$4=4),0,IF($DM$4=1,INDEX($CZ$7:$CZ$15,SUM(IF(M333&lt;$CY$7:$CY$15=TRUE,1,0))+1),VLOOKUP(M333,$DB$7:$DC$107,2,FALSE))))</f>
        <v>0</v>
      </c>
      <c r="W333" s="6" t="e">
        <f t="shared" si="82"/>
        <v>#N/A</v>
      </c>
      <c r="X333" s="6" cm="1">
        <f t="array" aca="1" ref="X333" ca="1">SUM(IF((IF(E333=0,INDIRECT(_xlfn.CONCAT($CH$1,MATCH(F333,$CG$7:$CG$100,0)+6)):INDIRECT(_xlfn.CONCAT($CH$1,MATCH(F333,$CG$7:$CG$100,0)+6+SUM(IF((F333=$CG$7:$CG$59)=TRUE,1,0))-1)),INDIRECT(_xlfn.CONCAT($CD$1,MATCH(E333,$CC$7:$CC$100,0)+6)):INDIRECT(_xlfn.CONCAT($CD$1,MATCH(E333,$CC$7:$CC$100,0)+6+SUM(IF((E333=$CC$7:$CC$59)=TRUE,1,0))-1)))*$S$3)=0,0,1))</f>
        <v>2</v>
      </c>
      <c r="Y333" s="6" t="e" cm="1">
        <f t="array" aca="1" ref="Y333" ca="1">SUM(IF((TRANSPOSE(MMULT(MMULT(_xlfn.MUNIT(X333),IF(MMULT(IF(E333=0,INDIRECT(_xlfn.CONCAT($CH$1,MATCH(F333,$CG$7:$CG$100,0)+6)):INDIRECT(_xlfn.CONCAT($CH$1,MATCH(F333,$CG$7:$CG$100,0)+6+SUM(IF((F333=$CG$7:$CG$59)=TRUE,1,0))-1)),INDIRECT(_xlfn.CONCAT($CD$1,MATCH(E333,$CC$7:$CC$100,0)+6)):INDIRECT(_xlfn.CONCAT($CD$1,MATCH(E333,$CC$7:$CC$100,0)+6+SUM(IF((E333=$CC$7:$CC$59)=TRUE,1,0))-1)))*$S$3,1/TRANSPOSE(W333-INDIRECT(_xlfn.CONCAT($BZ$1,MATCH(D333,$BY$7:$BY$100,0)+6)):INDIRECT(_xlfn.CONCAT($BZ$1,MATCH(D333,$BY$7:$BY$100,0)+6+SUM(IF((D333=$BY$7:$BY$59)=TRUE,1,0))-1))*$R$3))=1,1,0)),W333-INDIRECT(_xlfn.CONCAT($BZ$1,MATCH(D333,$BY$7:$BY$100,0)+6)):INDIRECT(_xlfn.CONCAT($BZ$1,MATCH(D333,$BY$7:$BY$100,0)+6+SUM(IF((D333=$BY$7:$BY$59)=TRUE,1,0))-1))*$R$3)))=0,0,1))</f>
        <v>#N/A</v>
      </c>
      <c r="Z333" s="6"/>
      <c r="AA333" s="30" t="str">
        <f t="shared" ca="1" si="88"/>
        <v/>
      </c>
      <c r="AB333" s="31" t="str">
        <f t="shared" si="89"/>
        <v/>
      </c>
      <c r="AC333" s="31" t="str">
        <f t="shared" si="90"/>
        <v/>
      </c>
      <c r="AD333" s="31" t="str">
        <f t="shared" si="91"/>
        <v/>
      </c>
      <c r="AE333" s="32" t="str">
        <f t="shared" si="92"/>
        <v/>
      </c>
      <c r="AF333" s="33" t="str" cm="1">
        <f t="array" aca="1" ref="AF333" ca="1">IFERROR(IF(_xlfn._xlws.SORT(TRANSPOSE(MMULT(MMULT(_xlfn.MUNIT(X333),IF(ROUND(MMULT(IF(E333=0,IF(DN331=1,INDIRECT(_xlfn.CONCAT($CP$1,MATCH(F333,$CO$7:$CO$100,0)+6)):INDIRECT(_xlfn.CONCAT($CP$1,MATCH(F333,$CO$7:$CO$100,0)+6+SUM(IF((F333=$CO$7:$CO$59)=TRUE,1,0))-1)),INDIRECT(_xlfn.CONCAT($CH$1,MATCH(F333,$CG$7:$CG$100,0)+6)):INDIRECT(_xlfn.CONCAT($CH$1,MATCH(F333,$CG$7:$CG$100,0)+6+SUM(IF((F333=$CG$7:$CG$59)=TRUE,1,0))-1))),IF(OR(DN331=2,DN331=3),INDIRECT(_xlfn.CONCAT($CL$1,MATCH(E333,$CK$7:$CK$100,0)+6)):INDIRECT(_xlfn.CONCAT($CL$1,MATCH(E333,$CK$7:$CK$100,0)+6+SUM(IF((E333=$CK$7:$CK$59)=TRUE,1,0))-1)),INDIRECT(_xlfn.CONCAT($CD$1,MATCH(E333,$CC$7:$CC$100,0)+6)):INDIRECT(_xlfn.CONCAT($CD$1,MATCH(E333,$CC$7:$CC$100,0)+6+SUM(IF((E333=$CC$7:$CC$59)=TRUE,1,0))-1))))*$S$3*IF(AND(DM331=4,F333=0),1.1,1),1/TRANSPOSE(W333-INDIRECT(_xlfn.CONCAT($BZ$1,MATCH(D333,$BY$7:$BY$100,0)+6)):INDIRECT(_xlfn.CONCAT($BZ$1,MATCH(D333,$BY$7:$BY$100,0)+6+SUM(IF((D333=$BY$7:$BY$59)=TRUE,1,0))-1))*$R$3)),6)=1,1,0)),W333-INDIRECT(_xlfn.CONCAT($BZ$1,MATCH(D333,$BY$7:$BY$100,0)+6)):INDIRECT(_xlfn.CONCAT($BZ$1,MATCH(D333,$BY$7:$BY$100,0)+6+SUM(IF((D333=$BY$7:$BY$59)=TRUE,1,0))-1))*$R$3))/$S$3,1,-1,TRUE)=0,"",_xlfn._xlws.SORT(TRANSPOSE(MMULT(MMULT(_xlfn.MUNIT(X333),IF(ROUND(MMULT(IF(E333=0,IF(DN331=1,INDIRECT(_xlfn.CONCAT($CP$1,MATCH(F333,$CO$7:$CO$100,0)+6)):INDIRECT(_xlfn.CONCAT($CP$1,MATCH(F333,$CO$7:$CO$100,0)+6+SUM(IF((F333=$CO$7:$CO$59)=TRUE,1,0))-1)),INDIRECT(_xlfn.CONCAT($CH$1,MATCH(F333,$CG$7:$CG$100,0)+6)):INDIRECT(_xlfn.CONCAT($CH$1,MATCH(F333,$CG$7:$CG$100,0)+6+SUM(IF((F333=$CG$7:$CG$59)=TRUE,1,0))-1))),IF(OR(DN331=2,DN331=3),INDIRECT(_xlfn.CONCAT($CL$1,MATCH(E333,$CK$7:$CK$100,0)+6)):INDIRECT(_xlfn.CONCAT($CL$1,MATCH(E333,$CK$7:$CK$100,0)+6+SUM(IF((E333=$CK$7:$CK$59)=TRUE,1,0))-1)),INDIRECT(_xlfn.CONCAT($CD$1,MATCH(E333,$CC$7:$CC$100,0)+6)):INDIRECT(_xlfn.CONCAT($CD$1,MATCH(E333,$CC$7:$CC$100,0)+6+SUM(IF((E333=$CC$7:$CC$59)=TRUE,1,0))-1))))*$S$3*IF(AND(DM331=4,F333=0),1.1,1),1/TRANSPOSE(W333-INDIRECT(_xlfn.CONCAT($BZ$1,MATCH(D333,$BY$7:$BY$100,0)+6)):INDIRECT(_xlfn.CONCAT($BZ$1,MATCH(D333,$BY$7:$BY$100,0)+6+SUM(IF((D333=$BY$7:$BY$59)=TRUE,1,0))-1))*$R$3)),6)=1,1,0)),W333-INDIRECT(_xlfn.CONCAT($BZ$1,MATCH(D333,$BY$7:$BY$100,0)+6)):INDIRECT(_xlfn.CONCAT($BZ$1,MATCH(D333,$BY$7:$BY$100,0)+6+SUM(IF((D333=$BY$7:$BY$59)=TRUE,1,0))-1))*$R$3))/$S$3,1,-1,TRUE)),"")</f>
        <v/>
      </c>
      <c r="AG333" s="31"/>
      <c r="AH333" s="31"/>
      <c r="AI333" s="31"/>
      <c r="AJ333" s="32"/>
      <c r="AK333" s="6"/>
      <c r="AL333" s="21"/>
      <c r="AM333" s="21"/>
      <c r="AN333" s="48">
        <f t="shared" si="79"/>
        <v>12</v>
      </c>
      <c r="AO333" s="39" t="e">
        <f t="shared" si="80"/>
        <v>#N/A</v>
      </c>
      <c r="AP333" s="39" t="e" cm="1">
        <f t="array" ref="AP333">_xlfn.XMATCH(1,IF(IF((AL333=$DG$24:$EF$24)=TRUE,1,0)+IF((AM333=$DG$25:$EF$25)=TRUE,1,0)=2,1,0))</f>
        <v>#N/A</v>
      </c>
      <c r="AQ333" s="39" t="str" cm="1">
        <f t="array" aca="1" ref="AQ333:AU333" ca="1">AA333:AE333</f>
        <v/>
      </c>
      <c r="AR333" s="39" t="str">
        <f ca="1"/>
        <v/>
      </c>
      <c r="AS333" s="39" t="str">
        <f ca="1"/>
        <v/>
      </c>
      <c r="AT333" s="39" t="str">
        <f ca="1"/>
        <v/>
      </c>
      <c r="AU333" s="39" t="str">
        <f ca="1"/>
        <v/>
      </c>
      <c r="AV333" s="39">
        <f t="shared" si="81"/>
        <v>0</v>
      </c>
      <c r="AW333" s="39" t="e" cm="1">
        <f t="array" ref="AW333">IF(AND(AV333=1,AO333&lt;&gt;1),VLOOKUP(E333,변환표준점수!$H$8:$O$60,_xlfn.XMATCH('표점 계산기'!$AL333,변환표준점수!$I$6:$O$6)+1,FALSE),IF(AND($E333=0,$DN$4=1),INDEX($CH$7:$CH$73,SUM(IF(AF333=$CP$7:$CP$59,ROW($A$1:$A$50),0))),IF(AND($E333&lt;&gt;0,$DN$4&lt;&gt;1),INDEX($CD$7:$CD$73,SUM(IF(AF333=$CL$7:$CL$59,ROW($A$1:$A$50),0))),AF333:AJ333)))</f>
        <v>#N/A</v>
      </c>
      <c r="AX333" s="39"/>
      <c r="AY333" s="39"/>
      <c r="AZ333" s="39"/>
      <c r="BA333" s="39"/>
      <c r="BB333" s="39" t="e">
        <f>VLOOKUP(G333,변환표준점수!$X$8:$AM$16,_xlfn.XMATCH(AL333,변환표준점수!$Y$5:$AM$5)+IF(OR(AN333=6,AN333=7,AN333=10,AN333=11),IF(AO333=1,0,1),0)+1,FALSE)</f>
        <v>#N/A</v>
      </c>
      <c r="BC333" s="39" t="e">
        <f>VLOOKUP(H333,변환표준점수!$AO$8:$BE$16,_xlfn.XMATCH(AL333,변환표준점수!$AP$5:$BE$5)+IF(OR(AN333=3,AN333=6,AN333=8,AN333=9,AN333=10),IF(AO333=1,0,1),0)+1,FALSE)</f>
        <v>#N/A</v>
      </c>
      <c r="BD333" s="39" t="e">
        <f>IF(I333=0,VLOOKUP(K333,변환표준점수!$BU$8:$CF$62,'표점 계산기'!$AN333+1,FALSE),VLOOKUP(I333,변환표준점수!$BH$8:$BS$62,'표점 계산기'!$AN333+1,FALSE))</f>
        <v>#N/A</v>
      </c>
      <c r="BE333" s="39" t="e">
        <f>IF(J333=0,VLOOKUP(L333,변환표준점수!$BU$8:$CF$62,'표점 계산기'!$AN333+1,FALSE),VLOOKUP(J333,변환표준점수!$BH$8:$BS$62,'표점 계산기'!$AN333+1,FALSE))</f>
        <v>#N/A</v>
      </c>
      <c r="BF333" s="39" cm="1">
        <f t="array" ref="BF333">IF(M333=0,0,IF(OR(AN333=3,AN333=4),0,IF(AN333=1,INDEX($CZ$7:$CZ$15,SUM(IF(M333&lt;$CY$7:$CY$15=TRUE,1,0))+1),VLOOKUP(M333,변환표준점수!$BH$8:$BS$62,'표점 계산기'!AN333+1,FALSE))))</f>
        <v>0</v>
      </c>
      <c r="BG333" s="39" t="e" cm="1">
        <f t="array" ref="BG333">INDEX($DG$24:$EF$31,COLUMN(C328),$AP333)</f>
        <v>#N/A</v>
      </c>
      <c r="BH333" s="39" t="e" cm="1">
        <f t="array" ref="BH333">INDEX($DG$24:$EF$31,COLUMN(D328),$AP333)</f>
        <v>#N/A</v>
      </c>
      <c r="BI333" s="39" t="e" cm="1">
        <f t="array" ref="BI333">INDEX($DG$24:$EF$31,COLUMN(E328),$AP333)</f>
        <v>#N/A</v>
      </c>
      <c r="BJ333" s="39" t="e" cm="1">
        <f t="array" ref="BJ333">INDEX($DG$24:$EF$31,COLUMN(F328),$AP333)</f>
        <v>#N/A</v>
      </c>
      <c r="BK333" s="39" t="e" cm="1">
        <f t="array" ref="BK333">INDEX($DG$24:$EF$31,COLUMN(G328),$AP333)</f>
        <v>#N/A</v>
      </c>
      <c r="BL333" s="39" t="e" cm="1">
        <f t="array" ref="BL333">INDEX($DG$24:$EF$31,COLUMN(H328),$AP333)</f>
        <v>#N/A</v>
      </c>
      <c r="BM333" s="63" t="str" cm="1">
        <f t="array" aca="1" ref="BM333:BQ333" ca="1">IFERROR(ROUND(IF(IFERROR(AW333:BA333/AW333:BA333,0)=1,(IFERROR(AQ333:AU333*BG333,0)+IFERROR(AW333:BA333*BH333,0)+(SUM(BD333:BF333)-MIN(BD333:BF333))*BI333+BB333*BJ333+BC333*BK333)*BL333+BB333*(1-BJ333)+BC333*(1-BK333)+IF(AN333=1,BF333,0),""),2),"")</f>
        <v/>
      </c>
      <c r="BN333" s="52" t="str">
        <f ca="1"/>
        <v/>
      </c>
      <c r="BO333" s="52" t="str">
        <f ca="1"/>
        <v/>
      </c>
      <c r="BP333" s="52" t="str">
        <f ca="1"/>
        <v/>
      </c>
      <c r="BQ333" s="64" t="str">
        <f ca="1"/>
        <v/>
      </c>
      <c r="BR333" s="6"/>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6"/>
      <c r="DM333" s="6"/>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row>
    <row r="334" spans="1:153" x14ac:dyDescent="0.3">
      <c r="A334" s="5"/>
      <c r="B334" s="18" t="str">
        <f t="shared" si="83"/>
        <v/>
      </c>
      <c r="C334" s="24"/>
      <c r="D334" s="24"/>
      <c r="E334" s="24"/>
      <c r="F334" s="24"/>
      <c r="G334" s="24"/>
      <c r="H334" s="25"/>
      <c r="I334" s="25"/>
      <c r="J334" s="25"/>
      <c r="K334" s="25"/>
      <c r="L334" s="25"/>
      <c r="M334" s="25"/>
      <c r="N334" s="24"/>
      <c r="O334" s="25"/>
      <c r="P334" s="6"/>
      <c r="Q334" s="6"/>
      <c r="R334" s="6" t="e">
        <f t="shared" si="84"/>
        <v>#N/A</v>
      </c>
      <c r="S334" s="6" t="e">
        <f t="shared" si="85"/>
        <v>#N/A</v>
      </c>
      <c r="T334" s="6" t="e">
        <f t="shared" si="86"/>
        <v>#N/A</v>
      </c>
      <c r="U334" s="6" t="e">
        <f t="shared" si="87"/>
        <v>#N/A</v>
      </c>
      <c r="V334" s="8" cm="1">
        <f t="array" ref="V334">IF(M334=0,0,IF(OR($DM$4=3,$DM$4=4),0,IF($DM$4=1,INDEX($CZ$7:$CZ$15,SUM(IF(M334&lt;$CY$7:$CY$15=TRUE,1,0))+1),VLOOKUP(M334,$DB$7:$DC$107,2,FALSE))))</f>
        <v>0</v>
      </c>
      <c r="W334" s="6" t="e">
        <f t="shared" si="82"/>
        <v>#N/A</v>
      </c>
      <c r="X334" s="6" cm="1">
        <f t="array" aca="1" ref="X334" ca="1">SUM(IF((IF(E334=0,INDIRECT(_xlfn.CONCAT($CH$1,MATCH(F334,$CG$7:$CG$100,0)+6)):INDIRECT(_xlfn.CONCAT($CH$1,MATCH(F334,$CG$7:$CG$100,0)+6+SUM(IF((F334=$CG$7:$CG$59)=TRUE,1,0))-1)),INDIRECT(_xlfn.CONCAT($CD$1,MATCH(E334,$CC$7:$CC$100,0)+6)):INDIRECT(_xlfn.CONCAT($CD$1,MATCH(E334,$CC$7:$CC$100,0)+6+SUM(IF((E334=$CC$7:$CC$59)=TRUE,1,0))-1)))*$S$3)=0,0,1))</f>
        <v>2</v>
      </c>
      <c r="Y334" s="6" t="e" cm="1">
        <f t="array" aca="1" ref="Y334" ca="1">SUM(IF((TRANSPOSE(MMULT(MMULT(_xlfn.MUNIT(X334),IF(MMULT(IF(E334=0,INDIRECT(_xlfn.CONCAT($CH$1,MATCH(F334,$CG$7:$CG$100,0)+6)):INDIRECT(_xlfn.CONCAT($CH$1,MATCH(F334,$CG$7:$CG$100,0)+6+SUM(IF((F334=$CG$7:$CG$59)=TRUE,1,0))-1)),INDIRECT(_xlfn.CONCAT($CD$1,MATCH(E334,$CC$7:$CC$100,0)+6)):INDIRECT(_xlfn.CONCAT($CD$1,MATCH(E334,$CC$7:$CC$100,0)+6+SUM(IF((E334=$CC$7:$CC$59)=TRUE,1,0))-1)))*$S$3,1/TRANSPOSE(W334-INDIRECT(_xlfn.CONCAT($BZ$1,MATCH(D334,$BY$7:$BY$100,0)+6)):INDIRECT(_xlfn.CONCAT($BZ$1,MATCH(D334,$BY$7:$BY$100,0)+6+SUM(IF((D334=$BY$7:$BY$59)=TRUE,1,0))-1))*$R$3))=1,1,0)),W334-INDIRECT(_xlfn.CONCAT($BZ$1,MATCH(D334,$BY$7:$BY$100,0)+6)):INDIRECT(_xlfn.CONCAT($BZ$1,MATCH(D334,$BY$7:$BY$100,0)+6+SUM(IF((D334=$BY$7:$BY$59)=TRUE,1,0))-1))*$R$3)))=0,0,1))</f>
        <v>#N/A</v>
      </c>
      <c r="Z334" s="6"/>
      <c r="AA334" s="30" t="str">
        <f t="shared" ca="1" si="88"/>
        <v/>
      </c>
      <c r="AB334" s="31" t="str">
        <f t="shared" si="89"/>
        <v/>
      </c>
      <c r="AC334" s="31" t="str">
        <f t="shared" si="90"/>
        <v/>
      </c>
      <c r="AD334" s="31" t="str">
        <f t="shared" si="91"/>
        <v/>
      </c>
      <c r="AE334" s="32" t="str">
        <f t="shared" si="92"/>
        <v/>
      </c>
      <c r="AF334" s="33" t="str" cm="1">
        <f t="array" aca="1" ref="AF334" ca="1">IFERROR(IF(_xlfn._xlws.SORT(TRANSPOSE(MMULT(MMULT(_xlfn.MUNIT(X334),IF(ROUND(MMULT(IF(E334=0,IF(DN332=1,INDIRECT(_xlfn.CONCAT($CP$1,MATCH(F334,$CO$7:$CO$100,0)+6)):INDIRECT(_xlfn.CONCAT($CP$1,MATCH(F334,$CO$7:$CO$100,0)+6+SUM(IF((F334=$CO$7:$CO$59)=TRUE,1,0))-1)),INDIRECT(_xlfn.CONCAT($CH$1,MATCH(F334,$CG$7:$CG$100,0)+6)):INDIRECT(_xlfn.CONCAT($CH$1,MATCH(F334,$CG$7:$CG$100,0)+6+SUM(IF((F334=$CG$7:$CG$59)=TRUE,1,0))-1))),IF(OR(DN332=2,DN332=3),INDIRECT(_xlfn.CONCAT($CL$1,MATCH(E334,$CK$7:$CK$100,0)+6)):INDIRECT(_xlfn.CONCAT($CL$1,MATCH(E334,$CK$7:$CK$100,0)+6+SUM(IF((E334=$CK$7:$CK$59)=TRUE,1,0))-1)),INDIRECT(_xlfn.CONCAT($CD$1,MATCH(E334,$CC$7:$CC$100,0)+6)):INDIRECT(_xlfn.CONCAT($CD$1,MATCH(E334,$CC$7:$CC$100,0)+6+SUM(IF((E334=$CC$7:$CC$59)=TRUE,1,0))-1))))*$S$3*IF(AND(DM332=4,F334=0),1.1,1),1/TRANSPOSE(W334-INDIRECT(_xlfn.CONCAT($BZ$1,MATCH(D334,$BY$7:$BY$100,0)+6)):INDIRECT(_xlfn.CONCAT($BZ$1,MATCH(D334,$BY$7:$BY$100,0)+6+SUM(IF((D334=$BY$7:$BY$59)=TRUE,1,0))-1))*$R$3)),6)=1,1,0)),W334-INDIRECT(_xlfn.CONCAT($BZ$1,MATCH(D334,$BY$7:$BY$100,0)+6)):INDIRECT(_xlfn.CONCAT($BZ$1,MATCH(D334,$BY$7:$BY$100,0)+6+SUM(IF((D334=$BY$7:$BY$59)=TRUE,1,0))-1))*$R$3))/$S$3,1,-1,TRUE)=0,"",_xlfn._xlws.SORT(TRANSPOSE(MMULT(MMULT(_xlfn.MUNIT(X334),IF(ROUND(MMULT(IF(E334=0,IF(DN332=1,INDIRECT(_xlfn.CONCAT($CP$1,MATCH(F334,$CO$7:$CO$100,0)+6)):INDIRECT(_xlfn.CONCAT($CP$1,MATCH(F334,$CO$7:$CO$100,0)+6+SUM(IF((F334=$CO$7:$CO$59)=TRUE,1,0))-1)),INDIRECT(_xlfn.CONCAT($CH$1,MATCH(F334,$CG$7:$CG$100,0)+6)):INDIRECT(_xlfn.CONCAT($CH$1,MATCH(F334,$CG$7:$CG$100,0)+6+SUM(IF((F334=$CG$7:$CG$59)=TRUE,1,0))-1))),IF(OR(DN332=2,DN332=3),INDIRECT(_xlfn.CONCAT($CL$1,MATCH(E334,$CK$7:$CK$100,0)+6)):INDIRECT(_xlfn.CONCAT($CL$1,MATCH(E334,$CK$7:$CK$100,0)+6+SUM(IF((E334=$CK$7:$CK$59)=TRUE,1,0))-1)),INDIRECT(_xlfn.CONCAT($CD$1,MATCH(E334,$CC$7:$CC$100,0)+6)):INDIRECT(_xlfn.CONCAT($CD$1,MATCH(E334,$CC$7:$CC$100,0)+6+SUM(IF((E334=$CC$7:$CC$59)=TRUE,1,0))-1))))*$S$3*IF(AND(DM332=4,F334=0),1.1,1),1/TRANSPOSE(W334-INDIRECT(_xlfn.CONCAT($BZ$1,MATCH(D334,$BY$7:$BY$100,0)+6)):INDIRECT(_xlfn.CONCAT($BZ$1,MATCH(D334,$BY$7:$BY$100,0)+6+SUM(IF((D334=$BY$7:$BY$59)=TRUE,1,0))-1))*$R$3)),6)=1,1,0)),W334-INDIRECT(_xlfn.CONCAT($BZ$1,MATCH(D334,$BY$7:$BY$100,0)+6)):INDIRECT(_xlfn.CONCAT($BZ$1,MATCH(D334,$BY$7:$BY$100,0)+6+SUM(IF((D334=$BY$7:$BY$59)=TRUE,1,0))-1))*$R$3))/$S$3,1,-1,TRUE)),"")</f>
        <v/>
      </c>
      <c r="AG334" s="31"/>
      <c r="AH334" s="31"/>
      <c r="AI334" s="31"/>
      <c r="AJ334" s="32"/>
      <c r="AK334" s="6"/>
      <c r="AL334" s="21"/>
      <c r="AM334" s="21"/>
      <c r="AN334" s="48">
        <f t="shared" si="79"/>
        <v>12</v>
      </c>
      <c r="AO334" s="39" t="e">
        <f t="shared" si="80"/>
        <v>#N/A</v>
      </c>
      <c r="AP334" s="39" t="e" cm="1">
        <f t="array" ref="AP334">_xlfn.XMATCH(1,IF(IF((AL334=$DG$24:$EF$24)=TRUE,1,0)+IF((AM334=$DG$25:$EF$25)=TRUE,1,0)=2,1,0))</f>
        <v>#N/A</v>
      </c>
      <c r="AQ334" s="39" t="str" cm="1">
        <f t="array" aca="1" ref="AQ334:AU334" ca="1">AA334:AE334</f>
        <v/>
      </c>
      <c r="AR334" s="39" t="str">
        <f ca="1"/>
        <v/>
      </c>
      <c r="AS334" s="39" t="str">
        <f ca="1"/>
        <v/>
      </c>
      <c r="AT334" s="39" t="str">
        <f ca="1"/>
        <v/>
      </c>
      <c r="AU334" s="39" t="str">
        <f ca="1"/>
        <v/>
      </c>
      <c r="AV334" s="39">
        <f t="shared" si="81"/>
        <v>0</v>
      </c>
      <c r="AW334" s="39" t="e" cm="1">
        <f t="array" ref="AW334">IF(AND(AV334=1,AO334&lt;&gt;1),VLOOKUP(E334,변환표준점수!$H$8:$O$60,_xlfn.XMATCH('표점 계산기'!$AL334,변환표준점수!$I$6:$O$6)+1,FALSE),IF(AND($E334=0,$DN$4=1),INDEX($CH$7:$CH$73,SUM(IF(AF334=$CP$7:$CP$59,ROW($A$1:$A$50),0))),IF(AND($E334&lt;&gt;0,$DN$4&lt;&gt;1),INDEX($CD$7:$CD$73,SUM(IF(AF334=$CL$7:$CL$59,ROW($A$1:$A$50),0))),AF334:AJ334)))</f>
        <v>#N/A</v>
      </c>
      <c r="AX334" s="39"/>
      <c r="AY334" s="39"/>
      <c r="AZ334" s="39"/>
      <c r="BA334" s="39"/>
      <c r="BB334" s="39" t="e">
        <f>VLOOKUP(G334,변환표준점수!$X$8:$AM$16,_xlfn.XMATCH(AL334,변환표준점수!$Y$5:$AM$5)+IF(OR(AN334=6,AN334=7,AN334=10,AN334=11),IF(AO334=1,0,1),0)+1,FALSE)</f>
        <v>#N/A</v>
      </c>
      <c r="BC334" s="39" t="e">
        <f>VLOOKUP(H334,변환표준점수!$AO$8:$BE$16,_xlfn.XMATCH(AL334,변환표준점수!$AP$5:$BE$5)+IF(OR(AN334=3,AN334=6,AN334=8,AN334=9,AN334=10),IF(AO334=1,0,1),0)+1,FALSE)</f>
        <v>#N/A</v>
      </c>
      <c r="BD334" s="39" t="e">
        <f>IF(I334=0,VLOOKUP(K334,변환표준점수!$BU$8:$CF$62,'표점 계산기'!$AN334+1,FALSE),VLOOKUP(I334,변환표준점수!$BH$8:$BS$62,'표점 계산기'!$AN334+1,FALSE))</f>
        <v>#N/A</v>
      </c>
      <c r="BE334" s="39" t="e">
        <f>IF(J334=0,VLOOKUP(L334,변환표준점수!$BU$8:$CF$62,'표점 계산기'!$AN334+1,FALSE),VLOOKUP(J334,변환표준점수!$BH$8:$BS$62,'표점 계산기'!$AN334+1,FALSE))</f>
        <v>#N/A</v>
      </c>
      <c r="BF334" s="39" cm="1">
        <f t="array" ref="BF334">IF(M334=0,0,IF(OR(AN334=3,AN334=4),0,IF(AN334=1,INDEX($CZ$7:$CZ$15,SUM(IF(M334&lt;$CY$7:$CY$15=TRUE,1,0))+1),VLOOKUP(M334,변환표준점수!$BH$8:$BS$62,'표점 계산기'!AN334+1,FALSE))))</f>
        <v>0</v>
      </c>
      <c r="BG334" s="39" t="e" cm="1">
        <f t="array" ref="BG334">INDEX($DG$24:$EF$31,COLUMN(C329),$AP334)</f>
        <v>#N/A</v>
      </c>
      <c r="BH334" s="39" t="e" cm="1">
        <f t="array" ref="BH334">INDEX($DG$24:$EF$31,COLUMN(D329),$AP334)</f>
        <v>#N/A</v>
      </c>
      <c r="BI334" s="39" t="e" cm="1">
        <f t="array" ref="BI334">INDEX($DG$24:$EF$31,COLUMN(E329),$AP334)</f>
        <v>#N/A</v>
      </c>
      <c r="BJ334" s="39" t="e" cm="1">
        <f t="array" ref="BJ334">INDEX($DG$24:$EF$31,COLUMN(F329),$AP334)</f>
        <v>#N/A</v>
      </c>
      <c r="BK334" s="39" t="e" cm="1">
        <f t="array" ref="BK334">INDEX($DG$24:$EF$31,COLUMN(G329),$AP334)</f>
        <v>#N/A</v>
      </c>
      <c r="BL334" s="39" t="e" cm="1">
        <f t="array" ref="BL334">INDEX($DG$24:$EF$31,COLUMN(H329),$AP334)</f>
        <v>#N/A</v>
      </c>
      <c r="BM334" s="63" t="str" cm="1">
        <f t="array" aca="1" ref="BM334:BQ334" ca="1">IFERROR(ROUND(IF(IFERROR(AW334:BA334/AW334:BA334,0)=1,(IFERROR(AQ334:AU334*BG334,0)+IFERROR(AW334:BA334*BH334,0)+(SUM(BD334:BF334)-MIN(BD334:BF334))*BI334+BB334*BJ334+BC334*BK334)*BL334+BB334*(1-BJ334)+BC334*(1-BK334)+IF(AN334=1,BF334,0),""),2),"")</f>
        <v/>
      </c>
      <c r="BN334" s="52" t="str">
        <f ca="1"/>
        <v/>
      </c>
      <c r="BO334" s="52" t="str">
        <f ca="1"/>
        <v/>
      </c>
      <c r="BP334" s="52" t="str">
        <f ca="1"/>
        <v/>
      </c>
      <c r="BQ334" s="64" t="str">
        <f ca="1"/>
        <v/>
      </c>
      <c r="BR334" s="6"/>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6"/>
      <c r="DM334" s="6"/>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row>
    <row r="335" spans="1:153" x14ac:dyDescent="0.3">
      <c r="A335" s="5"/>
      <c r="B335" s="18" t="str">
        <f t="shared" si="83"/>
        <v/>
      </c>
      <c r="C335" s="24"/>
      <c r="D335" s="24"/>
      <c r="E335" s="24"/>
      <c r="F335" s="24"/>
      <c r="G335" s="24"/>
      <c r="H335" s="25"/>
      <c r="I335" s="25"/>
      <c r="J335" s="25"/>
      <c r="K335" s="25"/>
      <c r="L335" s="25"/>
      <c r="M335" s="25"/>
      <c r="N335" s="24"/>
      <c r="O335" s="25"/>
      <c r="P335" s="6"/>
      <c r="Q335" s="6"/>
      <c r="R335" s="6" t="e">
        <f t="shared" si="84"/>
        <v>#N/A</v>
      </c>
      <c r="S335" s="6" t="e">
        <f t="shared" si="85"/>
        <v>#N/A</v>
      </c>
      <c r="T335" s="6" t="e">
        <f t="shared" si="86"/>
        <v>#N/A</v>
      </c>
      <c r="U335" s="6" t="e">
        <f t="shared" si="87"/>
        <v>#N/A</v>
      </c>
      <c r="V335" s="8" cm="1">
        <f t="array" ref="V335">IF(M335=0,0,IF(OR($DM$4=3,$DM$4=4),0,IF($DM$4=1,INDEX($CZ$7:$CZ$15,SUM(IF(M335&lt;$CY$7:$CY$15=TRUE,1,0))+1),VLOOKUP(M335,$DB$7:$DC$107,2,FALSE))))</f>
        <v>0</v>
      </c>
      <c r="W335" s="6" t="e">
        <f t="shared" si="82"/>
        <v>#N/A</v>
      </c>
      <c r="X335" s="6" cm="1">
        <f t="array" aca="1" ref="X335" ca="1">SUM(IF((IF(E335=0,INDIRECT(_xlfn.CONCAT($CH$1,MATCH(F335,$CG$7:$CG$100,0)+6)):INDIRECT(_xlfn.CONCAT($CH$1,MATCH(F335,$CG$7:$CG$100,0)+6+SUM(IF((F335=$CG$7:$CG$59)=TRUE,1,0))-1)),INDIRECT(_xlfn.CONCAT($CD$1,MATCH(E335,$CC$7:$CC$100,0)+6)):INDIRECT(_xlfn.CONCAT($CD$1,MATCH(E335,$CC$7:$CC$100,0)+6+SUM(IF((E335=$CC$7:$CC$59)=TRUE,1,0))-1)))*$S$3)=0,0,1))</f>
        <v>2</v>
      </c>
      <c r="Y335" s="6" t="e" cm="1">
        <f t="array" aca="1" ref="Y335" ca="1">SUM(IF((TRANSPOSE(MMULT(MMULT(_xlfn.MUNIT(X335),IF(MMULT(IF(E335=0,INDIRECT(_xlfn.CONCAT($CH$1,MATCH(F335,$CG$7:$CG$100,0)+6)):INDIRECT(_xlfn.CONCAT($CH$1,MATCH(F335,$CG$7:$CG$100,0)+6+SUM(IF((F335=$CG$7:$CG$59)=TRUE,1,0))-1)),INDIRECT(_xlfn.CONCAT($CD$1,MATCH(E335,$CC$7:$CC$100,0)+6)):INDIRECT(_xlfn.CONCAT($CD$1,MATCH(E335,$CC$7:$CC$100,0)+6+SUM(IF((E335=$CC$7:$CC$59)=TRUE,1,0))-1)))*$S$3,1/TRANSPOSE(W335-INDIRECT(_xlfn.CONCAT($BZ$1,MATCH(D335,$BY$7:$BY$100,0)+6)):INDIRECT(_xlfn.CONCAT($BZ$1,MATCH(D335,$BY$7:$BY$100,0)+6+SUM(IF((D335=$BY$7:$BY$59)=TRUE,1,0))-1))*$R$3))=1,1,0)),W335-INDIRECT(_xlfn.CONCAT($BZ$1,MATCH(D335,$BY$7:$BY$100,0)+6)):INDIRECT(_xlfn.CONCAT($BZ$1,MATCH(D335,$BY$7:$BY$100,0)+6+SUM(IF((D335=$BY$7:$BY$59)=TRUE,1,0))-1))*$R$3)))=0,0,1))</f>
        <v>#N/A</v>
      </c>
      <c r="Z335" s="6"/>
      <c r="AA335" s="30" t="str">
        <f t="shared" ca="1" si="88"/>
        <v/>
      </c>
      <c r="AB335" s="31" t="str">
        <f t="shared" si="89"/>
        <v/>
      </c>
      <c r="AC335" s="31" t="str">
        <f t="shared" si="90"/>
        <v/>
      </c>
      <c r="AD335" s="31" t="str">
        <f t="shared" si="91"/>
        <v/>
      </c>
      <c r="AE335" s="32" t="str">
        <f t="shared" si="92"/>
        <v/>
      </c>
      <c r="AF335" s="33" t="str" cm="1">
        <f t="array" aca="1" ref="AF335" ca="1">IFERROR(IF(_xlfn._xlws.SORT(TRANSPOSE(MMULT(MMULT(_xlfn.MUNIT(X335),IF(ROUND(MMULT(IF(E335=0,IF(DN333=1,INDIRECT(_xlfn.CONCAT($CP$1,MATCH(F335,$CO$7:$CO$100,0)+6)):INDIRECT(_xlfn.CONCAT($CP$1,MATCH(F335,$CO$7:$CO$100,0)+6+SUM(IF((F335=$CO$7:$CO$59)=TRUE,1,0))-1)),INDIRECT(_xlfn.CONCAT($CH$1,MATCH(F335,$CG$7:$CG$100,0)+6)):INDIRECT(_xlfn.CONCAT($CH$1,MATCH(F335,$CG$7:$CG$100,0)+6+SUM(IF((F335=$CG$7:$CG$59)=TRUE,1,0))-1))),IF(OR(DN333=2,DN333=3),INDIRECT(_xlfn.CONCAT($CL$1,MATCH(E335,$CK$7:$CK$100,0)+6)):INDIRECT(_xlfn.CONCAT($CL$1,MATCH(E335,$CK$7:$CK$100,0)+6+SUM(IF((E335=$CK$7:$CK$59)=TRUE,1,0))-1)),INDIRECT(_xlfn.CONCAT($CD$1,MATCH(E335,$CC$7:$CC$100,0)+6)):INDIRECT(_xlfn.CONCAT($CD$1,MATCH(E335,$CC$7:$CC$100,0)+6+SUM(IF((E335=$CC$7:$CC$59)=TRUE,1,0))-1))))*$S$3*IF(AND(DM333=4,F335=0),1.1,1),1/TRANSPOSE(W335-INDIRECT(_xlfn.CONCAT($BZ$1,MATCH(D335,$BY$7:$BY$100,0)+6)):INDIRECT(_xlfn.CONCAT($BZ$1,MATCH(D335,$BY$7:$BY$100,0)+6+SUM(IF((D335=$BY$7:$BY$59)=TRUE,1,0))-1))*$R$3)),6)=1,1,0)),W335-INDIRECT(_xlfn.CONCAT($BZ$1,MATCH(D335,$BY$7:$BY$100,0)+6)):INDIRECT(_xlfn.CONCAT($BZ$1,MATCH(D335,$BY$7:$BY$100,0)+6+SUM(IF((D335=$BY$7:$BY$59)=TRUE,1,0))-1))*$R$3))/$S$3,1,-1,TRUE)=0,"",_xlfn._xlws.SORT(TRANSPOSE(MMULT(MMULT(_xlfn.MUNIT(X335),IF(ROUND(MMULT(IF(E335=0,IF(DN333=1,INDIRECT(_xlfn.CONCAT($CP$1,MATCH(F335,$CO$7:$CO$100,0)+6)):INDIRECT(_xlfn.CONCAT($CP$1,MATCH(F335,$CO$7:$CO$100,0)+6+SUM(IF((F335=$CO$7:$CO$59)=TRUE,1,0))-1)),INDIRECT(_xlfn.CONCAT($CH$1,MATCH(F335,$CG$7:$CG$100,0)+6)):INDIRECT(_xlfn.CONCAT($CH$1,MATCH(F335,$CG$7:$CG$100,0)+6+SUM(IF((F335=$CG$7:$CG$59)=TRUE,1,0))-1))),IF(OR(DN333=2,DN333=3),INDIRECT(_xlfn.CONCAT($CL$1,MATCH(E335,$CK$7:$CK$100,0)+6)):INDIRECT(_xlfn.CONCAT($CL$1,MATCH(E335,$CK$7:$CK$100,0)+6+SUM(IF((E335=$CK$7:$CK$59)=TRUE,1,0))-1)),INDIRECT(_xlfn.CONCAT($CD$1,MATCH(E335,$CC$7:$CC$100,0)+6)):INDIRECT(_xlfn.CONCAT($CD$1,MATCH(E335,$CC$7:$CC$100,0)+6+SUM(IF((E335=$CC$7:$CC$59)=TRUE,1,0))-1))))*$S$3*IF(AND(DM333=4,F335=0),1.1,1),1/TRANSPOSE(W335-INDIRECT(_xlfn.CONCAT($BZ$1,MATCH(D335,$BY$7:$BY$100,0)+6)):INDIRECT(_xlfn.CONCAT($BZ$1,MATCH(D335,$BY$7:$BY$100,0)+6+SUM(IF((D335=$BY$7:$BY$59)=TRUE,1,0))-1))*$R$3)),6)=1,1,0)),W335-INDIRECT(_xlfn.CONCAT($BZ$1,MATCH(D335,$BY$7:$BY$100,0)+6)):INDIRECT(_xlfn.CONCAT($BZ$1,MATCH(D335,$BY$7:$BY$100,0)+6+SUM(IF((D335=$BY$7:$BY$59)=TRUE,1,0))-1))*$R$3))/$S$3,1,-1,TRUE)),"")</f>
        <v/>
      </c>
      <c r="AG335" s="31"/>
      <c r="AH335" s="31"/>
      <c r="AI335" s="31"/>
      <c r="AJ335" s="32"/>
      <c r="AK335" s="6"/>
      <c r="AL335" s="21"/>
      <c r="AM335" s="21"/>
      <c r="AN335" s="48">
        <f t="shared" si="79"/>
        <v>12</v>
      </c>
      <c r="AO335" s="39" t="e">
        <f t="shared" si="80"/>
        <v>#N/A</v>
      </c>
      <c r="AP335" s="39" t="e" cm="1">
        <f t="array" ref="AP335">_xlfn.XMATCH(1,IF(IF((AL335=$DG$24:$EF$24)=TRUE,1,0)+IF((AM335=$DG$25:$EF$25)=TRUE,1,0)=2,1,0))</f>
        <v>#N/A</v>
      </c>
      <c r="AQ335" s="39" t="str" cm="1">
        <f t="array" aca="1" ref="AQ335:AU335" ca="1">AA335:AE335</f>
        <v/>
      </c>
      <c r="AR335" s="39" t="str">
        <f ca="1"/>
        <v/>
      </c>
      <c r="AS335" s="39" t="str">
        <f ca="1"/>
        <v/>
      </c>
      <c r="AT335" s="39" t="str">
        <f ca="1"/>
        <v/>
      </c>
      <c r="AU335" s="39" t="str">
        <f ca="1"/>
        <v/>
      </c>
      <c r="AV335" s="39">
        <f t="shared" si="81"/>
        <v>0</v>
      </c>
      <c r="AW335" s="39" t="e" cm="1">
        <f t="array" ref="AW335">IF(AND(AV335=1,AO335&lt;&gt;1),VLOOKUP(E335,변환표준점수!$H$8:$O$60,_xlfn.XMATCH('표점 계산기'!$AL335,변환표준점수!$I$6:$O$6)+1,FALSE),IF(AND($E335=0,$DN$4=1),INDEX($CH$7:$CH$73,SUM(IF(AF335=$CP$7:$CP$59,ROW($A$1:$A$50),0))),IF(AND($E335&lt;&gt;0,$DN$4&lt;&gt;1),INDEX($CD$7:$CD$73,SUM(IF(AF335=$CL$7:$CL$59,ROW($A$1:$A$50),0))),AF335:AJ335)))</f>
        <v>#N/A</v>
      </c>
      <c r="AX335" s="39"/>
      <c r="AY335" s="39"/>
      <c r="AZ335" s="39"/>
      <c r="BA335" s="39"/>
      <c r="BB335" s="39" t="e">
        <f>VLOOKUP(G335,변환표준점수!$X$8:$AM$16,_xlfn.XMATCH(AL335,변환표준점수!$Y$5:$AM$5)+IF(OR(AN335=6,AN335=7,AN335=10,AN335=11),IF(AO335=1,0,1),0)+1,FALSE)</f>
        <v>#N/A</v>
      </c>
      <c r="BC335" s="39" t="e">
        <f>VLOOKUP(H335,변환표준점수!$AO$8:$BE$16,_xlfn.XMATCH(AL335,변환표준점수!$AP$5:$BE$5)+IF(OR(AN335=3,AN335=6,AN335=8,AN335=9,AN335=10),IF(AO335=1,0,1),0)+1,FALSE)</f>
        <v>#N/A</v>
      </c>
      <c r="BD335" s="39" t="e">
        <f>IF(I335=0,VLOOKUP(K335,변환표준점수!$BU$8:$CF$62,'표점 계산기'!$AN335+1,FALSE),VLOOKUP(I335,변환표준점수!$BH$8:$BS$62,'표점 계산기'!$AN335+1,FALSE))</f>
        <v>#N/A</v>
      </c>
      <c r="BE335" s="39" t="e">
        <f>IF(J335=0,VLOOKUP(L335,변환표준점수!$BU$8:$CF$62,'표점 계산기'!$AN335+1,FALSE),VLOOKUP(J335,변환표준점수!$BH$8:$BS$62,'표점 계산기'!$AN335+1,FALSE))</f>
        <v>#N/A</v>
      </c>
      <c r="BF335" s="39" cm="1">
        <f t="array" ref="BF335">IF(M335=0,0,IF(OR(AN335=3,AN335=4),0,IF(AN335=1,INDEX($CZ$7:$CZ$15,SUM(IF(M335&lt;$CY$7:$CY$15=TRUE,1,0))+1),VLOOKUP(M335,변환표준점수!$BH$8:$BS$62,'표점 계산기'!AN335+1,FALSE))))</f>
        <v>0</v>
      </c>
      <c r="BG335" s="39" t="e" cm="1">
        <f t="array" ref="BG335">INDEX($DG$24:$EF$31,COLUMN(C330),$AP335)</f>
        <v>#N/A</v>
      </c>
      <c r="BH335" s="39" t="e" cm="1">
        <f t="array" ref="BH335">INDEX($DG$24:$EF$31,COLUMN(D330),$AP335)</f>
        <v>#N/A</v>
      </c>
      <c r="BI335" s="39" t="e" cm="1">
        <f t="array" ref="BI335">INDEX($DG$24:$EF$31,COLUMN(E330),$AP335)</f>
        <v>#N/A</v>
      </c>
      <c r="BJ335" s="39" t="e" cm="1">
        <f t="array" ref="BJ335">INDEX($DG$24:$EF$31,COLUMN(F330),$AP335)</f>
        <v>#N/A</v>
      </c>
      <c r="BK335" s="39" t="e" cm="1">
        <f t="array" ref="BK335">INDEX($DG$24:$EF$31,COLUMN(G330),$AP335)</f>
        <v>#N/A</v>
      </c>
      <c r="BL335" s="39" t="e" cm="1">
        <f t="array" ref="BL335">INDEX($DG$24:$EF$31,COLUMN(H330),$AP335)</f>
        <v>#N/A</v>
      </c>
      <c r="BM335" s="63" t="str" cm="1">
        <f t="array" aca="1" ref="BM335:BQ335" ca="1">IFERROR(ROUND(IF(IFERROR(AW335:BA335/AW335:BA335,0)=1,(IFERROR(AQ335:AU335*BG335,0)+IFERROR(AW335:BA335*BH335,0)+(SUM(BD335:BF335)-MIN(BD335:BF335))*BI335+BB335*BJ335+BC335*BK335)*BL335+BB335*(1-BJ335)+BC335*(1-BK335)+IF(AN335=1,BF335,0),""),2),"")</f>
        <v/>
      </c>
      <c r="BN335" s="52" t="str">
        <f ca="1"/>
        <v/>
      </c>
      <c r="BO335" s="52" t="str">
        <f ca="1"/>
        <v/>
      </c>
      <c r="BP335" s="52" t="str">
        <f ca="1"/>
        <v/>
      </c>
      <c r="BQ335" s="64" t="str">
        <f ca="1"/>
        <v/>
      </c>
      <c r="BR335" s="6"/>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6"/>
      <c r="DM335" s="6"/>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row>
    <row r="336" spans="1:153" x14ac:dyDescent="0.3">
      <c r="A336" s="5"/>
      <c r="B336" s="18" t="str">
        <f t="shared" si="83"/>
        <v/>
      </c>
      <c r="C336" s="24"/>
      <c r="D336" s="24"/>
      <c r="E336" s="24"/>
      <c r="F336" s="24"/>
      <c r="G336" s="24"/>
      <c r="H336" s="25"/>
      <c r="I336" s="25"/>
      <c r="J336" s="25"/>
      <c r="K336" s="25"/>
      <c r="L336" s="25"/>
      <c r="M336" s="25"/>
      <c r="N336" s="24"/>
      <c r="O336" s="25"/>
      <c r="P336" s="6"/>
      <c r="Q336" s="6"/>
      <c r="R336" s="6" t="e">
        <f t="shared" si="84"/>
        <v>#N/A</v>
      </c>
      <c r="S336" s="6" t="e">
        <f t="shared" si="85"/>
        <v>#N/A</v>
      </c>
      <c r="T336" s="6" t="e">
        <f t="shared" si="86"/>
        <v>#N/A</v>
      </c>
      <c r="U336" s="6" t="e">
        <f t="shared" si="87"/>
        <v>#N/A</v>
      </c>
      <c r="V336" s="8" cm="1">
        <f t="array" ref="V336">IF(M336=0,0,IF(OR($DM$4=3,$DM$4=4),0,IF($DM$4=1,INDEX($CZ$7:$CZ$15,SUM(IF(M336&lt;$CY$7:$CY$15=TRUE,1,0))+1),VLOOKUP(M336,$DB$7:$DC$107,2,FALSE))))</f>
        <v>0</v>
      </c>
      <c r="W336" s="6" t="e">
        <f t="shared" si="82"/>
        <v>#N/A</v>
      </c>
      <c r="X336" s="6" cm="1">
        <f t="array" aca="1" ref="X336" ca="1">SUM(IF((IF(E336=0,INDIRECT(_xlfn.CONCAT($CH$1,MATCH(F336,$CG$7:$CG$100,0)+6)):INDIRECT(_xlfn.CONCAT($CH$1,MATCH(F336,$CG$7:$CG$100,0)+6+SUM(IF((F336=$CG$7:$CG$59)=TRUE,1,0))-1)),INDIRECT(_xlfn.CONCAT($CD$1,MATCH(E336,$CC$7:$CC$100,0)+6)):INDIRECT(_xlfn.CONCAT($CD$1,MATCH(E336,$CC$7:$CC$100,0)+6+SUM(IF((E336=$CC$7:$CC$59)=TRUE,1,0))-1)))*$S$3)=0,0,1))</f>
        <v>2</v>
      </c>
      <c r="Y336" s="6" t="e" cm="1">
        <f t="array" aca="1" ref="Y336" ca="1">SUM(IF((TRANSPOSE(MMULT(MMULT(_xlfn.MUNIT(X336),IF(MMULT(IF(E336=0,INDIRECT(_xlfn.CONCAT($CH$1,MATCH(F336,$CG$7:$CG$100,0)+6)):INDIRECT(_xlfn.CONCAT($CH$1,MATCH(F336,$CG$7:$CG$100,0)+6+SUM(IF((F336=$CG$7:$CG$59)=TRUE,1,0))-1)),INDIRECT(_xlfn.CONCAT($CD$1,MATCH(E336,$CC$7:$CC$100,0)+6)):INDIRECT(_xlfn.CONCAT($CD$1,MATCH(E336,$CC$7:$CC$100,0)+6+SUM(IF((E336=$CC$7:$CC$59)=TRUE,1,0))-1)))*$S$3,1/TRANSPOSE(W336-INDIRECT(_xlfn.CONCAT($BZ$1,MATCH(D336,$BY$7:$BY$100,0)+6)):INDIRECT(_xlfn.CONCAT($BZ$1,MATCH(D336,$BY$7:$BY$100,0)+6+SUM(IF((D336=$BY$7:$BY$59)=TRUE,1,0))-1))*$R$3))=1,1,0)),W336-INDIRECT(_xlfn.CONCAT($BZ$1,MATCH(D336,$BY$7:$BY$100,0)+6)):INDIRECT(_xlfn.CONCAT($BZ$1,MATCH(D336,$BY$7:$BY$100,0)+6+SUM(IF((D336=$BY$7:$BY$59)=TRUE,1,0))-1))*$R$3)))=0,0,1))</f>
        <v>#N/A</v>
      </c>
      <c r="Z336" s="6"/>
      <c r="AA336" s="30" t="str">
        <f t="shared" ca="1" si="88"/>
        <v/>
      </c>
      <c r="AB336" s="31" t="str">
        <f t="shared" si="89"/>
        <v/>
      </c>
      <c r="AC336" s="31" t="str">
        <f t="shared" si="90"/>
        <v/>
      </c>
      <c r="AD336" s="31" t="str">
        <f t="shared" si="91"/>
        <v/>
      </c>
      <c r="AE336" s="32" t="str">
        <f t="shared" si="92"/>
        <v/>
      </c>
      <c r="AF336" s="33" t="str" cm="1">
        <f t="array" aca="1" ref="AF336" ca="1">IFERROR(IF(_xlfn._xlws.SORT(TRANSPOSE(MMULT(MMULT(_xlfn.MUNIT(X336),IF(ROUND(MMULT(IF(E336=0,IF(DN334=1,INDIRECT(_xlfn.CONCAT($CP$1,MATCH(F336,$CO$7:$CO$100,0)+6)):INDIRECT(_xlfn.CONCAT($CP$1,MATCH(F336,$CO$7:$CO$100,0)+6+SUM(IF((F336=$CO$7:$CO$59)=TRUE,1,0))-1)),INDIRECT(_xlfn.CONCAT($CH$1,MATCH(F336,$CG$7:$CG$100,0)+6)):INDIRECT(_xlfn.CONCAT($CH$1,MATCH(F336,$CG$7:$CG$100,0)+6+SUM(IF((F336=$CG$7:$CG$59)=TRUE,1,0))-1))),IF(OR(DN334=2,DN334=3),INDIRECT(_xlfn.CONCAT($CL$1,MATCH(E336,$CK$7:$CK$100,0)+6)):INDIRECT(_xlfn.CONCAT($CL$1,MATCH(E336,$CK$7:$CK$100,0)+6+SUM(IF((E336=$CK$7:$CK$59)=TRUE,1,0))-1)),INDIRECT(_xlfn.CONCAT($CD$1,MATCH(E336,$CC$7:$CC$100,0)+6)):INDIRECT(_xlfn.CONCAT($CD$1,MATCH(E336,$CC$7:$CC$100,0)+6+SUM(IF((E336=$CC$7:$CC$59)=TRUE,1,0))-1))))*$S$3*IF(AND(DM334=4,F336=0),1.1,1),1/TRANSPOSE(W336-INDIRECT(_xlfn.CONCAT($BZ$1,MATCH(D336,$BY$7:$BY$100,0)+6)):INDIRECT(_xlfn.CONCAT($BZ$1,MATCH(D336,$BY$7:$BY$100,0)+6+SUM(IF((D336=$BY$7:$BY$59)=TRUE,1,0))-1))*$R$3)),6)=1,1,0)),W336-INDIRECT(_xlfn.CONCAT($BZ$1,MATCH(D336,$BY$7:$BY$100,0)+6)):INDIRECT(_xlfn.CONCAT($BZ$1,MATCH(D336,$BY$7:$BY$100,0)+6+SUM(IF((D336=$BY$7:$BY$59)=TRUE,1,0))-1))*$R$3))/$S$3,1,-1,TRUE)=0,"",_xlfn._xlws.SORT(TRANSPOSE(MMULT(MMULT(_xlfn.MUNIT(X336),IF(ROUND(MMULT(IF(E336=0,IF(DN334=1,INDIRECT(_xlfn.CONCAT($CP$1,MATCH(F336,$CO$7:$CO$100,0)+6)):INDIRECT(_xlfn.CONCAT($CP$1,MATCH(F336,$CO$7:$CO$100,0)+6+SUM(IF((F336=$CO$7:$CO$59)=TRUE,1,0))-1)),INDIRECT(_xlfn.CONCAT($CH$1,MATCH(F336,$CG$7:$CG$100,0)+6)):INDIRECT(_xlfn.CONCAT($CH$1,MATCH(F336,$CG$7:$CG$100,0)+6+SUM(IF((F336=$CG$7:$CG$59)=TRUE,1,0))-1))),IF(OR(DN334=2,DN334=3),INDIRECT(_xlfn.CONCAT($CL$1,MATCH(E336,$CK$7:$CK$100,0)+6)):INDIRECT(_xlfn.CONCAT($CL$1,MATCH(E336,$CK$7:$CK$100,0)+6+SUM(IF((E336=$CK$7:$CK$59)=TRUE,1,0))-1)),INDIRECT(_xlfn.CONCAT($CD$1,MATCH(E336,$CC$7:$CC$100,0)+6)):INDIRECT(_xlfn.CONCAT($CD$1,MATCH(E336,$CC$7:$CC$100,0)+6+SUM(IF((E336=$CC$7:$CC$59)=TRUE,1,0))-1))))*$S$3*IF(AND(DM334=4,F336=0),1.1,1),1/TRANSPOSE(W336-INDIRECT(_xlfn.CONCAT($BZ$1,MATCH(D336,$BY$7:$BY$100,0)+6)):INDIRECT(_xlfn.CONCAT($BZ$1,MATCH(D336,$BY$7:$BY$100,0)+6+SUM(IF((D336=$BY$7:$BY$59)=TRUE,1,0))-1))*$R$3)),6)=1,1,0)),W336-INDIRECT(_xlfn.CONCAT($BZ$1,MATCH(D336,$BY$7:$BY$100,0)+6)):INDIRECT(_xlfn.CONCAT($BZ$1,MATCH(D336,$BY$7:$BY$100,0)+6+SUM(IF((D336=$BY$7:$BY$59)=TRUE,1,0))-1))*$R$3))/$S$3,1,-1,TRUE)),"")</f>
        <v/>
      </c>
      <c r="AG336" s="31"/>
      <c r="AH336" s="31"/>
      <c r="AI336" s="31"/>
      <c r="AJ336" s="32"/>
      <c r="AK336" s="6"/>
      <c r="AL336" s="21"/>
      <c r="AM336" s="21"/>
      <c r="AN336" s="48">
        <f t="shared" si="79"/>
        <v>12</v>
      </c>
      <c r="AO336" s="39" t="e">
        <f t="shared" si="80"/>
        <v>#N/A</v>
      </c>
      <c r="AP336" s="39" t="e" cm="1">
        <f t="array" ref="AP336">_xlfn.XMATCH(1,IF(IF((AL336=$DG$24:$EF$24)=TRUE,1,0)+IF((AM336=$DG$25:$EF$25)=TRUE,1,0)=2,1,0))</f>
        <v>#N/A</v>
      </c>
      <c r="AQ336" s="39" t="str" cm="1">
        <f t="array" aca="1" ref="AQ336:AU336" ca="1">AA336:AE336</f>
        <v/>
      </c>
      <c r="AR336" s="39" t="str">
        <f ca="1"/>
        <v/>
      </c>
      <c r="AS336" s="39" t="str">
        <f ca="1"/>
        <v/>
      </c>
      <c r="AT336" s="39" t="str">
        <f ca="1"/>
        <v/>
      </c>
      <c r="AU336" s="39" t="str">
        <f ca="1"/>
        <v/>
      </c>
      <c r="AV336" s="39">
        <f t="shared" si="81"/>
        <v>0</v>
      </c>
      <c r="AW336" s="39" t="e" cm="1">
        <f t="array" ref="AW336">IF(AND(AV336=1,AO336&lt;&gt;1),VLOOKUP(E336,변환표준점수!$H$8:$O$60,_xlfn.XMATCH('표점 계산기'!$AL336,변환표준점수!$I$6:$O$6)+1,FALSE),IF(AND($E336=0,$DN$4=1),INDEX($CH$7:$CH$73,SUM(IF(AF336=$CP$7:$CP$59,ROW($A$1:$A$50),0))),IF(AND($E336&lt;&gt;0,$DN$4&lt;&gt;1),INDEX($CD$7:$CD$73,SUM(IF(AF336=$CL$7:$CL$59,ROW($A$1:$A$50),0))),AF336:AJ336)))</f>
        <v>#N/A</v>
      </c>
      <c r="AX336" s="39"/>
      <c r="AY336" s="39"/>
      <c r="AZ336" s="39"/>
      <c r="BA336" s="39"/>
      <c r="BB336" s="39" t="e">
        <f>VLOOKUP(G336,변환표준점수!$X$8:$AM$16,_xlfn.XMATCH(AL336,변환표준점수!$Y$5:$AM$5)+IF(OR(AN336=6,AN336=7,AN336=10,AN336=11),IF(AO336=1,0,1),0)+1,FALSE)</f>
        <v>#N/A</v>
      </c>
      <c r="BC336" s="39" t="e">
        <f>VLOOKUP(H336,변환표준점수!$AO$8:$BE$16,_xlfn.XMATCH(AL336,변환표준점수!$AP$5:$BE$5)+IF(OR(AN336=3,AN336=6,AN336=8,AN336=9,AN336=10),IF(AO336=1,0,1),0)+1,FALSE)</f>
        <v>#N/A</v>
      </c>
      <c r="BD336" s="39" t="e">
        <f>IF(I336=0,VLOOKUP(K336,변환표준점수!$BU$8:$CF$62,'표점 계산기'!$AN336+1,FALSE),VLOOKUP(I336,변환표준점수!$BH$8:$BS$62,'표점 계산기'!$AN336+1,FALSE))</f>
        <v>#N/A</v>
      </c>
      <c r="BE336" s="39" t="e">
        <f>IF(J336=0,VLOOKUP(L336,변환표준점수!$BU$8:$CF$62,'표점 계산기'!$AN336+1,FALSE),VLOOKUP(J336,변환표준점수!$BH$8:$BS$62,'표점 계산기'!$AN336+1,FALSE))</f>
        <v>#N/A</v>
      </c>
      <c r="BF336" s="39" cm="1">
        <f t="array" ref="BF336">IF(M336=0,0,IF(OR(AN336=3,AN336=4),0,IF(AN336=1,INDEX($CZ$7:$CZ$15,SUM(IF(M336&lt;$CY$7:$CY$15=TRUE,1,0))+1),VLOOKUP(M336,변환표준점수!$BH$8:$BS$62,'표점 계산기'!AN336+1,FALSE))))</f>
        <v>0</v>
      </c>
      <c r="BG336" s="39" t="e" cm="1">
        <f t="array" ref="BG336">INDEX($DG$24:$EF$31,COLUMN(C331),$AP336)</f>
        <v>#N/A</v>
      </c>
      <c r="BH336" s="39" t="e" cm="1">
        <f t="array" ref="BH336">INDEX($DG$24:$EF$31,COLUMN(D331),$AP336)</f>
        <v>#N/A</v>
      </c>
      <c r="BI336" s="39" t="e" cm="1">
        <f t="array" ref="BI336">INDEX($DG$24:$EF$31,COLUMN(E331),$AP336)</f>
        <v>#N/A</v>
      </c>
      <c r="BJ336" s="39" t="e" cm="1">
        <f t="array" ref="BJ336">INDEX($DG$24:$EF$31,COLUMN(F331),$AP336)</f>
        <v>#N/A</v>
      </c>
      <c r="BK336" s="39" t="e" cm="1">
        <f t="array" ref="BK336">INDEX($DG$24:$EF$31,COLUMN(G331),$AP336)</f>
        <v>#N/A</v>
      </c>
      <c r="BL336" s="39" t="e" cm="1">
        <f t="array" ref="BL336">INDEX($DG$24:$EF$31,COLUMN(H331),$AP336)</f>
        <v>#N/A</v>
      </c>
      <c r="BM336" s="63" t="str" cm="1">
        <f t="array" aca="1" ref="BM336:BQ336" ca="1">IFERROR(ROUND(IF(IFERROR(AW336:BA336/AW336:BA336,0)=1,(IFERROR(AQ336:AU336*BG336,0)+IFERROR(AW336:BA336*BH336,0)+(SUM(BD336:BF336)-MIN(BD336:BF336))*BI336+BB336*BJ336+BC336*BK336)*BL336+BB336*(1-BJ336)+BC336*(1-BK336)+IF(AN336=1,BF336,0),""),2),"")</f>
        <v/>
      </c>
      <c r="BN336" s="52" t="str">
        <f ca="1"/>
        <v/>
      </c>
      <c r="BO336" s="52" t="str">
        <f ca="1"/>
        <v/>
      </c>
      <c r="BP336" s="52" t="str">
        <f ca="1"/>
        <v/>
      </c>
      <c r="BQ336" s="64" t="str">
        <f ca="1"/>
        <v/>
      </c>
      <c r="BR336" s="6"/>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6"/>
      <c r="DM336" s="6"/>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row>
    <row r="337" spans="1:153" x14ac:dyDescent="0.3">
      <c r="A337" s="5"/>
      <c r="B337" s="18" t="str">
        <f t="shared" si="83"/>
        <v/>
      </c>
      <c r="C337" s="24"/>
      <c r="D337" s="24"/>
      <c r="E337" s="24"/>
      <c r="F337" s="24"/>
      <c r="G337" s="24"/>
      <c r="H337" s="25"/>
      <c r="I337" s="25"/>
      <c r="J337" s="25"/>
      <c r="K337" s="25"/>
      <c r="L337" s="25"/>
      <c r="M337" s="25"/>
      <c r="N337" s="24"/>
      <c r="O337" s="25"/>
      <c r="P337" s="6"/>
      <c r="Q337" s="6"/>
      <c r="R337" s="6" t="e">
        <f t="shared" si="84"/>
        <v>#N/A</v>
      </c>
      <c r="S337" s="6" t="e">
        <f t="shared" si="85"/>
        <v>#N/A</v>
      </c>
      <c r="T337" s="6" t="e">
        <f t="shared" si="86"/>
        <v>#N/A</v>
      </c>
      <c r="U337" s="6" t="e">
        <f t="shared" si="87"/>
        <v>#N/A</v>
      </c>
      <c r="V337" s="8" cm="1">
        <f t="array" ref="V337">IF(M337=0,0,IF(OR($DM$4=3,$DM$4=4),0,IF($DM$4=1,INDEX($CZ$7:$CZ$15,SUM(IF(M337&lt;$CY$7:$CY$15=TRUE,1,0))+1),VLOOKUP(M337,$DB$7:$DC$107,2,FALSE))))</f>
        <v>0</v>
      </c>
      <c r="W337" s="6" t="e">
        <f t="shared" si="82"/>
        <v>#N/A</v>
      </c>
      <c r="X337" s="6" cm="1">
        <f t="array" aca="1" ref="X337" ca="1">SUM(IF((IF(E337=0,INDIRECT(_xlfn.CONCAT($CH$1,MATCH(F337,$CG$7:$CG$100,0)+6)):INDIRECT(_xlfn.CONCAT($CH$1,MATCH(F337,$CG$7:$CG$100,0)+6+SUM(IF((F337=$CG$7:$CG$59)=TRUE,1,0))-1)),INDIRECT(_xlfn.CONCAT($CD$1,MATCH(E337,$CC$7:$CC$100,0)+6)):INDIRECT(_xlfn.CONCAT($CD$1,MATCH(E337,$CC$7:$CC$100,0)+6+SUM(IF((E337=$CC$7:$CC$59)=TRUE,1,0))-1)))*$S$3)=0,0,1))</f>
        <v>2</v>
      </c>
      <c r="Y337" s="6" t="e" cm="1">
        <f t="array" aca="1" ref="Y337" ca="1">SUM(IF((TRANSPOSE(MMULT(MMULT(_xlfn.MUNIT(X337),IF(MMULT(IF(E337=0,INDIRECT(_xlfn.CONCAT($CH$1,MATCH(F337,$CG$7:$CG$100,0)+6)):INDIRECT(_xlfn.CONCAT($CH$1,MATCH(F337,$CG$7:$CG$100,0)+6+SUM(IF((F337=$CG$7:$CG$59)=TRUE,1,0))-1)),INDIRECT(_xlfn.CONCAT($CD$1,MATCH(E337,$CC$7:$CC$100,0)+6)):INDIRECT(_xlfn.CONCAT($CD$1,MATCH(E337,$CC$7:$CC$100,0)+6+SUM(IF((E337=$CC$7:$CC$59)=TRUE,1,0))-1)))*$S$3,1/TRANSPOSE(W337-INDIRECT(_xlfn.CONCAT($BZ$1,MATCH(D337,$BY$7:$BY$100,0)+6)):INDIRECT(_xlfn.CONCAT($BZ$1,MATCH(D337,$BY$7:$BY$100,0)+6+SUM(IF((D337=$BY$7:$BY$59)=TRUE,1,0))-1))*$R$3))=1,1,0)),W337-INDIRECT(_xlfn.CONCAT($BZ$1,MATCH(D337,$BY$7:$BY$100,0)+6)):INDIRECT(_xlfn.CONCAT($BZ$1,MATCH(D337,$BY$7:$BY$100,0)+6+SUM(IF((D337=$BY$7:$BY$59)=TRUE,1,0))-1))*$R$3)))=0,0,1))</f>
        <v>#N/A</v>
      </c>
      <c r="Z337" s="6"/>
      <c r="AA337" s="30" t="str">
        <f t="shared" ca="1" si="88"/>
        <v/>
      </c>
      <c r="AB337" s="31" t="str">
        <f t="shared" si="89"/>
        <v/>
      </c>
      <c r="AC337" s="31" t="str">
        <f t="shared" si="90"/>
        <v/>
      </c>
      <c r="AD337" s="31" t="str">
        <f t="shared" si="91"/>
        <v/>
      </c>
      <c r="AE337" s="32" t="str">
        <f t="shared" si="92"/>
        <v/>
      </c>
      <c r="AF337" s="33" t="str" cm="1">
        <f t="array" aca="1" ref="AF337" ca="1">IFERROR(IF(_xlfn._xlws.SORT(TRANSPOSE(MMULT(MMULT(_xlfn.MUNIT(X337),IF(ROUND(MMULT(IF(E337=0,IF(DN335=1,INDIRECT(_xlfn.CONCAT($CP$1,MATCH(F337,$CO$7:$CO$100,0)+6)):INDIRECT(_xlfn.CONCAT($CP$1,MATCH(F337,$CO$7:$CO$100,0)+6+SUM(IF((F337=$CO$7:$CO$59)=TRUE,1,0))-1)),INDIRECT(_xlfn.CONCAT($CH$1,MATCH(F337,$CG$7:$CG$100,0)+6)):INDIRECT(_xlfn.CONCAT($CH$1,MATCH(F337,$CG$7:$CG$100,0)+6+SUM(IF((F337=$CG$7:$CG$59)=TRUE,1,0))-1))),IF(OR(DN335=2,DN335=3),INDIRECT(_xlfn.CONCAT($CL$1,MATCH(E337,$CK$7:$CK$100,0)+6)):INDIRECT(_xlfn.CONCAT($CL$1,MATCH(E337,$CK$7:$CK$100,0)+6+SUM(IF((E337=$CK$7:$CK$59)=TRUE,1,0))-1)),INDIRECT(_xlfn.CONCAT($CD$1,MATCH(E337,$CC$7:$CC$100,0)+6)):INDIRECT(_xlfn.CONCAT($CD$1,MATCH(E337,$CC$7:$CC$100,0)+6+SUM(IF((E337=$CC$7:$CC$59)=TRUE,1,0))-1))))*$S$3*IF(AND(DM335=4,F337=0),1.1,1),1/TRANSPOSE(W337-INDIRECT(_xlfn.CONCAT($BZ$1,MATCH(D337,$BY$7:$BY$100,0)+6)):INDIRECT(_xlfn.CONCAT($BZ$1,MATCH(D337,$BY$7:$BY$100,0)+6+SUM(IF((D337=$BY$7:$BY$59)=TRUE,1,0))-1))*$R$3)),6)=1,1,0)),W337-INDIRECT(_xlfn.CONCAT($BZ$1,MATCH(D337,$BY$7:$BY$100,0)+6)):INDIRECT(_xlfn.CONCAT($BZ$1,MATCH(D337,$BY$7:$BY$100,0)+6+SUM(IF((D337=$BY$7:$BY$59)=TRUE,1,0))-1))*$R$3))/$S$3,1,-1,TRUE)=0,"",_xlfn._xlws.SORT(TRANSPOSE(MMULT(MMULT(_xlfn.MUNIT(X337),IF(ROUND(MMULT(IF(E337=0,IF(DN335=1,INDIRECT(_xlfn.CONCAT($CP$1,MATCH(F337,$CO$7:$CO$100,0)+6)):INDIRECT(_xlfn.CONCAT($CP$1,MATCH(F337,$CO$7:$CO$100,0)+6+SUM(IF((F337=$CO$7:$CO$59)=TRUE,1,0))-1)),INDIRECT(_xlfn.CONCAT($CH$1,MATCH(F337,$CG$7:$CG$100,0)+6)):INDIRECT(_xlfn.CONCAT($CH$1,MATCH(F337,$CG$7:$CG$100,0)+6+SUM(IF((F337=$CG$7:$CG$59)=TRUE,1,0))-1))),IF(OR(DN335=2,DN335=3),INDIRECT(_xlfn.CONCAT($CL$1,MATCH(E337,$CK$7:$CK$100,0)+6)):INDIRECT(_xlfn.CONCAT($CL$1,MATCH(E337,$CK$7:$CK$100,0)+6+SUM(IF((E337=$CK$7:$CK$59)=TRUE,1,0))-1)),INDIRECT(_xlfn.CONCAT($CD$1,MATCH(E337,$CC$7:$CC$100,0)+6)):INDIRECT(_xlfn.CONCAT($CD$1,MATCH(E337,$CC$7:$CC$100,0)+6+SUM(IF((E337=$CC$7:$CC$59)=TRUE,1,0))-1))))*$S$3*IF(AND(DM335=4,F337=0),1.1,1),1/TRANSPOSE(W337-INDIRECT(_xlfn.CONCAT($BZ$1,MATCH(D337,$BY$7:$BY$100,0)+6)):INDIRECT(_xlfn.CONCAT($BZ$1,MATCH(D337,$BY$7:$BY$100,0)+6+SUM(IF((D337=$BY$7:$BY$59)=TRUE,1,0))-1))*$R$3)),6)=1,1,0)),W337-INDIRECT(_xlfn.CONCAT($BZ$1,MATCH(D337,$BY$7:$BY$100,0)+6)):INDIRECT(_xlfn.CONCAT($BZ$1,MATCH(D337,$BY$7:$BY$100,0)+6+SUM(IF((D337=$BY$7:$BY$59)=TRUE,1,0))-1))*$R$3))/$S$3,1,-1,TRUE)),"")</f>
        <v/>
      </c>
      <c r="AG337" s="31"/>
      <c r="AH337" s="31"/>
      <c r="AI337" s="31"/>
      <c r="AJ337" s="32"/>
      <c r="AK337" s="6"/>
      <c r="AL337" s="21"/>
      <c r="AM337" s="21"/>
      <c r="AN337" s="48">
        <f t="shared" si="79"/>
        <v>12</v>
      </c>
      <c r="AO337" s="39" t="e">
        <f t="shared" si="80"/>
        <v>#N/A</v>
      </c>
      <c r="AP337" s="39" t="e" cm="1">
        <f t="array" ref="AP337">_xlfn.XMATCH(1,IF(IF((AL337=$DG$24:$EF$24)=TRUE,1,0)+IF((AM337=$DG$25:$EF$25)=TRUE,1,0)=2,1,0))</f>
        <v>#N/A</v>
      </c>
      <c r="AQ337" s="39" t="str" cm="1">
        <f t="array" aca="1" ref="AQ337:AU337" ca="1">AA337:AE337</f>
        <v/>
      </c>
      <c r="AR337" s="39" t="str">
        <f ca="1"/>
        <v/>
      </c>
      <c r="AS337" s="39" t="str">
        <f ca="1"/>
        <v/>
      </c>
      <c r="AT337" s="39" t="str">
        <f ca="1"/>
        <v/>
      </c>
      <c r="AU337" s="39" t="str">
        <f ca="1"/>
        <v/>
      </c>
      <c r="AV337" s="39">
        <f t="shared" si="81"/>
        <v>0</v>
      </c>
      <c r="AW337" s="39" t="e" cm="1">
        <f t="array" ref="AW337">IF(AND(AV337=1,AO337&lt;&gt;1),VLOOKUP(E337,변환표준점수!$H$8:$O$60,_xlfn.XMATCH('표점 계산기'!$AL337,변환표준점수!$I$6:$O$6)+1,FALSE),IF(AND($E337=0,$DN$4=1),INDEX($CH$7:$CH$73,SUM(IF(AF337=$CP$7:$CP$59,ROW($A$1:$A$50),0))),IF(AND($E337&lt;&gt;0,$DN$4&lt;&gt;1),INDEX($CD$7:$CD$73,SUM(IF(AF337=$CL$7:$CL$59,ROW($A$1:$A$50),0))),AF337:AJ337)))</f>
        <v>#N/A</v>
      </c>
      <c r="AX337" s="39"/>
      <c r="AY337" s="39"/>
      <c r="AZ337" s="39"/>
      <c r="BA337" s="39"/>
      <c r="BB337" s="39" t="e">
        <f>VLOOKUP(G337,변환표준점수!$X$8:$AM$16,_xlfn.XMATCH(AL337,변환표준점수!$Y$5:$AM$5)+IF(OR(AN337=6,AN337=7,AN337=10,AN337=11),IF(AO337=1,0,1),0)+1,FALSE)</f>
        <v>#N/A</v>
      </c>
      <c r="BC337" s="39" t="e">
        <f>VLOOKUP(H337,변환표준점수!$AO$8:$BE$16,_xlfn.XMATCH(AL337,변환표준점수!$AP$5:$BE$5)+IF(OR(AN337=3,AN337=6,AN337=8,AN337=9,AN337=10),IF(AO337=1,0,1),0)+1,FALSE)</f>
        <v>#N/A</v>
      </c>
      <c r="BD337" s="39" t="e">
        <f>IF(I337=0,VLOOKUP(K337,변환표준점수!$BU$8:$CF$62,'표점 계산기'!$AN337+1,FALSE),VLOOKUP(I337,변환표준점수!$BH$8:$BS$62,'표점 계산기'!$AN337+1,FALSE))</f>
        <v>#N/A</v>
      </c>
      <c r="BE337" s="39" t="e">
        <f>IF(J337=0,VLOOKUP(L337,변환표준점수!$BU$8:$CF$62,'표점 계산기'!$AN337+1,FALSE),VLOOKUP(J337,변환표준점수!$BH$8:$BS$62,'표점 계산기'!$AN337+1,FALSE))</f>
        <v>#N/A</v>
      </c>
      <c r="BF337" s="39" cm="1">
        <f t="array" ref="BF337">IF(M337=0,0,IF(OR(AN337=3,AN337=4),0,IF(AN337=1,INDEX($CZ$7:$CZ$15,SUM(IF(M337&lt;$CY$7:$CY$15=TRUE,1,0))+1),VLOOKUP(M337,변환표준점수!$BH$8:$BS$62,'표점 계산기'!AN337+1,FALSE))))</f>
        <v>0</v>
      </c>
      <c r="BG337" s="39" t="e" cm="1">
        <f t="array" ref="BG337">INDEX($DG$24:$EF$31,COLUMN(C332),$AP337)</f>
        <v>#N/A</v>
      </c>
      <c r="BH337" s="39" t="e" cm="1">
        <f t="array" ref="BH337">INDEX($DG$24:$EF$31,COLUMN(D332),$AP337)</f>
        <v>#N/A</v>
      </c>
      <c r="BI337" s="39" t="e" cm="1">
        <f t="array" ref="BI337">INDEX($DG$24:$EF$31,COLUMN(E332),$AP337)</f>
        <v>#N/A</v>
      </c>
      <c r="BJ337" s="39" t="e" cm="1">
        <f t="array" ref="BJ337">INDEX($DG$24:$EF$31,COLUMN(F332),$AP337)</f>
        <v>#N/A</v>
      </c>
      <c r="BK337" s="39" t="e" cm="1">
        <f t="array" ref="BK337">INDEX($DG$24:$EF$31,COLUMN(G332),$AP337)</f>
        <v>#N/A</v>
      </c>
      <c r="BL337" s="39" t="e" cm="1">
        <f t="array" ref="BL337">INDEX($DG$24:$EF$31,COLUMN(H332),$AP337)</f>
        <v>#N/A</v>
      </c>
      <c r="BM337" s="63" t="str" cm="1">
        <f t="array" aca="1" ref="BM337:BQ337" ca="1">IFERROR(ROUND(IF(IFERROR(AW337:BA337/AW337:BA337,0)=1,(IFERROR(AQ337:AU337*BG337,0)+IFERROR(AW337:BA337*BH337,0)+(SUM(BD337:BF337)-MIN(BD337:BF337))*BI337+BB337*BJ337+BC337*BK337)*BL337+BB337*(1-BJ337)+BC337*(1-BK337)+IF(AN337=1,BF337,0),""),2),"")</f>
        <v/>
      </c>
      <c r="BN337" s="52" t="str">
        <f ca="1"/>
        <v/>
      </c>
      <c r="BO337" s="52" t="str">
        <f ca="1"/>
        <v/>
      </c>
      <c r="BP337" s="52" t="str">
        <f ca="1"/>
        <v/>
      </c>
      <c r="BQ337" s="64" t="str">
        <f ca="1"/>
        <v/>
      </c>
      <c r="BR337" s="6"/>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6"/>
      <c r="DM337" s="6"/>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row>
    <row r="338" spans="1:153" x14ac:dyDescent="0.3">
      <c r="A338" s="5"/>
      <c r="B338" s="18" t="str">
        <f t="shared" si="83"/>
        <v/>
      </c>
      <c r="C338" s="24"/>
      <c r="D338" s="24"/>
      <c r="E338" s="24"/>
      <c r="F338" s="24"/>
      <c r="G338" s="24"/>
      <c r="H338" s="25"/>
      <c r="I338" s="25"/>
      <c r="J338" s="25"/>
      <c r="K338" s="25"/>
      <c r="L338" s="25"/>
      <c r="M338" s="25"/>
      <c r="N338" s="24"/>
      <c r="O338" s="25"/>
      <c r="P338" s="6"/>
      <c r="Q338" s="6"/>
      <c r="R338" s="6" t="e">
        <f t="shared" si="84"/>
        <v>#N/A</v>
      </c>
      <c r="S338" s="6" t="e">
        <f t="shared" si="85"/>
        <v>#N/A</v>
      </c>
      <c r="T338" s="6" t="e">
        <f t="shared" si="86"/>
        <v>#N/A</v>
      </c>
      <c r="U338" s="6" t="e">
        <f t="shared" si="87"/>
        <v>#N/A</v>
      </c>
      <c r="V338" s="8" cm="1">
        <f t="array" ref="V338">IF(M338=0,0,IF(OR($DM$4=3,$DM$4=4),0,IF($DM$4=1,INDEX($CZ$7:$CZ$15,SUM(IF(M338&lt;$CY$7:$CY$15=TRUE,1,0))+1),VLOOKUP(M338,$DB$7:$DC$107,2,FALSE))))</f>
        <v>0</v>
      </c>
      <c r="W338" s="6" t="e">
        <f t="shared" si="82"/>
        <v>#N/A</v>
      </c>
      <c r="X338" s="6" cm="1">
        <f t="array" aca="1" ref="X338" ca="1">SUM(IF((IF(E338=0,INDIRECT(_xlfn.CONCAT($CH$1,MATCH(F338,$CG$7:$CG$100,0)+6)):INDIRECT(_xlfn.CONCAT($CH$1,MATCH(F338,$CG$7:$CG$100,0)+6+SUM(IF((F338=$CG$7:$CG$59)=TRUE,1,0))-1)),INDIRECT(_xlfn.CONCAT($CD$1,MATCH(E338,$CC$7:$CC$100,0)+6)):INDIRECT(_xlfn.CONCAT($CD$1,MATCH(E338,$CC$7:$CC$100,0)+6+SUM(IF((E338=$CC$7:$CC$59)=TRUE,1,0))-1)))*$S$3)=0,0,1))</f>
        <v>2</v>
      </c>
      <c r="Y338" s="6" t="e" cm="1">
        <f t="array" aca="1" ref="Y338" ca="1">SUM(IF((TRANSPOSE(MMULT(MMULT(_xlfn.MUNIT(X338),IF(MMULT(IF(E338=0,INDIRECT(_xlfn.CONCAT($CH$1,MATCH(F338,$CG$7:$CG$100,0)+6)):INDIRECT(_xlfn.CONCAT($CH$1,MATCH(F338,$CG$7:$CG$100,0)+6+SUM(IF((F338=$CG$7:$CG$59)=TRUE,1,0))-1)),INDIRECT(_xlfn.CONCAT($CD$1,MATCH(E338,$CC$7:$CC$100,0)+6)):INDIRECT(_xlfn.CONCAT($CD$1,MATCH(E338,$CC$7:$CC$100,0)+6+SUM(IF((E338=$CC$7:$CC$59)=TRUE,1,0))-1)))*$S$3,1/TRANSPOSE(W338-INDIRECT(_xlfn.CONCAT($BZ$1,MATCH(D338,$BY$7:$BY$100,0)+6)):INDIRECT(_xlfn.CONCAT($BZ$1,MATCH(D338,$BY$7:$BY$100,0)+6+SUM(IF((D338=$BY$7:$BY$59)=TRUE,1,0))-1))*$R$3))=1,1,0)),W338-INDIRECT(_xlfn.CONCAT($BZ$1,MATCH(D338,$BY$7:$BY$100,0)+6)):INDIRECT(_xlfn.CONCAT($BZ$1,MATCH(D338,$BY$7:$BY$100,0)+6+SUM(IF((D338=$BY$7:$BY$59)=TRUE,1,0))-1))*$R$3)))=0,0,1))</f>
        <v>#N/A</v>
      </c>
      <c r="Z338" s="6"/>
      <c r="AA338" s="30" t="str">
        <f t="shared" ca="1" si="88"/>
        <v/>
      </c>
      <c r="AB338" s="31" t="str">
        <f t="shared" si="89"/>
        <v/>
      </c>
      <c r="AC338" s="31" t="str">
        <f t="shared" si="90"/>
        <v/>
      </c>
      <c r="AD338" s="31" t="str">
        <f t="shared" si="91"/>
        <v/>
      </c>
      <c r="AE338" s="32" t="str">
        <f t="shared" si="92"/>
        <v/>
      </c>
      <c r="AF338" s="33" t="str" cm="1">
        <f t="array" aca="1" ref="AF338" ca="1">IFERROR(IF(_xlfn._xlws.SORT(TRANSPOSE(MMULT(MMULT(_xlfn.MUNIT(X338),IF(ROUND(MMULT(IF(E338=0,IF(DN336=1,INDIRECT(_xlfn.CONCAT($CP$1,MATCH(F338,$CO$7:$CO$100,0)+6)):INDIRECT(_xlfn.CONCAT($CP$1,MATCH(F338,$CO$7:$CO$100,0)+6+SUM(IF((F338=$CO$7:$CO$59)=TRUE,1,0))-1)),INDIRECT(_xlfn.CONCAT($CH$1,MATCH(F338,$CG$7:$CG$100,0)+6)):INDIRECT(_xlfn.CONCAT($CH$1,MATCH(F338,$CG$7:$CG$100,0)+6+SUM(IF((F338=$CG$7:$CG$59)=TRUE,1,0))-1))),IF(OR(DN336=2,DN336=3),INDIRECT(_xlfn.CONCAT($CL$1,MATCH(E338,$CK$7:$CK$100,0)+6)):INDIRECT(_xlfn.CONCAT($CL$1,MATCH(E338,$CK$7:$CK$100,0)+6+SUM(IF((E338=$CK$7:$CK$59)=TRUE,1,0))-1)),INDIRECT(_xlfn.CONCAT($CD$1,MATCH(E338,$CC$7:$CC$100,0)+6)):INDIRECT(_xlfn.CONCAT($CD$1,MATCH(E338,$CC$7:$CC$100,0)+6+SUM(IF((E338=$CC$7:$CC$59)=TRUE,1,0))-1))))*$S$3*IF(AND(DM336=4,F338=0),1.1,1),1/TRANSPOSE(W338-INDIRECT(_xlfn.CONCAT($BZ$1,MATCH(D338,$BY$7:$BY$100,0)+6)):INDIRECT(_xlfn.CONCAT($BZ$1,MATCH(D338,$BY$7:$BY$100,0)+6+SUM(IF((D338=$BY$7:$BY$59)=TRUE,1,0))-1))*$R$3)),6)=1,1,0)),W338-INDIRECT(_xlfn.CONCAT($BZ$1,MATCH(D338,$BY$7:$BY$100,0)+6)):INDIRECT(_xlfn.CONCAT($BZ$1,MATCH(D338,$BY$7:$BY$100,0)+6+SUM(IF((D338=$BY$7:$BY$59)=TRUE,1,0))-1))*$R$3))/$S$3,1,-1,TRUE)=0,"",_xlfn._xlws.SORT(TRANSPOSE(MMULT(MMULT(_xlfn.MUNIT(X338),IF(ROUND(MMULT(IF(E338=0,IF(DN336=1,INDIRECT(_xlfn.CONCAT($CP$1,MATCH(F338,$CO$7:$CO$100,0)+6)):INDIRECT(_xlfn.CONCAT($CP$1,MATCH(F338,$CO$7:$CO$100,0)+6+SUM(IF((F338=$CO$7:$CO$59)=TRUE,1,0))-1)),INDIRECT(_xlfn.CONCAT($CH$1,MATCH(F338,$CG$7:$CG$100,0)+6)):INDIRECT(_xlfn.CONCAT($CH$1,MATCH(F338,$CG$7:$CG$100,0)+6+SUM(IF((F338=$CG$7:$CG$59)=TRUE,1,0))-1))),IF(OR(DN336=2,DN336=3),INDIRECT(_xlfn.CONCAT($CL$1,MATCH(E338,$CK$7:$CK$100,0)+6)):INDIRECT(_xlfn.CONCAT($CL$1,MATCH(E338,$CK$7:$CK$100,0)+6+SUM(IF((E338=$CK$7:$CK$59)=TRUE,1,0))-1)),INDIRECT(_xlfn.CONCAT($CD$1,MATCH(E338,$CC$7:$CC$100,0)+6)):INDIRECT(_xlfn.CONCAT($CD$1,MATCH(E338,$CC$7:$CC$100,0)+6+SUM(IF((E338=$CC$7:$CC$59)=TRUE,1,0))-1))))*$S$3*IF(AND(DM336=4,F338=0),1.1,1),1/TRANSPOSE(W338-INDIRECT(_xlfn.CONCAT($BZ$1,MATCH(D338,$BY$7:$BY$100,0)+6)):INDIRECT(_xlfn.CONCAT($BZ$1,MATCH(D338,$BY$7:$BY$100,0)+6+SUM(IF((D338=$BY$7:$BY$59)=TRUE,1,0))-1))*$R$3)),6)=1,1,0)),W338-INDIRECT(_xlfn.CONCAT($BZ$1,MATCH(D338,$BY$7:$BY$100,0)+6)):INDIRECT(_xlfn.CONCAT($BZ$1,MATCH(D338,$BY$7:$BY$100,0)+6+SUM(IF((D338=$BY$7:$BY$59)=TRUE,1,0))-1))*$R$3))/$S$3,1,-1,TRUE)),"")</f>
        <v/>
      </c>
      <c r="AG338" s="31"/>
      <c r="AH338" s="31"/>
      <c r="AI338" s="31"/>
      <c r="AJ338" s="32"/>
      <c r="AK338" s="6"/>
      <c r="AL338" s="21"/>
      <c r="AM338" s="21"/>
      <c r="AN338" s="48">
        <f t="shared" si="79"/>
        <v>12</v>
      </c>
      <c r="AO338" s="39" t="e">
        <f t="shared" si="80"/>
        <v>#N/A</v>
      </c>
      <c r="AP338" s="39" t="e" cm="1">
        <f t="array" ref="AP338">_xlfn.XMATCH(1,IF(IF((AL338=$DG$24:$EF$24)=TRUE,1,0)+IF((AM338=$DG$25:$EF$25)=TRUE,1,0)=2,1,0))</f>
        <v>#N/A</v>
      </c>
      <c r="AQ338" s="39" t="str" cm="1">
        <f t="array" aca="1" ref="AQ338:AU338" ca="1">AA338:AE338</f>
        <v/>
      </c>
      <c r="AR338" s="39" t="str">
        <f ca="1"/>
        <v/>
      </c>
      <c r="AS338" s="39" t="str">
        <f ca="1"/>
        <v/>
      </c>
      <c r="AT338" s="39" t="str">
        <f ca="1"/>
        <v/>
      </c>
      <c r="AU338" s="39" t="str">
        <f ca="1"/>
        <v/>
      </c>
      <c r="AV338" s="39">
        <f t="shared" si="81"/>
        <v>0</v>
      </c>
      <c r="AW338" s="39" t="e" cm="1">
        <f t="array" ref="AW338">IF(AND(AV338=1,AO338&lt;&gt;1),VLOOKUP(E338,변환표준점수!$H$8:$O$60,_xlfn.XMATCH('표점 계산기'!$AL338,변환표준점수!$I$6:$O$6)+1,FALSE),IF(AND($E338=0,$DN$4=1),INDEX($CH$7:$CH$73,SUM(IF(AF338=$CP$7:$CP$59,ROW($A$1:$A$50),0))),IF(AND($E338&lt;&gt;0,$DN$4&lt;&gt;1),INDEX($CD$7:$CD$73,SUM(IF(AF338=$CL$7:$CL$59,ROW($A$1:$A$50),0))),AF338:AJ338)))</f>
        <v>#N/A</v>
      </c>
      <c r="AX338" s="39"/>
      <c r="AY338" s="39"/>
      <c r="AZ338" s="39"/>
      <c r="BA338" s="39"/>
      <c r="BB338" s="39" t="e">
        <f>VLOOKUP(G338,변환표준점수!$X$8:$AM$16,_xlfn.XMATCH(AL338,변환표준점수!$Y$5:$AM$5)+IF(OR(AN338=6,AN338=7,AN338=10,AN338=11),IF(AO338=1,0,1),0)+1,FALSE)</f>
        <v>#N/A</v>
      </c>
      <c r="BC338" s="39" t="e">
        <f>VLOOKUP(H338,변환표준점수!$AO$8:$BE$16,_xlfn.XMATCH(AL338,변환표준점수!$AP$5:$BE$5)+IF(OR(AN338=3,AN338=6,AN338=8,AN338=9,AN338=10),IF(AO338=1,0,1),0)+1,FALSE)</f>
        <v>#N/A</v>
      </c>
      <c r="BD338" s="39" t="e">
        <f>IF(I338=0,VLOOKUP(K338,변환표준점수!$BU$8:$CF$62,'표점 계산기'!$AN338+1,FALSE),VLOOKUP(I338,변환표준점수!$BH$8:$BS$62,'표점 계산기'!$AN338+1,FALSE))</f>
        <v>#N/A</v>
      </c>
      <c r="BE338" s="39" t="e">
        <f>IF(J338=0,VLOOKUP(L338,변환표준점수!$BU$8:$CF$62,'표점 계산기'!$AN338+1,FALSE),VLOOKUP(J338,변환표준점수!$BH$8:$BS$62,'표점 계산기'!$AN338+1,FALSE))</f>
        <v>#N/A</v>
      </c>
      <c r="BF338" s="39" cm="1">
        <f t="array" ref="BF338">IF(M338=0,0,IF(OR(AN338=3,AN338=4),0,IF(AN338=1,INDEX($CZ$7:$CZ$15,SUM(IF(M338&lt;$CY$7:$CY$15=TRUE,1,0))+1),VLOOKUP(M338,변환표준점수!$BH$8:$BS$62,'표점 계산기'!AN338+1,FALSE))))</f>
        <v>0</v>
      </c>
      <c r="BG338" s="39" t="e" cm="1">
        <f t="array" ref="BG338">INDEX($DG$24:$EF$31,COLUMN(C333),$AP338)</f>
        <v>#N/A</v>
      </c>
      <c r="BH338" s="39" t="e" cm="1">
        <f t="array" ref="BH338">INDEX($DG$24:$EF$31,COLUMN(D333),$AP338)</f>
        <v>#N/A</v>
      </c>
      <c r="BI338" s="39" t="e" cm="1">
        <f t="array" ref="BI338">INDEX($DG$24:$EF$31,COLUMN(E333),$AP338)</f>
        <v>#N/A</v>
      </c>
      <c r="BJ338" s="39" t="e" cm="1">
        <f t="array" ref="BJ338">INDEX($DG$24:$EF$31,COLUMN(F333),$AP338)</f>
        <v>#N/A</v>
      </c>
      <c r="BK338" s="39" t="e" cm="1">
        <f t="array" ref="BK338">INDEX($DG$24:$EF$31,COLUMN(G333),$AP338)</f>
        <v>#N/A</v>
      </c>
      <c r="BL338" s="39" t="e" cm="1">
        <f t="array" ref="BL338">INDEX($DG$24:$EF$31,COLUMN(H333),$AP338)</f>
        <v>#N/A</v>
      </c>
      <c r="BM338" s="63" t="str" cm="1">
        <f t="array" aca="1" ref="BM338:BQ338" ca="1">IFERROR(ROUND(IF(IFERROR(AW338:BA338/AW338:BA338,0)=1,(IFERROR(AQ338:AU338*BG338,0)+IFERROR(AW338:BA338*BH338,0)+(SUM(BD338:BF338)-MIN(BD338:BF338))*BI338+BB338*BJ338+BC338*BK338)*BL338+BB338*(1-BJ338)+BC338*(1-BK338)+IF(AN338=1,BF338,0),""),2),"")</f>
        <v/>
      </c>
      <c r="BN338" s="52" t="str">
        <f ca="1"/>
        <v/>
      </c>
      <c r="BO338" s="52" t="str">
        <f ca="1"/>
        <v/>
      </c>
      <c r="BP338" s="52" t="str">
        <f ca="1"/>
        <v/>
      </c>
      <c r="BQ338" s="64" t="str">
        <f ca="1"/>
        <v/>
      </c>
      <c r="BR338" s="6"/>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6"/>
      <c r="DM338" s="6"/>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row>
    <row r="339" spans="1:153" x14ac:dyDescent="0.3">
      <c r="A339" s="5"/>
      <c r="B339" s="18" t="str">
        <f t="shared" si="83"/>
        <v/>
      </c>
      <c r="C339" s="24"/>
      <c r="D339" s="24"/>
      <c r="E339" s="24"/>
      <c r="F339" s="24"/>
      <c r="G339" s="24"/>
      <c r="H339" s="25"/>
      <c r="I339" s="25"/>
      <c r="J339" s="25"/>
      <c r="K339" s="25"/>
      <c r="L339" s="25"/>
      <c r="M339" s="25"/>
      <c r="N339" s="24"/>
      <c r="O339" s="25"/>
      <c r="P339" s="6"/>
      <c r="Q339" s="6"/>
      <c r="R339" s="6" t="e">
        <f t="shared" si="84"/>
        <v>#N/A</v>
      </c>
      <c r="S339" s="6" t="e">
        <f t="shared" si="85"/>
        <v>#N/A</v>
      </c>
      <c r="T339" s="6" t="e">
        <f t="shared" si="86"/>
        <v>#N/A</v>
      </c>
      <c r="U339" s="6" t="e">
        <f t="shared" si="87"/>
        <v>#N/A</v>
      </c>
      <c r="V339" s="8" cm="1">
        <f t="array" ref="V339">IF(M339=0,0,IF(OR($DM$4=3,$DM$4=4),0,IF($DM$4=1,INDEX($CZ$7:$CZ$15,SUM(IF(M339&lt;$CY$7:$CY$15=TRUE,1,0))+1),VLOOKUP(M339,$DB$7:$DC$107,2,FALSE))))</f>
        <v>0</v>
      </c>
      <c r="W339" s="6" t="e">
        <f t="shared" si="82"/>
        <v>#N/A</v>
      </c>
      <c r="X339" s="6" cm="1">
        <f t="array" aca="1" ref="X339" ca="1">SUM(IF((IF(E339=0,INDIRECT(_xlfn.CONCAT($CH$1,MATCH(F339,$CG$7:$CG$100,0)+6)):INDIRECT(_xlfn.CONCAT($CH$1,MATCH(F339,$CG$7:$CG$100,0)+6+SUM(IF((F339=$CG$7:$CG$59)=TRUE,1,0))-1)),INDIRECT(_xlfn.CONCAT($CD$1,MATCH(E339,$CC$7:$CC$100,0)+6)):INDIRECT(_xlfn.CONCAT($CD$1,MATCH(E339,$CC$7:$CC$100,0)+6+SUM(IF((E339=$CC$7:$CC$59)=TRUE,1,0))-1)))*$S$3)=0,0,1))</f>
        <v>2</v>
      </c>
      <c r="Y339" s="6" t="e" cm="1">
        <f t="array" aca="1" ref="Y339" ca="1">SUM(IF((TRANSPOSE(MMULT(MMULT(_xlfn.MUNIT(X339),IF(MMULT(IF(E339=0,INDIRECT(_xlfn.CONCAT($CH$1,MATCH(F339,$CG$7:$CG$100,0)+6)):INDIRECT(_xlfn.CONCAT($CH$1,MATCH(F339,$CG$7:$CG$100,0)+6+SUM(IF((F339=$CG$7:$CG$59)=TRUE,1,0))-1)),INDIRECT(_xlfn.CONCAT($CD$1,MATCH(E339,$CC$7:$CC$100,0)+6)):INDIRECT(_xlfn.CONCAT($CD$1,MATCH(E339,$CC$7:$CC$100,0)+6+SUM(IF((E339=$CC$7:$CC$59)=TRUE,1,0))-1)))*$S$3,1/TRANSPOSE(W339-INDIRECT(_xlfn.CONCAT($BZ$1,MATCH(D339,$BY$7:$BY$100,0)+6)):INDIRECT(_xlfn.CONCAT($BZ$1,MATCH(D339,$BY$7:$BY$100,0)+6+SUM(IF((D339=$BY$7:$BY$59)=TRUE,1,0))-1))*$R$3))=1,1,0)),W339-INDIRECT(_xlfn.CONCAT($BZ$1,MATCH(D339,$BY$7:$BY$100,0)+6)):INDIRECT(_xlfn.CONCAT($BZ$1,MATCH(D339,$BY$7:$BY$100,0)+6+SUM(IF((D339=$BY$7:$BY$59)=TRUE,1,0))-1))*$R$3)))=0,0,1))</f>
        <v>#N/A</v>
      </c>
      <c r="Z339" s="6"/>
      <c r="AA339" s="30" t="str">
        <f t="shared" ca="1" si="88"/>
        <v/>
      </c>
      <c r="AB339" s="31" t="str">
        <f t="shared" si="89"/>
        <v/>
      </c>
      <c r="AC339" s="31" t="str">
        <f t="shared" si="90"/>
        <v/>
      </c>
      <c r="AD339" s="31" t="str">
        <f t="shared" si="91"/>
        <v/>
      </c>
      <c r="AE339" s="32" t="str">
        <f t="shared" si="92"/>
        <v/>
      </c>
      <c r="AF339" s="33" t="str" cm="1">
        <f t="array" aca="1" ref="AF339" ca="1">IFERROR(IF(_xlfn._xlws.SORT(TRANSPOSE(MMULT(MMULT(_xlfn.MUNIT(X339),IF(ROUND(MMULT(IF(E339=0,IF(DN337=1,INDIRECT(_xlfn.CONCAT($CP$1,MATCH(F339,$CO$7:$CO$100,0)+6)):INDIRECT(_xlfn.CONCAT($CP$1,MATCH(F339,$CO$7:$CO$100,0)+6+SUM(IF((F339=$CO$7:$CO$59)=TRUE,1,0))-1)),INDIRECT(_xlfn.CONCAT($CH$1,MATCH(F339,$CG$7:$CG$100,0)+6)):INDIRECT(_xlfn.CONCAT($CH$1,MATCH(F339,$CG$7:$CG$100,0)+6+SUM(IF((F339=$CG$7:$CG$59)=TRUE,1,0))-1))),IF(OR(DN337=2,DN337=3),INDIRECT(_xlfn.CONCAT($CL$1,MATCH(E339,$CK$7:$CK$100,0)+6)):INDIRECT(_xlfn.CONCAT($CL$1,MATCH(E339,$CK$7:$CK$100,0)+6+SUM(IF((E339=$CK$7:$CK$59)=TRUE,1,0))-1)),INDIRECT(_xlfn.CONCAT($CD$1,MATCH(E339,$CC$7:$CC$100,0)+6)):INDIRECT(_xlfn.CONCAT($CD$1,MATCH(E339,$CC$7:$CC$100,0)+6+SUM(IF((E339=$CC$7:$CC$59)=TRUE,1,0))-1))))*$S$3*IF(AND(DM337=4,F339=0),1.1,1),1/TRANSPOSE(W339-INDIRECT(_xlfn.CONCAT($BZ$1,MATCH(D339,$BY$7:$BY$100,0)+6)):INDIRECT(_xlfn.CONCAT($BZ$1,MATCH(D339,$BY$7:$BY$100,0)+6+SUM(IF((D339=$BY$7:$BY$59)=TRUE,1,0))-1))*$R$3)),6)=1,1,0)),W339-INDIRECT(_xlfn.CONCAT($BZ$1,MATCH(D339,$BY$7:$BY$100,0)+6)):INDIRECT(_xlfn.CONCAT($BZ$1,MATCH(D339,$BY$7:$BY$100,0)+6+SUM(IF((D339=$BY$7:$BY$59)=TRUE,1,0))-1))*$R$3))/$S$3,1,-1,TRUE)=0,"",_xlfn._xlws.SORT(TRANSPOSE(MMULT(MMULT(_xlfn.MUNIT(X339),IF(ROUND(MMULT(IF(E339=0,IF(DN337=1,INDIRECT(_xlfn.CONCAT($CP$1,MATCH(F339,$CO$7:$CO$100,0)+6)):INDIRECT(_xlfn.CONCAT($CP$1,MATCH(F339,$CO$7:$CO$100,0)+6+SUM(IF((F339=$CO$7:$CO$59)=TRUE,1,0))-1)),INDIRECT(_xlfn.CONCAT($CH$1,MATCH(F339,$CG$7:$CG$100,0)+6)):INDIRECT(_xlfn.CONCAT($CH$1,MATCH(F339,$CG$7:$CG$100,0)+6+SUM(IF((F339=$CG$7:$CG$59)=TRUE,1,0))-1))),IF(OR(DN337=2,DN337=3),INDIRECT(_xlfn.CONCAT($CL$1,MATCH(E339,$CK$7:$CK$100,0)+6)):INDIRECT(_xlfn.CONCAT($CL$1,MATCH(E339,$CK$7:$CK$100,0)+6+SUM(IF((E339=$CK$7:$CK$59)=TRUE,1,0))-1)),INDIRECT(_xlfn.CONCAT($CD$1,MATCH(E339,$CC$7:$CC$100,0)+6)):INDIRECT(_xlfn.CONCAT($CD$1,MATCH(E339,$CC$7:$CC$100,0)+6+SUM(IF((E339=$CC$7:$CC$59)=TRUE,1,0))-1))))*$S$3*IF(AND(DM337=4,F339=0),1.1,1),1/TRANSPOSE(W339-INDIRECT(_xlfn.CONCAT($BZ$1,MATCH(D339,$BY$7:$BY$100,0)+6)):INDIRECT(_xlfn.CONCAT($BZ$1,MATCH(D339,$BY$7:$BY$100,0)+6+SUM(IF((D339=$BY$7:$BY$59)=TRUE,1,0))-1))*$R$3)),6)=1,1,0)),W339-INDIRECT(_xlfn.CONCAT($BZ$1,MATCH(D339,$BY$7:$BY$100,0)+6)):INDIRECT(_xlfn.CONCAT($BZ$1,MATCH(D339,$BY$7:$BY$100,0)+6+SUM(IF((D339=$BY$7:$BY$59)=TRUE,1,0))-1))*$R$3))/$S$3,1,-1,TRUE)),"")</f>
        <v/>
      </c>
      <c r="AG339" s="31"/>
      <c r="AH339" s="31"/>
      <c r="AI339" s="31"/>
      <c r="AJ339" s="32"/>
      <c r="AK339" s="6"/>
      <c r="AL339" s="21"/>
      <c r="AM339" s="21"/>
      <c r="AN339" s="48">
        <f t="shared" si="79"/>
        <v>12</v>
      </c>
      <c r="AO339" s="39" t="e">
        <f t="shared" si="80"/>
        <v>#N/A</v>
      </c>
      <c r="AP339" s="39" t="e" cm="1">
        <f t="array" ref="AP339">_xlfn.XMATCH(1,IF(IF((AL339=$DG$24:$EF$24)=TRUE,1,0)+IF((AM339=$DG$25:$EF$25)=TRUE,1,0)=2,1,0))</f>
        <v>#N/A</v>
      </c>
      <c r="AQ339" s="39" t="str" cm="1">
        <f t="array" aca="1" ref="AQ339:AU339" ca="1">AA339:AE339</f>
        <v/>
      </c>
      <c r="AR339" s="39" t="str">
        <f ca="1"/>
        <v/>
      </c>
      <c r="AS339" s="39" t="str">
        <f ca="1"/>
        <v/>
      </c>
      <c r="AT339" s="39" t="str">
        <f ca="1"/>
        <v/>
      </c>
      <c r="AU339" s="39" t="str">
        <f ca="1"/>
        <v/>
      </c>
      <c r="AV339" s="39">
        <f t="shared" si="81"/>
        <v>0</v>
      </c>
      <c r="AW339" s="39" t="e" cm="1">
        <f t="array" ref="AW339">IF(AND(AV339=1,AO339&lt;&gt;1),VLOOKUP(E339,변환표준점수!$H$8:$O$60,_xlfn.XMATCH('표점 계산기'!$AL339,변환표준점수!$I$6:$O$6)+1,FALSE),IF(AND($E339=0,$DN$4=1),INDEX($CH$7:$CH$73,SUM(IF(AF339=$CP$7:$CP$59,ROW($A$1:$A$50),0))),IF(AND($E339&lt;&gt;0,$DN$4&lt;&gt;1),INDEX($CD$7:$CD$73,SUM(IF(AF339=$CL$7:$CL$59,ROW($A$1:$A$50),0))),AF339:AJ339)))</f>
        <v>#N/A</v>
      </c>
      <c r="AX339" s="39"/>
      <c r="AY339" s="39"/>
      <c r="AZ339" s="39"/>
      <c r="BA339" s="39"/>
      <c r="BB339" s="39" t="e">
        <f>VLOOKUP(G339,변환표준점수!$X$8:$AM$16,_xlfn.XMATCH(AL339,변환표준점수!$Y$5:$AM$5)+IF(OR(AN339=6,AN339=7,AN339=10,AN339=11),IF(AO339=1,0,1),0)+1,FALSE)</f>
        <v>#N/A</v>
      </c>
      <c r="BC339" s="39" t="e">
        <f>VLOOKUP(H339,변환표준점수!$AO$8:$BE$16,_xlfn.XMATCH(AL339,변환표준점수!$AP$5:$BE$5)+IF(OR(AN339=3,AN339=6,AN339=8,AN339=9,AN339=10),IF(AO339=1,0,1),0)+1,FALSE)</f>
        <v>#N/A</v>
      </c>
      <c r="BD339" s="39" t="e">
        <f>IF(I339=0,VLOOKUP(K339,변환표준점수!$BU$8:$CF$62,'표점 계산기'!$AN339+1,FALSE),VLOOKUP(I339,변환표준점수!$BH$8:$BS$62,'표점 계산기'!$AN339+1,FALSE))</f>
        <v>#N/A</v>
      </c>
      <c r="BE339" s="39" t="e">
        <f>IF(J339=0,VLOOKUP(L339,변환표준점수!$BU$8:$CF$62,'표점 계산기'!$AN339+1,FALSE),VLOOKUP(J339,변환표준점수!$BH$8:$BS$62,'표점 계산기'!$AN339+1,FALSE))</f>
        <v>#N/A</v>
      </c>
      <c r="BF339" s="39" cm="1">
        <f t="array" ref="BF339">IF(M339=0,0,IF(OR(AN339=3,AN339=4),0,IF(AN339=1,INDEX($CZ$7:$CZ$15,SUM(IF(M339&lt;$CY$7:$CY$15=TRUE,1,0))+1),VLOOKUP(M339,변환표준점수!$BH$8:$BS$62,'표점 계산기'!AN339+1,FALSE))))</f>
        <v>0</v>
      </c>
      <c r="BG339" s="39" t="e" cm="1">
        <f t="array" ref="BG339">INDEX($DG$24:$EF$31,COLUMN(C334),$AP339)</f>
        <v>#N/A</v>
      </c>
      <c r="BH339" s="39" t="e" cm="1">
        <f t="array" ref="BH339">INDEX($DG$24:$EF$31,COLUMN(D334),$AP339)</f>
        <v>#N/A</v>
      </c>
      <c r="BI339" s="39" t="e" cm="1">
        <f t="array" ref="BI339">INDEX($DG$24:$EF$31,COLUMN(E334),$AP339)</f>
        <v>#N/A</v>
      </c>
      <c r="BJ339" s="39" t="e" cm="1">
        <f t="array" ref="BJ339">INDEX($DG$24:$EF$31,COLUMN(F334),$AP339)</f>
        <v>#N/A</v>
      </c>
      <c r="BK339" s="39" t="e" cm="1">
        <f t="array" ref="BK339">INDEX($DG$24:$EF$31,COLUMN(G334),$AP339)</f>
        <v>#N/A</v>
      </c>
      <c r="BL339" s="39" t="e" cm="1">
        <f t="array" ref="BL339">INDEX($DG$24:$EF$31,COLUMN(H334),$AP339)</f>
        <v>#N/A</v>
      </c>
      <c r="BM339" s="63" t="str" cm="1">
        <f t="array" aca="1" ref="BM339:BQ339" ca="1">IFERROR(ROUND(IF(IFERROR(AW339:BA339/AW339:BA339,0)=1,(IFERROR(AQ339:AU339*BG339,0)+IFERROR(AW339:BA339*BH339,0)+(SUM(BD339:BF339)-MIN(BD339:BF339))*BI339+BB339*BJ339+BC339*BK339)*BL339+BB339*(1-BJ339)+BC339*(1-BK339)+IF(AN339=1,BF339,0),""),2),"")</f>
        <v/>
      </c>
      <c r="BN339" s="52" t="str">
        <f ca="1"/>
        <v/>
      </c>
      <c r="BO339" s="52" t="str">
        <f ca="1"/>
        <v/>
      </c>
      <c r="BP339" s="52" t="str">
        <f ca="1"/>
        <v/>
      </c>
      <c r="BQ339" s="64" t="str">
        <f ca="1"/>
        <v/>
      </c>
      <c r="BR339" s="6"/>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6"/>
      <c r="DM339" s="6"/>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row>
    <row r="340" spans="1:153" x14ac:dyDescent="0.3">
      <c r="A340" s="5"/>
      <c r="B340" s="18" t="str">
        <f t="shared" si="83"/>
        <v/>
      </c>
      <c r="C340" s="24"/>
      <c r="D340" s="24"/>
      <c r="E340" s="24"/>
      <c r="F340" s="24"/>
      <c r="G340" s="24"/>
      <c r="H340" s="25"/>
      <c r="I340" s="25"/>
      <c r="J340" s="25"/>
      <c r="K340" s="25"/>
      <c r="L340" s="25"/>
      <c r="M340" s="25"/>
      <c r="N340" s="24"/>
      <c r="O340" s="25"/>
      <c r="P340" s="6"/>
      <c r="Q340" s="6"/>
      <c r="R340" s="6" t="e">
        <f t="shared" si="84"/>
        <v>#N/A</v>
      </c>
      <c r="S340" s="6" t="e">
        <f t="shared" si="85"/>
        <v>#N/A</v>
      </c>
      <c r="T340" s="6" t="e">
        <f t="shared" si="86"/>
        <v>#N/A</v>
      </c>
      <c r="U340" s="6" t="e">
        <f t="shared" si="87"/>
        <v>#N/A</v>
      </c>
      <c r="V340" s="8" cm="1">
        <f t="array" ref="V340">IF(M340=0,0,IF(OR($DM$4=3,$DM$4=4),0,IF($DM$4=1,INDEX($CZ$7:$CZ$15,SUM(IF(M340&lt;$CY$7:$CY$15=TRUE,1,0))+1),VLOOKUP(M340,$DB$7:$DC$107,2,FALSE))))</f>
        <v>0</v>
      </c>
      <c r="W340" s="6" t="e">
        <f t="shared" si="82"/>
        <v>#N/A</v>
      </c>
      <c r="X340" s="6" cm="1">
        <f t="array" aca="1" ref="X340" ca="1">SUM(IF((IF(E340=0,INDIRECT(_xlfn.CONCAT($CH$1,MATCH(F340,$CG$7:$CG$100,0)+6)):INDIRECT(_xlfn.CONCAT($CH$1,MATCH(F340,$CG$7:$CG$100,0)+6+SUM(IF((F340=$CG$7:$CG$59)=TRUE,1,0))-1)),INDIRECT(_xlfn.CONCAT($CD$1,MATCH(E340,$CC$7:$CC$100,0)+6)):INDIRECT(_xlfn.CONCAT($CD$1,MATCH(E340,$CC$7:$CC$100,0)+6+SUM(IF((E340=$CC$7:$CC$59)=TRUE,1,0))-1)))*$S$3)=0,0,1))</f>
        <v>2</v>
      </c>
      <c r="Y340" s="6" t="e" cm="1">
        <f t="array" aca="1" ref="Y340" ca="1">SUM(IF((TRANSPOSE(MMULT(MMULT(_xlfn.MUNIT(X340),IF(MMULT(IF(E340=0,INDIRECT(_xlfn.CONCAT($CH$1,MATCH(F340,$CG$7:$CG$100,0)+6)):INDIRECT(_xlfn.CONCAT($CH$1,MATCH(F340,$CG$7:$CG$100,0)+6+SUM(IF((F340=$CG$7:$CG$59)=TRUE,1,0))-1)),INDIRECT(_xlfn.CONCAT($CD$1,MATCH(E340,$CC$7:$CC$100,0)+6)):INDIRECT(_xlfn.CONCAT($CD$1,MATCH(E340,$CC$7:$CC$100,0)+6+SUM(IF((E340=$CC$7:$CC$59)=TRUE,1,0))-1)))*$S$3,1/TRANSPOSE(W340-INDIRECT(_xlfn.CONCAT($BZ$1,MATCH(D340,$BY$7:$BY$100,0)+6)):INDIRECT(_xlfn.CONCAT($BZ$1,MATCH(D340,$BY$7:$BY$100,0)+6+SUM(IF((D340=$BY$7:$BY$59)=TRUE,1,0))-1))*$R$3))=1,1,0)),W340-INDIRECT(_xlfn.CONCAT($BZ$1,MATCH(D340,$BY$7:$BY$100,0)+6)):INDIRECT(_xlfn.CONCAT($BZ$1,MATCH(D340,$BY$7:$BY$100,0)+6+SUM(IF((D340=$BY$7:$BY$59)=TRUE,1,0))-1))*$R$3)))=0,0,1))</f>
        <v>#N/A</v>
      </c>
      <c r="Z340" s="6"/>
      <c r="AA340" s="30" t="str">
        <f t="shared" ca="1" si="88"/>
        <v/>
      </c>
      <c r="AB340" s="31" t="str">
        <f t="shared" si="89"/>
        <v/>
      </c>
      <c r="AC340" s="31" t="str">
        <f t="shared" si="90"/>
        <v/>
      </c>
      <c r="AD340" s="31" t="str">
        <f t="shared" si="91"/>
        <v/>
      </c>
      <c r="AE340" s="32" t="str">
        <f t="shared" si="92"/>
        <v/>
      </c>
      <c r="AF340" s="33" t="str" cm="1">
        <f t="array" aca="1" ref="AF340" ca="1">IFERROR(IF(_xlfn._xlws.SORT(TRANSPOSE(MMULT(MMULT(_xlfn.MUNIT(X340),IF(ROUND(MMULT(IF(E340=0,IF(DN338=1,INDIRECT(_xlfn.CONCAT($CP$1,MATCH(F340,$CO$7:$CO$100,0)+6)):INDIRECT(_xlfn.CONCAT($CP$1,MATCH(F340,$CO$7:$CO$100,0)+6+SUM(IF((F340=$CO$7:$CO$59)=TRUE,1,0))-1)),INDIRECT(_xlfn.CONCAT($CH$1,MATCH(F340,$CG$7:$CG$100,0)+6)):INDIRECT(_xlfn.CONCAT($CH$1,MATCH(F340,$CG$7:$CG$100,0)+6+SUM(IF((F340=$CG$7:$CG$59)=TRUE,1,0))-1))),IF(OR(DN338=2,DN338=3),INDIRECT(_xlfn.CONCAT($CL$1,MATCH(E340,$CK$7:$CK$100,0)+6)):INDIRECT(_xlfn.CONCAT($CL$1,MATCH(E340,$CK$7:$CK$100,0)+6+SUM(IF((E340=$CK$7:$CK$59)=TRUE,1,0))-1)),INDIRECT(_xlfn.CONCAT($CD$1,MATCH(E340,$CC$7:$CC$100,0)+6)):INDIRECT(_xlfn.CONCAT($CD$1,MATCH(E340,$CC$7:$CC$100,0)+6+SUM(IF((E340=$CC$7:$CC$59)=TRUE,1,0))-1))))*$S$3*IF(AND(DM338=4,F340=0),1.1,1),1/TRANSPOSE(W340-INDIRECT(_xlfn.CONCAT($BZ$1,MATCH(D340,$BY$7:$BY$100,0)+6)):INDIRECT(_xlfn.CONCAT($BZ$1,MATCH(D340,$BY$7:$BY$100,0)+6+SUM(IF((D340=$BY$7:$BY$59)=TRUE,1,0))-1))*$R$3)),6)=1,1,0)),W340-INDIRECT(_xlfn.CONCAT($BZ$1,MATCH(D340,$BY$7:$BY$100,0)+6)):INDIRECT(_xlfn.CONCAT($BZ$1,MATCH(D340,$BY$7:$BY$100,0)+6+SUM(IF((D340=$BY$7:$BY$59)=TRUE,1,0))-1))*$R$3))/$S$3,1,-1,TRUE)=0,"",_xlfn._xlws.SORT(TRANSPOSE(MMULT(MMULT(_xlfn.MUNIT(X340),IF(ROUND(MMULT(IF(E340=0,IF(DN338=1,INDIRECT(_xlfn.CONCAT($CP$1,MATCH(F340,$CO$7:$CO$100,0)+6)):INDIRECT(_xlfn.CONCAT($CP$1,MATCH(F340,$CO$7:$CO$100,0)+6+SUM(IF((F340=$CO$7:$CO$59)=TRUE,1,0))-1)),INDIRECT(_xlfn.CONCAT($CH$1,MATCH(F340,$CG$7:$CG$100,0)+6)):INDIRECT(_xlfn.CONCAT($CH$1,MATCH(F340,$CG$7:$CG$100,0)+6+SUM(IF((F340=$CG$7:$CG$59)=TRUE,1,0))-1))),IF(OR(DN338=2,DN338=3),INDIRECT(_xlfn.CONCAT($CL$1,MATCH(E340,$CK$7:$CK$100,0)+6)):INDIRECT(_xlfn.CONCAT($CL$1,MATCH(E340,$CK$7:$CK$100,0)+6+SUM(IF((E340=$CK$7:$CK$59)=TRUE,1,0))-1)),INDIRECT(_xlfn.CONCAT($CD$1,MATCH(E340,$CC$7:$CC$100,0)+6)):INDIRECT(_xlfn.CONCAT($CD$1,MATCH(E340,$CC$7:$CC$100,0)+6+SUM(IF((E340=$CC$7:$CC$59)=TRUE,1,0))-1))))*$S$3*IF(AND(DM338=4,F340=0),1.1,1),1/TRANSPOSE(W340-INDIRECT(_xlfn.CONCAT($BZ$1,MATCH(D340,$BY$7:$BY$100,0)+6)):INDIRECT(_xlfn.CONCAT($BZ$1,MATCH(D340,$BY$7:$BY$100,0)+6+SUM(IF((D340=$BY$7:$BY$59)=TRUE,1,0))-1))*$R$3)),6)=1,1,0)),W340-INDIRECT(_xlfn.CONCAT($BZ$1,MATCH(D340,$BY$7:$BY$100,0)+6)):INDIRECT(_xlfn.CONCAT($BZ$1,MATCH(D340,$BY$7:$BY$100,0)+6+SUM(IF((D340=$BY$7:$BY$59)=TRUE,1,0))-1))*$R$3))/$S$3,1,-1,TRUE)),"")</f>
        <v/>
      </c>
      <c r="AG340" s="31"/>
      <c r="AH340" s="31"/>
      <c r="AI340" s="31"/>
      <c r="AJ340" s="32"/>
      <c r="AK340" s="6"/>
      <c r="AL340" s="21"/>
      <c r="AM340" s="21"/>
      <c r="AN340" s="48">
        <f t="shared" si="79"/>
        <v>12</v>
      </c>
      <c r="AO340" s="39" t="e">
        <f t="shared" si="80"/>
        <v>#N/A</v>
      </c>
      <c r="AP340" s="39" t="e" cm="1">
        <f t="array" ref="AP340">_xlfn.XMATCH(1,IF(IF((AL340=$DG$24:$EF$24)=TRUE,1,0)+IF((AM340=$DG$25:$EF$25)=TRUE,1,0)=2,1,0))</f>
        <v>#N/A</v>
      </c>
      <c r="AQ340" s="39" t="str" cm="1">
        <f t="array" aca="1" ref="AQ340:AU340" ca="1">AA340:AE340</f>
        <v/>
      </c>
      <c r="AR340" s="39" t="str">
        <f ca="1"/>
        <v/>
      </c>
      <c r="AS340" s="39" t="str">
        <f ca="1"/>
        <v/>
      </c>
      <c r="AT340" s="39" t="str">
        <f ca="1"/>
        <v/>
      </c>
      <c r="AU340" s="39" t="str">
        <f ca="1"/>
        <v/>
      </c>
      <c r="AV340" s="39">
        <f t="shared" si="81"/>
        <v>0</v>
      </c>
      <c r="AW340" s="39" t="e" cm="1">
        <f t="array" ref="AW340">IF(AND(AV340=1,AO340&lt;&gt;1),VLOOKUP(E340,변환표준점수!$H$8:$O$60,_xlfn.XMATCH('표점 계산기'!$AL340,변환표준점수!$I$6:$O$6)+1,FALSE),IF(AND($E340=0,$DN$4=1),INDEX($CH$7:$CH$73,SUM(IF(AF340=$CP$7:$CP$59,ROW($A$1:$A$50),0))),IF(AND($E340&lt;&gt;0,$DN$4&lt;&gt;1),INDEX($CD$7:$CD$73,SUM(IF(AF340=$CL$7:$CL$59,ROW($A$1:$A$50),0))),AF340:AJ340)))</f>
        <v>#N/A</v>
      </c>
      <c r="AX340" s="39"/>
      <c r="AY340" s="39"/>
      <c r="AZ340" s="39"/>
      <c r="BA340" s="39"/>
      <c r="BB340" s="39" t="e">
        <f>VLOOKUP(G340,변환표준점수!$X$8:$AM$16,_xlfn.XMATCH(AL340,변환표준점수!$Y$5:$AM$5)+IF(OR(AN340=6,AN340=7,AN340=10,AN340=11),IF(AO340=1,0,1),0)+1,FALSE)</f>
        <v>#N/A</v>
      </c>
      <c r="BC340" s="39" t="e">
        <f>VLOOKUP(H340,변환표준점수!$AO$8:$BE$16,_xlfn.XMATCH(AL340,변환표준점수!$AP$5:$BE$5)+IF(OR(AN340=3,AN340=6,AN340=8,AN340=9,AN340=10),IF(AO340=1,0,1),0)+1,FALSE)</f>
        <v>#N/A</v>
      </c>
      <c r="BD340" s="39" t="e">
        <f>IF(I340=0,VLOOKUP(K340,변환표준점수!$BU$8:$CF$62,'표점 계산기'!$AN340+1,FALSE),VLOOKUP(I340,변환표준점수!$BH$8:$BS$62,'표점 계산기'!$AN340+1,FALSE))</f>
        <v>#N/A</v>
      </c>
      <c r="BE340" s="39" t="e">
        <f>IF(J340=0,VLOOKUP(L340,변환표준점수!$BU$8:$CF$62,'표점 계산기'!$AN340+1,FALSE),VLOOKUP(J340,변환표준점수!$BH$8:$BS$62,'표점 계산기'!$AN340+1,FALSE))</f>
        <v>#N/A</v>
      </c>
      <c r="BF340" s="39" cm="1">
        <f t="array" ref="BF340">IF(M340=0,0,IF(OR(AN340=3,AN340=4),0,IF(AN340=1,INDEX($CZ$7:$CZ$15,SUM(IF(M340&lt;$CY$7:$CY$15=TRUE,1,0))+1),VLOOKUP(M340,변환표준점수!$BH$8:$BS$62,'표점 계산기'!AN340+1,FALSE))))</f>
        <v>0</v>
      </c>
      <c r="BG340" s="39" t="e" cm="1">
        <f t="array" ref="BG340">INDEX($DG$24:$EF$31,COLUMN(C335),$AP340)</f>
        <v>#N/A</v>
      </c>
      <c r="BH340" s="39" t="e" cm="1">
        <f t="array" ref="BH340">INDEX($DG$24:$EF$31,COLUMN(D335),$AP340)</f>
        <v>#N/A</v>
      </c>
      <c r="BI340" s="39" t="e" cm="1">
        <f t="array" ref="BI340">INDEX($DG$24:$EF$31,COLUMN(E335),$AP340)</f>
        <v>#N/A</v>
      </c>
      <c r="BJ340" s="39" t="e" cm="1">
        <f t="array" ref="BJ340">INDEX($DG$24:$EF$31,COLUMN(F335),$AP340)</f>
        <v>#N/A</v>
      </c>
      <c r="BK340" s="39" t="e" cm="1">
        <f t="array" ref="BK340">INDEX($DG$24:$EF$31,COLUMN(G335),$AP340)</f>
        <v>#N/A</v>
      </c>
      <c r="BL340" s="39" t="e" cm="1">
        <f t="array" ref="BL340">INDEX($DG$24:$EF$31,COLUMN(H335),$AP340)</f>
        <v>#N/A</v>
      </c>
      <c r="BM340" s="63" t="str" cm="1">
        <f t="array" aca="1" ref="BM340:BQ340" ca="1">IFERROR(ROUND(IF(IFERROR(AW340:BA340/AW340:BA340,0)=1,(IFERROR(AQ340:AU340*BG340,0)+IFERROR(AW340:BA340*BH340,0)+(SUM(BD340:BF340)-MIN(BD340:BF340))*BI340+BB340*BJ340+BC340*BK340)*BL340+BB340*(1-BJ340)+BC340*(1-BK340)+IF(AN340=1,BF340,0),""),2),"")</f>
        <v/>
      </c>
      <c r="BN340" s="52" t="str">
        <f ca="1"/>
        <v/>
      </c>
      <c r="BO340" s="52" t="str">
        <f ca="1"/>
        <v/>
      </c>
      <c r="BP340" s="52" t="str">
        <f ca="1"/>
        <v/>
      </c>
      <c r="BQ340" s="64" t="str">
        <f ca="1"/>
        <v/>
      </c>
      <c r="BR340" s="6"/>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6"/>
      <c r="DM340" s="6"/>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row>
    <row r="341" spans="1:153" x14ac:dyDescent="0.3">
      <c r="A341" s="5"/>
      <c r="B341" s="18" t="str">
        <f t="shared" si="83"/>
        <v/>
      </c>
      <c r="C341" s="24"/>
      <c r="D341" s="24"/>
      <c r="E341" s="24"/>
      <c r="F341" s="24"/>
      <c r="G341" s="24"/>
      <c r="H341" s="25"/>
      <c r="I341" s="25"/>
      <c r="J341" s="25"/>
      <c r="K341" s="25"/>
      <c r="L341" s="25"/>
      <c r="M341" s="25"/>
      <c r="N341" s="24"/>
      <c r="O341" s="25"/>
      <c r="P341" s="6"/>
      <c r="Q341" s="6"/>
      <c r="R341" s="6" t="e">
        <f t="shared" si="84"/>
        <v>#N/A</v>
      </c>
      <c r="S341" s="6" t="e">
        <f t="shared" si="85"/>
        <v>#N/A</v>
      </c>
      <c r="T341" s="6" t="e">
        <f t="shared" si="86"/>
        <v>#N/A</v>
      </c>
      <c r="U341" s="6" t="e">
        <f t="shared" si="87"/>
        <v>#N/A</v>
      </c>
      <c r="V341" s="8" cm="1">
        <f t="array" ref="V341">IF(M341=0,0,IF(OR($DM$4=3,$DM$4=4),0,IF($DM$4=1,INDEX($CZ$7:$CZ$15,SUM(IF(M341&lt;$CY$7:$CY$15=TRUE,1,0))+1),VLOOKUP(M341,$DB$7:$DC$107,2,FALSE))))</f>
        <v>0</v>
      </c>
      <c r="W341" s="6" t="e">
        <f t="shared" si="82"/>
        <v>#N/A</v>
      </c>
      <c r="X341" s="6" cm="1">
        <f t="array" aca="1" ref="X341" ca="1">SUM(IF((IF(E341=0,INDIRECT(_xlfn.CONCAT($CH$1,MATCH(F341,$CG$7:$CG$100,0)+6)):INDIRECT(_xlfn.CONCAT($CH$1,MATCH(F341,$CG$7:$CG$100,0)+6+SUM(IF((F341=$CG$7:$CG$59)=TRUE,1,0))-1)),INDIRECT(_xlfn.CONCAT($CD$1,MATCH(E341,$CC$7:$CC$100,0)+6)):INDIRECT(_xlfn.CONCAT($CD$1,MATCH(E341,$CC$7:$CC$100,0)+6+SUM(IF((E341=$CC$7:$CC$59)=TRUE,1,0))-1)))*$S$3)=0,0,1))</f>
        <v>2</v>
      </c>
      <c r="Y341" s="6" t="e" cm="1">
        <f t="array" aca="1" ref="Y341" ca="1">SUM(IF((TRANSPOSE(MMULT(MMULT(_xlfn.MUNIT(X341),IF(MMULT(IF(E341=0,INDIRECT(_xlfn.CONCAT($CH$1,MATCH(F341,$CG$7:$CG$100,0)+6)):INDIRECT(_xlfn.CONCAT($CH$1,MATCH(F341,$CG$7:$CG$100,0)+6+SUM(IF((F341=$CG$7:$CG$59)=TRUE,1,0))-1)),INDIRECT(_xlfn.CONCAT($CD$1,MATCH(E341,$CC$7:$CC$100,0)+6)):INDIRECT(_xlfn.CONCAT($CD$1,MATCH(E341,$CC$7:$CC$100,0)+6+SUM(IF((E341=$CC$7:$CC$59)=TRUE,1,0))-1)))*$S$3,1/TRANSPOSE(W341-INDIRECT(_xlfn.CONCAT($BZ$1,MATCH(D341,$BY$7:$BY$100,0)+6)):INDIRECT(_xlfn.CONCAT($BZ$1,MATCH(D341,$BY$7:$BY$100,0)+6+SUM(IF((D341=$BY$7:$BY$59)=TRUE,1,0))-1))*$R$3))=1,1,0)),W341-INDIRECT(_xlfn.CONCAT($BZ$1,MATCH(D341,$BY$7:$BY$100,0)+6)):INDIRECT(_xlfn.CONCAT($BZ$1,MATCH(D341,$BY$7:$BY$100,0)+6+SUM(IF((D341=$BY$7:$BY$59)=TRUE,1,0))-1))*$R$3)))=0,0,1))</f>
        <v>#N/A</v>
      </c>
      <c r="Z341" s="6"/>
      <c r="AA341" s="30" t="str">
        <f t="shared" ca="1" si="88"/>
        <v/>
      </c>
      <c r="AB341" s="31" t="str">
        <f t="shared" si="89"/>
        <v/>
      </c>
      <c r="AC341" s="31" t="str">
        <f t="shared" si="90"/>
        <v/>
      </c>
      <c r="AD341" s="31" t="str">
        <f t="shared" si="91"/>
        <v/>
      </c>
      <c r="AE341" s="32" t="str">
        <f t="shared" si="92"/>
        <v/>
      </c>
      <c r="AF341" s="33" t="str" cm="1">
        <f t="array" aca="1" ref="AF341" ca="1">IFERROR(IF(_xlfn._xlws.SORT(TRANSPOSE(MMULT(MMULT(_xlfn.MUNIT(X341),IF(ROUND(MMULT(IF(E341=0,IF(DN339=1,INDIRECT(_xlfn.CONCAT($CP$1,MATCH(F341,$CO$7:$CO$100,0)+6)):INDIRECT(_xlfn.CONCAT($CP$1,MATCH(F341,$CO$7:$CO$100,0)+6+SUM(IF((F341=$CO$7:$CO$59)=TRUE,1,0))-1)),INDIRECT(_xlfn.CONCAT($CH$1,MATCH(F341,$CG$7:$CG$100,0)+6)):INDIRECT(_xlfn.CONCAT($CH$1,MATCH(F341,$CG$7:$CG$100,0)+6+SUM(IF((F341=$CG$7:$CG$59)=TRUE,1,0))-1))),IF(OR(DN339=2,DN339=3),INDIRECT(_xlfn.CONCAT($CL$1,MATCH(E341,$CK$7:$CK$100,0)+6)):INDIRECT(_xlfn.CONCAT($CL$1,MATCH(E341,$CK$7:$CK$100,0)+6+SUM(IF((E341=$CK$7:$CK$59)=TRUE,1,0))-1)),INDIRECT(_xlfn.CONCAT($CD$1,MATCH(E341,$CC$7:$CC$100,0)+6)):INDIRECT(_xlfn.CONCAT($CD$1,MATCH(E341,$CC$7:$CC$100,0)+6+SUM(IF((E341=$CC$7:$CC$59)=TRUE,1,0))-1))))*$S$3*IF(AND(DM339=4,F341=0),1.1,1),1/TRANSPOSE(W341-INDIRECT(_xlfn.CONCAT($BZ$1,MATCH(D341,$BY$7:$BY$100,0)+6)):INDIRECT(_xlfn.CONCAT($BZ$1,MATCH(D341,$BY$7:$BY$100,0)+6+SUM(IF((D341=$BY$7:$BY$59)=TRUE,1,0))-1))*$R$3)),6)=1,1,0)),W341-INDIRECT(_xlfn.CONCAT($BZ$1,MATCH(D341,$BY$7:$BY$100,0)+6)):INDIRECT(_xlfn.CONCAT($BZ$1,MATCH(D341,$BY$7:$BY$100,0)+6+SUM(IF((D341=$BY$7:$BY$59)=TRUE,1,0))-1))*$R$3))/$S$3,1,-1,TRUE)=0,"",_xlfn._xlws.SORT(TRANSPOSE(MMULT(MMULT(_xlfn.MUNIT(X341),IF(ROUND(MMULT(IF(E341=0,IF(DN339=1,INDIRECT(_xlfn.CONCAT($CP$1,MATCH(F341,$CO$7:$CO$100,0)+6)):INDIRECT(_xlfn.CONCAT($CP$1,MATCH(F341,$CO$7:$CO$100,0)+6+SUM(IF((F341=$CO$7:$CO$59)=TRUE,1,0))-1)),INDIRECT(_xlfn.CONCAT($CH$1,MATCH(F341,$CG$7:$CG$100,0)+6)):INDIRECT(_xlfn.CONCAT($CH$1,MATCH(F341,$CG$7:$CG$100,0)+6+SUM(IF((F341=$CG$7:$CG$59)=TRUE,1,0))-1))),IF(OR(DN339=2,DN339=3),INDIRECT(_xlfn.CONCAT($CL$1,MATCH(E341,$CK$7:$CK$100,0)+6)):INDIRECT(_xlfn.CONCAT($CL$1,MATCH(E341,$CK$7:$CK$100,0)+6+SUM(IF((E341=$CK$7:$CK$59)=TRUE,1,0))-1)),INDIRECT(_xlfn.CONCAT($CD$1,MATCH(E341,$CC$7:$CC$100,0)+6)):INDIRECT(_xlfn.CONCAT($CD$1,MATCH(E341,$CC$7:$CC$100,0)+6+SUM(IF((E341=$CC$7:$CC$59)=TRUE,1,0))-1))))*$S$3*IF(AND(DM339=4,F341=0),1.1,1),1/TRANSPOSE(W341-INDIRECT(_xlfn.CONCAT($BZ$1,MATCH(D341,$BY$7:$BY$100,0)+6)):INDIRECT(_xlfn.CONCAT($BZ$1,MATCH(D341,$BY$7:$BY$100,0)+6+SUM(IF((D341=$BY$7:$BY$59)=TRUE,1,0))-1))*$R$3)),6)=1,1,0)),W341-INDIRECT(_xlfn.CONCAT($BZ$1,MATCH(D341,$BY$7:$BY$100,0)+6)):INDIRECT(_xlfn.CONCAT($BZ$1,MATCH(D341,$BY$7:$BY$100,0)+6+SUM(IF((D341=$BY$7:$BY$59)=TRUE,1,0))-1))*$R$3))/$S$3,1,-1,TRUE)),"")</f>
        <v/>
      </c>
      <c r="AG341" s="31"/>
      <c r="AH341" s="31"/>
      <c r="AI341" s="31"/>
      <c r="AJ341" s="32"/>
      <c r="AK341" s="6"/>
      <c r="AL341" s="21"/>
      <c r="AM341" s="21"/>
      <c r="AN341" s="48">
        <f t="shared" si="79"/>
        <v>12</v>
      </c>
      <c r="AO341" s="39" t="e">
        <f t="shared" si="80"/>
        <v>#N/A</v>
      </c>
      <c r="AP341" s="39" t="e" cm="1">
        <f t="array" ref="AP341">_xlfn.XMATCH(1,IF(IF((AL341=$DG$24:$EF$24)=TRUE,1,0)+IF((AM341=$DG$25:$EF$25)=TRUE,1,0)=2,1,0))</f>
        <v>#N/A</v>
      </c>
      <c r="AQ341" s="39" t="str" cm="1">
        <f t="array" aca="1" ref="AQ341:AU341" ca="1">AA341:AE341</f>
        <v/>
      </c>
      <c r="AR341" s="39" t="str">
        <f ca="1"/>
        <v/>
      </c>
      <c r="AS341" s="39" t="str">
        <f ca="1"/>
        <v/>
      </c>
      <c r="AT341" s="39" t="str">
        <f ca="1"/>
        <v/>
      </c>
      <c r="AU341" s="39" t="str">
        <f ca="1"/>
        <v/>
      </c>
      <c r="AV341" s="39">
        <f t="shared" si="81"/>
        <v>0</v>
      </c>
      <c r="AW341" s="39" t="e" cm="1">
        <f t="array" ref="AW341">IF(AND(AV341=1,AO341&lt;&gt;1),VLOOKUP(E341,변환표준점수!$H$8:$O$60,_xlfn.XMATCH('표점 계산기'!$AL341,변환표준점수!$I$6:$O$6)+1,FALSE),IF(AND($E341=0,$DN$4=1),INDEX($CH$7:$CH$73,SUM(IF(AF341=$CP$7:$CP$59,ROW($A$1:$A$50),0))),IF(AND($E341&lt;&gt;0,$DN$4&lt;&gt;1),INDEX($CD$7:$CD$73,SUM(IF(AF341=$CL$7:$CL$59,ROW($A$1:$A$50),0))),AF341:AJ341)))</f>
        <v>#N/A</v>
      </c>
      <c r="AX341" s="39"/>
      <c r="AY341" s="39"/>
      <c r="AZ341" s="39"/>
      <c r="BA341" s="39"/>
      <c r="BB341" s="39" t="e">
        <f>VLOOKUP(G341,변환표준점수!$X$8:$AM$16,_xlfn.XMATCH(AL341,변환표준점수!$Y$5:$AM$5)+IF(OR(AN341=6,AN341=7,AN341=10,AN341=11),IF(AO341=1,0,1),0)+1,FALSE)</f>
        <v>#N/A</v>
      </c>
      <c r="BC341" s="39" t="e">
        <f>VLOOKUP(H341,변환표준점수!$AO$8:$BE$16,_xlfn.XMATCH(AL341,변환표준점수!$AP$5:$BE$5)+IF(OR(AN341=3,AN341=6,AN341=8,AN341=9,AN341=10),IF(AO341=1,0,1),0)+1,FALSE)</f>
        <v>#N/A</v>
      </c>
      <c r="BD341" s="39" t="e">
        <f>IF(I341=0,VLOOKUP(K341,변환표준점수!$BU$8:$CF$62,'표점 계산기'!$AN341+1,FALSE),VLOOKUP(I341,변환표준점수!$BH$8:$BS$62,'표점 계산기'!$AN341+1,FALSE))</f>
        <v>#N/A</v>
      </c>
      <c r="BE341" s="39" t="e">
        <f>IF(J341=0,VLOOKUP(L341,변환표준점수!$BU$8:$CF$62,'표점 계산기'!$AN341+1,FALSE),VLOOKUP(J341,변환표준점수!$BH$8:$BS$62,'표점 계산기'!$AN341+1,FALSE))</f>
        <v>#N/A</v>
      </c>
      <c r="BF341" s="39" cm="1">
        <f t="array" ref="BF341">IF(M341=0,0,IF(OR(AN341=3,AN341=4),0,IF(AN341=1,INDEX($CZ$7:$CZ$15,SUM(IF(M341&lt;$CY$7:$CY$15=TRUE,1,0))+1),VLOOKUP(M341,변환표준점수!$BH$8:$BS$62,'표점 계산기'!AN341+1,FALSE))))</f>
        <v>0</v>
      </c>
      <c r="BG341" s="39" t="e" cm="1">
        <f t="array" ref="BG341">INDEX($DG$24:$EF$31,COLUMN(C336),$AP341)</f>
        <v>#N/A</v>
      </c>
      <c r="BH341" s="39" t="e" cm="1">
        <f t="array" ref="BH341">INDEX($DG$24:$EF$31,COLUMN(D336),$AP341)</f>
        <v>#N/A</v>
      </c>
      <c r="BI341" s="39" t="e" cm="1">
        <f t="array" ref="BI341">INDEX($DG$24:$EF$31,COLUMN(E336),$AP341)</f>
        <v>#N/A</v>
      </c>
      <c r="BJ341" s="39" t="e" cm="1">
        <f t="array" ref="BJ341">INDEX($DG$24:$EF$31,COLUMN(F336),$AP341)</f>
        <v>#N/A</v>
      </c>
      <c r="BK341" s="39" t="e" cm="1">
        <f t="array" ref="BK341">INDEX($DG$24:$EF$31,COLUMN(G336),$AP341)</f>
        <v>#N/A</v>
      </c>
      <c r="BL341" s="39" t="e" cm="1">
        <f t="array" ref="BL341">INDEX($DG$24:$EF$31,COLUMN(H336),$AP341)</f>
        <v>#N/A</v>
      </c>
      <c r="BM341" s="63" t="str" cm="1">
        <f t="array" aca="1" ref="BM341:BQ341" ca="1">IFERROR(ROUND(IF(IFERROR(AW341:BA341/AW341:BA341,0)=1,(IFERROR(AQ341:AU341*BG341,0)+IFERROR(AW341:BA341*BH341,0)+(SUM(BD341:BF341)-MIN(BD341:BF341))*BI341+BB341*BJ341+BC341*BK341)*BL341+BB341*(1-BJ341)+BC341*(1-BK341)+IF(AN341=1,BF341,0),""),2),"")</f>
        <v/>
      </c>
      <c r="BN341" s="52" t="str">
        <f ca="1"/>
        <v/>
      </c>
      <c r="BO341" s="52" t="str">
        <f ca="1"/>
        <v/>
      </c>
      <c r="BP341" s="52" t="str">
        <f ca="1"/>
        <v/>
      </c>
      <c r="BQ341" s="64" t="str">
        <f ca="1"/>
        <v/>
      </c>
      <c r="BR341" s="6"/>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6"/>
      <c r="DM341" s="6"/>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row>
    <row r="342" spans="1:153" x14ac:dyDescent="0.3">
      <c r="A342" s="5"/>
      <c r="B342" s="18" t="str">
        <f t="shared" si="83"/>
        <v/>
      </c>
      <c r="C342" s="24"/>
      <c r="D342" s="24"/>
      <c r="E342" s="24"/>
      <c r="F342" s="24"/>
      <c r="G342" s="24"/>
      <c r="H342" s="25"/>
      <c r="I342" s="25"/>
      <c r="J342" s="25"/>
      <c r="K342" s="25"/>
      <c r="L342" s="25"/>
      <c r="M342" s="25"/>
      <c r="N342" s="24"/>
      <c r="O342" s="25"/>
      <c r="P342" s="6"/>
      <c r="Q342" s="6"/>
      <c r="R342" s="6" t="e">
        <f t="shared" si="84"/>
        <v>#N/A</v>
      </c>
      <c r="S342" s="6" t="e">
        <f t="shared" si="85"/>
        <v>#N/A</v>
      </c>
      <c r="T342" s="6" t="e">
        <f t="shared" si="86"/>
        <v>#N/A</v>
      </c>
      <c r="U342" s="6" t="e">
        <f t="shared" si="87"/>
        <v>#N/A</v>
      </c>
      <c r="V342" s="8" cm="1">
        <f t="array" ref="V342">IF(M342=0,0,IF(OR($DM$4=3,$DM$4=4),0,IF($DM$4=1,INDEX($CZ$7:$CZ$15,SUM(IF(M342&lt;$CY$7:$CY$15=TRUE,1,0))+1),VLOOKUP(M342,$DB$7:$DC$107,2,FALSE))))</f>
        <v>0</v>
      </c>
      <c r="W342" s="6" t="e">
        <f t="shared" si="82"/>
        <v>#N/A</v>
      </c>
      <c r="X342" s="6" cm="1">
        <f t="array" aca="1" ref="X342" ca="1">SUM(IF((IF(E342=0,INDIRECT(_xlfn.CONCAT($CH$1,MATCH(F342,$CG$7:$CG$100,0)+6)):INDIRECT(_xlfn.CONCAT($CH$1,MATCH(F342,$CG$7:$CG$100,0)+6+SUM(IF((F342=$CG$7:$CG$59)=TRUE,1,0))-1)),INDIRECT(_xlfn.CONCAT($CD$1,MATCH(E342,$CC$7:$CC$100,0)+6)):INDIRECT(_xlfn.CONCAT($CD$1,MATCH(E342,$CC$7:$CC$100,0)+6+SUM(IF((E342=$CC$7:$CC$59)=TRUE,1,0))-1)))*$S$3)=0,0,1))</f>
        <v>2</v>
      </c>
      <c r="Y342" s="6" t="e" cm="1">
        <f t="array" aca="1" ref="Y342" ca="1">SUM(IF((TRANSPOSE(MMULT(MMULT(_xlfn.MUNIT(X342),IF(MMULT(IF(E342=0,INDIRECT(_xlfn.CONCAT($CH$1,MATCH(F342,$CG$7:$CG$100,0)+6)):INDIRECT(_xlfn.CONCAT($CH$1,MATCH(F342,$CG$7:$CG$100,0)+6+SUM(IF((F342=$CG$7:$CG$59)=TRUE,1,0))-1)),INDIRECT(_xlfn.CONCAT($CD$1,MATCH(E342,$CC$7:$CC$100,0)+6)):INDIRECT(_xlfn.CONCAT($CD$1,MATCH(E342,$CC$7:$CC$100,0)+6+SUM(IF((E342=$CC$7:$CC$59)=TRUE,1,0))-1)))*$S$3,1/TRANSPOSE(W342-INDIRECT(_xlfn.CONCAT($BZ$1,MATCH(D342,$BY$7:$BY$100,0)+6)):INDIRECT(_xlfn.CONCAT($BZ$1,MATCH(D342,$BY$7:$BY$100,0)+6+SUM(IF((D342=$BY$7:$BY$59)=TRUE,1,0))-1))*$R$3))=1,1,0)),W342-INDIRECT(_xlfn.CONCAT($BZ$1,MATCH(D342,$BY$7:$BY$100,0)+6)):INDIRECT(_xlfn.CONCAT($BZ$1,MATCH(D342,$BY$7:$BY$100,0)+6+SUM(IF((D342=$BY$7:$BY$59)=TRUE,1,0))-1))*$R$3)))=0,0,1))</f>
        <v>#N/A</v>
      </c>
      <c r="Z342" s="6"/>
      <c r="AA342" s="30" t="str">
        <f t="shared" ca="1" si="88"/>
        <v/>
      </c>
      <c r="AB342" s="31" t="str">
        <f t="shared" si="89"/>
        <v/>
      </c>
      <c r="AC342" s="31" t="str">
        <f t="shared" si="90"/>
        <v/>
      </c>
      <c r="AD342" s="31" t="str">
        <f t="shared" si="91"/>
        <v/>
      </c>
      <c r="AE342" s="32" t="str">
        <f t="shared" si="92"/>
        <v/>
      </c>
      <c r="AF342" s="33" t="str" cm="1">
        <f t="array" aca="1" ref="AF342" ca="1">IFERROR(IF(_xlfn._xlws.SORT(TRANSPOSE(MMULT(MMULT(_xlfn.MUNIT(X342),IF(ROUND(MMULT(IF(E342=0,IF(DN340=1,INDIRECT(_xlfn.CONCAT($CP$1,MATCH(F342,$CO$7:$CO$100,0)+6)):INDIRECT(_xlfn.CONCAT($CP$1,MATCH(F342,$CO$7:$CO$100,0)+6+SUM(IF((F342=$CO$7:$CO$59)=TRUE,1,0))-1)),INDIRECT(_xlfn.CONCAT($CH$1,MATCH(F342,$CG$7:$CG$100,0)+6)):INDIRECT(_xlfn.CONCAT($CH$1,MATCH(F342,$CG$7:$CG$100,0)+6+SUM(IF((F342=$CG$7:$CG$59)=TRUE,1,0))-1))),IF(OR(DN340=2,DN340=3),INDIRECT(_xlfn.CONCAT($CL$1,MATCH(E342,$CK$7:$CK$100,0)+6)):INDIRECT(_xlfn.CONCAT($CL$1,MATCH(E342,$CK$7:$CK$100,0)+6+SUM(IF((E342=$CK$7:$CK$59)=TRUE,1,0))-1)),INDIRECT(_xlfn.CONCAT($CD$1,MATCH(E342,$CC$7:$CC$100,0)+6)):INDIRECT(_xlfn.CONCAT($CD$1,MATCH(E342,$CC$7:$CC$100,0)+6+SUM(IF((E342=$CC$7:$CC$59)=TRUE,1,0))-1))))*$S$3*IF(AND(DM340=4,F342=0),1.1,1),1/TRANSPOSE(W342-INDIRECT(_xlfn.CONCAT($BZ$1,MATCH(D342,$BY$7:$BY$100,0)+6)):INDIRECT(_xlfn.CONCAT($BZ$1,MATCH(D342,$BY$7:$BY$100,0)+6+SUM(IF((D342=$BY$7:$BY$59)=TRUE,1,0))-1))*$R$3)),6)=1,1,0)),W342-INDIRECT(_xlfn.CONCAT($BZ$1,MATCH(D342,$BY$7:$BY$100,0)+6)):INDIRECT(_xlfn.CONCAT($BZ$1,MATCH(D342,$BY$7:$BY$100,0)+6+SUM(IF((D342=$BY$7:$BY$59)=TRUE,1,0))-1))*$R$3))/$S$3,1,-1,TRUE)=0,"",_xlfn._xlws.SORT(TRANSPOSE(MMULT(MMULT(_xlfn.MUNIT(X342),IF(ROUND(MMULT(IF(E342=0,IF(DN340=1,INDIRECT(_xlfn.CONCAT($CP$1,MATCH(F342,$CO$7:$CO$100,0)+6)):INDIRECT(_xlfn.CONCAT($CP$1,MATCH(F342,$CO$7:$CO$100,0)+6+SUM(IF((F342=$CO$7:$CO$59)=TRUE,1,0))-1)),INDIRECT(_xlfn.CONCAT($CH$1,MATCH(F342,$CG$7:$CG$100,0)+6)):INDIRECT(_xlfn.CONCAT($CH$1,MATCH(F342,$CG$7:$CG$100,0)+6+SUM(IF((F342=$CG$7:$CG$59)=TRUE,1,0))-1))),IF(OR(DN340=2,DN340=3),INDIRECT(_xlfn.CONCAT($CL$1,MATCH(E342,$CK$7:$CK$100,0)+6)):INDIRECT(_xlfn.CONCAT($CL$1,MATCH(E342,$CK$7:$CK$100,0)+6+SUM(IF((E342=$CK$7:$CK$59)=TRUE,1,0))-1)),INDIRECT(_xlfn.CONCAT($CD$1,MATCH(E342,$CC$7:$CC$100,0)+6)):INDIRECT(_xlfn.CONCAT($CD$1,MATCH(E342,$CC$7:$CC$100,0)+6+SUM(IF((E342=$CC$7:$CC$59)=TRUE,1,0))-1))))*$S$3*IF(AND(DM340=4,F342=0),1.1,1),1/TRANSPOSE(W342-INDIRECT(_xlfn.CONCAT($BZ$1,MATCH(D342,$BY$7:$BY$100,0)+6)):INDIRECT(_xlfn.CONCAT($BZ$1,MATCH(D342,$BY$7:$BY$100,0)+6+SUM(IF((D342=$BY$7:$BY$59)=TRUE,1,0))-1))*$R$3)),6)=1,1,0)),W342-INDIRECT(_xlfn.CONCAT($BZ$1,MATCH(D342,$BY$7:$BY$100,0)+6)):INDIRECT(_xlfn.CONCAT($BZ$1,MATCH(D342,$BY$7:$BY$100,0)+6+SUM(IF((D342=$BY$7:$BY$59)=TRUE,1,0))-1))*$R$3))/$S$3,1,-1,TRUE)),"")</f>
        <v/>
      </c>
      <c r="AG342" s="31"/>
      <c r="AH342" s="31"/>
      <c r="AI342" s="31"/>
      <c r="AJ342" s="32"/>
      <c r="AK342" s="6"/>
      <c r="AL342" s="21"/>
      <c r="AM342" s="21"/>
      <c r="AN342" s="48">
        <f t="shared" si="79"/>
        <v>12</v>
      </c>
      <c r="AO342" s="39" t="e">
        <f t="shared" si="80"/>
        <v>#N/A</v>
      </c>
      <c r="AP342" s="39" t="e" cm="1">
        <f t="array" ref="AP342">_xlfn.XMATCH(1,IF(IF((AL342=$DG$24:$EF$24)=TRUE,1,0)+IF((AM342=$DG$25:$EF$25)=TRUE,1,0)=2,1,0))</f>
        <v>#N/A</v>
      </c>
      <c r="AQ342" s="39" t="str" cm="1">
        <f t="array" aca="1" ref="AQ342:AU342" ca="1">AA342:AE342</f>
        <v/>
      </c>
      <c r="AR342" s="39" t="str">
        <f ca="1"/>
        <v/>
      </c>
      <c r="AS342" s="39" t="str">
        <f ca="1"/>
        <v/>
      </c>
      <c r="AT342" s="39" t="str">
        <f ca="1"/>
        <v/>
      </c>
      <c r="AU342" s="39" t="str">
        <f ca="1"/>
        <v/>
      </c>
      <c r="AV342" s="39">
        <f t="shared" si="81"/>
        <v>0</v>
      </c>
      <c r="AW342" s="39" t="e" cm="1">
        <f t="array" ref="AW342">IF(AND(AV342=1,AO342&lt;&gt;1),VLOOKUP(E342,변환표준점수!$H$8:$O$60,_xlfn.XMATCH('표점 계산기'!$AL342,변환표준점수!$I$6:$O$6)+1,FALSE),IF(AND($E342=0,$DN$4=1),INDEX($CH$7:$CH$73,SUM(IF(AF342=$CP$7:$CP$59,ROW($A$1:$A$50),0))),IF(AND($E342&lt;&gt;0,$DN$4&lt;&gt;1),INDEX($CD$7:$CD$73,SUM(IF(AF342=$CL$7:$CL$59,ROW($A$1:$A$50),0))),AF342:AJ342)))</f>
        <v>#N/A</v>
      </c>
      <c r="AX342" s="39"/>
      <c r="AY342" s="39"/>
      <c r="AZ342" s="39"/>
      <c r="BA342" s="39"/>
      <c r="BB342" s="39" t="e">
        <f>VLOOKUP(G342,변환표준점수!$X$8:$AM$16,_xlfn.XMATCH(AL342,변환표준점수!$Y$5:$AM$5)+IF(OR(AN342=6,AN342=7,AN342=10,AN342=11),IF(AO342=1,0,1),0)+1,FALSE)</f>
        <v>#N/A</v>
      </c>
      <c r="BC342" s="39" t="e">
        <f>VLOOKUP(H342,변환표준점수!$AO$8:$BE$16,_xlfn.XMATCH(AL342,변환표준점수!$AP$5:$BE$5)+IF(OR(AN342=3,AN342=6,AN342=8,AN342=9,AN342=10),IF(AO342=1,0,1),0)+1,FALSE)</f>
        <v>#N/A</v>
      </c>
      <c r="BD342" s="39" t="e">
        <f>IF(I342=0,VLOOKUP(K342,변환표준점수!$BU$8:$CF$62,'표점 계산기'!$AN342+1,FALSE),VLOOKUP(I342,변환표준점수!$BH$8:$BS$62,'표점 계산기'!$AN342+1,FALSE))</f>
        <v>#N/A</v>
      </c>
      <c r="BE342" s="39" t="e">
        <f>IF(J342=0,VLOOKUP(L342,변환표준점수!$BU$8:$CF$62,'표점 계산기'!$AN342+1,FALSE),VLOOKUP(J342,변환표준점수!$BH$8:$BS$62,'표점 계산기'!$AN342+1,FALSE))</f>
        <v>#N/A</v>
      </c>
      <c r="BF342" s="39" cm="1">
        <f t="array" ref="BF342">IF(M342=0,0,IF(OR(AN342=3,AN342=4),0,IF(AN342=1,INDEX($CZ$7:$CZ$15,SUM(IF(M342&lt;$CY$7:$CY$15=TRUE,1,0))+1),VLOOKUP(M342,변환표준점수!$BH$8:$BS$62,'표점 계산기'!AN342+1,FALSE))))</f>
        <v>0</v>
      </c>
      <c r="BG342" s="39" t="e" cm="1">
        <f t="array" ref="BG342">INDEX($DG$24:$EF$31,COLUMN(C337),$AP342)</f>
        <v>#N/A</v>
      </c>
      <c r="BH342" s="39" t="e" cm="1">
        <f t="array" ref="BH342">INDEX($DG$24:$EF$31,COLUMN(D337),$AP342)</f>
        <v>#N/A</v>
      </c>
      <c r="BI342" s="39" t="e" cm="1">
        <f t="array" ref="BI342">INDEX($DG$24:$EF$31,COLUMN(E337),$AP342)</f>
        <v>#N/A</v>
      </c>
      <c r="BJ342" s="39" t="e" cm="1">
        <f t="array" ref="BJ342">INDEX($DG$24:$EF$31,COLUMN(F337),$AP342)</f>
        <v>#N/A</v>
      </c>
      <c r="BK342" s="39" t="e" cm="1">
        <f t="array" ref="BK342">INDEX($DG$24:$EF$31,COLUMN(G337),$AP342)</f>
        <v>#N/A</v>
      </c>
      <c r="BL342" s="39" t="e" cm="1">
        <f t="array" ref="BL342">INDEX($DG$24:$EF$31,COLUMN(H337),$AP342)</f>
        <v>#N/A</v>
      </c>
      <c r="BM342" s="63" t="str" cm="1">
        <f t="array" aca="1" ref="BM342:BQ342" ca="1">IFERROR(ROUND(IF(IFERROR(AW342:BA342/AW342:BA342,0)=1,(IFERROR(AQ342:AU342*BG342,0)+IFERROR(AW342:BA342*BH342,0)+(SUM(BD342:BF342)-MIN(BD342:BF342))*BI342+BB342*BJ342+BC342*BK342)*BL342+BB342*(1-BJ342)+BC342*(1-BK342)+IF(AN342=1,BF342,0),""),2),"")</f>
        <v/>
      </c>
      <c r="BN342" s="52" t="str">
        <f ca="1"/>
        <v/>
      </c>
      <c r="BO342" s="52" t="str">
        <f ca="1"/>
        <v/>
      </c>
      <c r="BP342" s="52" t="str">
        <f ca="1"/>
        <v/>
      </c>
      <c r="BQ342" s="64" t="str">
        <f ca="1"/>
        <v/>
      </c>
      <c r="BR342" s="6"/>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6"/>
      <c r="DM342" s="6"/>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row>
    <row r="343" spans="1:153" x14ac:dyDescent="0.3">
      <c r="A343" s="5"/>
      <c r="B343" s="18" t="str">
        <f t="shared" si="83"/>
        <v/>
      </c>
      <c r="C343" s="24"/>
      <c r="D343" s="24"/>
      <c r="E343" s="24"/>
      <c r="F343" s="24"/>
      <c r="G343" s="24"/>
      <c r="H343" s="25"/>
      <c r="I343" s="25"/>
      <c r="J343" s="25"/>
      <c r="K343" s="25"/>
      <c r="L343" s="25"/>
      <c r="M343" s="25"/>
      <c r="N343" s="24"/>
      <c r="O343" s="25"/>
      <c r="P343" s="6"/>
      <c r="Q343" s="6"/>
      <c r="R343" s="6" t="e">
        <f t="shared" si="84"/>
        <v>#N/A</v>
      </c>
      <c r="S343" s="6" t="e">
        <f t="shared" si="85"/>
        <v>#N/A</v>
      </c>
      <c r="T343" s="6" t="e">
        <f t="shared" si="86"/>
        <v>#N/A</v>
      </c>
      <c r="U343" s="6" t="e">
        <f t="shared" si="87"/>
        <v>#N/A</v>
      </c>
      <c r="V343" s="8" cm="1">
        <f t="array" ref="V343">IF(M343=0,0,IF(OR($DM$4=3,$DM$4=4),0,IF($DM$4=1,INDEX($CZ$7:$CZ$15,SUM(IF(M343&lt;$CY$7:$CY$15=TRUE,1,0))+1),VLOOKUP(M343,$DB$7:$DC$107,2,FALSE))))</f>
        <v>0</v>
      </c>
      <c r="W343" s="6" t="e">
        <f t="shared" si="82"/>
        <v>#N/A</v>
      </c>
      <c r="X343" s="6" cm="1">
        <f t="array" aca="1" ref="X343" ca="1">SUM(IF((IF(E343=0,INDIRECT(_xlfn.CONCAT($CH$1,MATCH(F343,$CG$7:$CG$100,0)+6)):INDIRECT(_xlfn.CONCAT($CH$1,MATCH(F343,$CG$7:$CG$100,0)+6+SUM(IF((F343=$CG$7:$CG$59)=TRUE,1,0))-1)),INDIRECT(_xlfn.CONCAT($CD$1,MATCH(E343,$CC$7:$CC$100,0)+6)):INDIRECT(_xlfn.CONCAT($CD$1,MATCH(E343,$CC$7:$CC$100,0)+6+SUM(IF((E343=$CC$7:$CC$59)=TRUE,1,0))-1)))*$S$3)=0,0,1))</f>
        <v>2</v>
      </c>
      <c r="Y343" s="6" t="e" cm="1">
        <f t="array" aca="1" ref="Y343" ca="1">SUM(IF((TRANSPOSE(MMULT(MMULT(_xlfn.MUNIT(X343),IF(MMULT(IF(E343=0,INDIRECT(_xlfn.CONCAT($CH$1,MATCH(F343,$CG$7:$CG$100,0)+6)):INDIRECT(_xlfn.CONCAT($CH$1,MATCH(F343,$CG$7:$CG$100,0)+6+SUM(IF((F343=$CG$7:$CG$59)=TRUE,1,0))-1)),INDIRECT(_xlfn.CONCAT($CD$1,MATCH(E343,$CC$7:$CC$100,0)+6)):INDIRECT(_xlfn.CONCAT($CD$1,MATCH(E343,$CC$7:$CC$100,0)+6+SUM(IF((E343=$CC$7:$CC$59)=TRUE,1,0))-1)))*$S$3,1/TRANSPOSE(W343-INDIRECT(_xlfn.CONCAT($BZ$1,MATCH(D343,$BY$7:$BY$100,0)+6)):INDIRECT(_xlfn.CONCAT($BZ$1,MATCH(D343,$BY$7:$BY$100,0)+6+SUM(IF((D343=$BY$7:$BY$59)=TRUE,1,0))-1))*$R$3))=1,1,0)),W343-INDIRECT(_xlfn.CONCAT($BZ$1,MATCH(D343,$BY$7:$BY$100,0)+6)):INDIRECT(_xlfn.CONCAT($BZ$1,MATCH(D343,$BY$7:$BY$100,0)+6+SUM(IF((D343=$BY$7:$BY$59)=TRUE,1,0))-1))*$R$3)))=0,0,1))</f>
        <v>#N/A</v>
      </c>
      <c r="Z343" s="6"/>
      <c r="AA343" s="30" t="str">
        <f t="shared" ca="1" si="88"/>
        <v/>
      </c>
      <c r="AB343" s="31" t="str">
        <f t="shared" si="89"/>
        <v/>
      </c>
      <c r="AC343" s="31" t="str">
        <f t="shared" si="90"/>
        <v/>
      </c>
      <c r="AD343" s="31" t="str">
        <f t="shared" si="91"/>
        <v/>
      </c>
      <c r="AE343" s="32" t="str">
        <f t="shared" si="92"/>
        <v/>
      </c>
      <c r="AF343" s="33" t="str" cm="1">
        <f t="array" aca="1" ref="AF343" ca="1">IFERROR(IF(_xlfn._xlws.SORT(TRANSPOSE(MMULT(MMULT(_xlfn.MUNIT(X343),IF(ROUND(MMULT(IF(E343=0,IF(DN341=1,INDIRECT(_xlfn.CONCAT($CP$1,MATCH(F343,$CO$7:$CO$100,0)+6)):INDIRECT(_xlfn.CONCAT($CP$1,MATCH(F343,$CO$7:$CO$100,0)+6+SUM(IF((F343=$CO$7:$CO$59)=TRUE,1,0))-1)),INDIRECT(_xlfn.CONCAT($CH$1,MATCH(F343,$CG$7:$CG$100,0)+6)):INDIRECT(_xlfn.CONCAT($CH$1,MATCH(F343,$CG$7:$CG$100,0)+6+SUM(IF((F343=$CG$7:$CG$59)=TRUE,1,0))-1))),IF(OR(DN341=2,DN341=3),INDIRECT(_xlfn.CONCAT($CL$1,MATCH(E343,$CK$7:$CK$100,0)+6)):INDIRECT(_xlfn.CONCAT($CL$1,MATCH(E343,$CK$7:$CK$100,0)+6+SUM(IF((E343=$CK$7:$CK$59)=TRUE,1,0))-1)),INDIRECT(_xlfn.CONCAT($CD$1,MATCH(E343,$CC$7:$CC$100,0)+6)):INDIRECT(_xlfn.CONCAT($CD$1,MATCH(E343,$CC$7:$CC$100,0)+6+SUM(IF((E343=$CC$7:$CC$59)=TRUE,1,0))-1))))*$S$3*IF(AND(DM341=4,F343=0),1.1,1),1/TRANSPOSE(W343-INDIRECT(_xlfn.CONCAT($BZ$1,MATCH(D343,$BY$7:$BY$100,0)+6)):INDIRECT(_xlfn.CONCAT($BZ$1,MATCH(D343,$BY$7:$BY$100,0)+6+SUM(IF((D343=$BY$7:$BY$59)=TRUE,1,0))-1))*$R$3)),6)=1,1,0)),W343-INDIRECT(_xlfn.CONCAT($BZ$1,MATCH(D343,$BY$7:$BY$100,0)+6)):INDIRECT(_xlfn.CONCAT($BZ$1,MATCH(D343,$BY$7:$BY$100,0)+6+SUM(IF((D343=$BY$7:$BY$59)=TRUE,1,0))-1))*$R$3))/$S$3,1,-1,TRUE)=0,"",_xlfn._xlws.SORT(TRANSPOSE(MMULT(MMULT(_xlfn.MUNIT(X343),IF(ROUND(MMULT(IF(E343=0,IF(DN341=1,INDIRECT(_xlfn.CONCAT($CP$1,MATCH(F343,$CO$7:$CO$100,0)+6)):INDIRECT(_xlfn.CONCAT($CP$1,MATCH(F343,$CO$7:$CO$100,0)+6+SUM(IF((F343=$CO$7:$CO$59)=TRUE,1,0))-1)),INDIRECT(_xlfn.CONCAT($CH$1,MATCH(F343,$CG$7:$CG$100,0)+6)):INDIRECT(_xlfn.CONCAT($CH$1,MATCH(F343,$CG$7:$CG$100,0)+6+SUM(IF((F343=$CG$7:$CG$59)=TRUE,1,0))-1))),IF(OR(DN341=2,DN341=3),INDIRECT(_xlfn.CONCAT($CL$1,MATCH(E343,$CK$7:$CK$100,0)+6)):INDIRECT(_xlfn.CONCAT($CL$1,MATCH(E343,$CK$7:$CK$100,0)+6+SUM(IF((E343=$CK$7:$CK$59)=TRUE,1,0))-1)),INDIRECT(_xlfn.CONCAT($CD$1,MATCH(E343,$CC$7:$CC$100,0)+6)):INDIRECT(_xlfn.CONCAT($CD$1,MATCH(E343,$CC$7:$CC$100,0)+6+SUM(IF((E343=$CC$7:$CC$59)=TRUE,1,0))-1))))*$S$3*IF(AND(DM341=4,F343=0),1.1,1),1/TRANSPOSE(W343-INDIRECT(_xlfn.CONCAT($BZ$1,MATCH(D343,$BY$7:$BY$100,0)+6)):INDIRECT(_xlfn.CONCAT($BZ$1,MATCH(D343,$BY$7:$BY$100,0)+6+SUM(IF((D343=$BY$7:$BY$59)=TRUE,1,0))-1))*$R$3)),6)=1,1,0)),W343-INDIRECT(_xlfn.CONCAT($BZ$1,MATCH(D343,$BY$7:$BY$100,0)+6)):INDIRECT(_xlfn.CONCAT($BZ$1,MATCH(D343,$BY$7:$BY$100,0)+6+SUM(IF((D343=$BY$7:$BY$59)=TRUE,1,0))-1))*$R$3))/$S$3,1,-1,TRUE)),"")</f>
        <v/>
      </c>
      <c r="AG343" s="31"/>
      <c r="AH343" s="31"/>
      <c r="AI343" s="31"/>
      <c r="AJ343" s="32"/>
      <c r="AK343" s="6"/>
      <c r="AL343" s="21"/>
      <c r="AM343" s="21"/>
      <c r="AN343" s="48">
        <f t="shared" si="79"/>
        <v>12</v>
      </c>
      <c r="AO343" s="39" t="e">
        <f t="shared" si="80"/>
        <v>#N/A</v>
      </c>
      <c r="AP343" s="39" t="e" cm="1">
        <f t="array" ref="AP343">_xlfn.XMATCH(1,IF(IF((AL343=$DG$24:$EF$24)=TRUE,1,0)+IF((AM343=$DG$25:$EF$25)=TRUE,1,0)=2,1,0))</f>
        <v>#N/A</v>
      </c>
      <c r="AQ343" s="39" t="str" cm="1">
        <f t="array" aca="1" ref="AQ343:AU343" ca="1">AA343:AE343</f>
        <v/>
      </c>
      <c r="AR343" s="39" t="str">
        <f ca="1"/>
        <v/>
      </c>
      <c r="AS343" s="39" t="str">
        <f ca="1"/>
        <v/>
      </c>
      <c r="AT343" s="39" t="str">
        <f ca="1"/>
        <v/>
      </c>
      <c r="AU343" s="39" t="str">
        <f ca="1"/>
        <v/>
      </c>
      <c r="AV343" s="39">
        <f t="shared" si="81"/>
        <v>0</v>
      </c>
      <c r="AW343" s="39" t="e" cm="1">
        <f t="array" ref="AW343">IF(AND(AV343=1,AO343&lt;&gt;1),VLOOKUP(E343,변환표준점수!$H$8:$O$60,_xlfn.XMATCH('표점 계산기'!$AL343,변환표준점수!$I$6:$O$6)+1,FALSE),IF(AND($E343=0,$DN$4=1),INDEX($CH$7:$CH$73,SUM(IF(AF343=$CP$7:$CP$59,ROW($A$1:$A$50),0))),IF(AND($E343&lt;&gt;0,$DN$4&lt;&gt;1),INDEX($CD$7:$CD$73,SUM(IF(AF343=$CL$7:$CL$59,ROW($A$1:$A$50),0))),AF343:AJ343)))</f>
        <v>#N/A</v>
      </c>
      <c r="AX343" s="39"/>
      <c r="AY343" s="39"/>
      <c r="AZ343" s="39"/>
      <c r="BA343" s="39"/>
      <c r="BB343" s="39" t="e">
        <f>VLOOKUP(G343,변환표준점수!$X$8:$AM$16,_xlfn.XMATCH(AL343,변환표준점수!$Y$5:$AM$5)+IF(OR(AN343=6,AN343=7,AN343=10,AN343=11),IF(AO343=1,0,1),0)+1,FALSE)</f>
        <v>#N/A</v>
      </c>
      <c r="BC343" s="39" t="e">
        <f>VLOOKUP(H343,변환표준점수!$AO$8:$BE$16,_xlfn.XMATCH(AL343,변환표준점수!$AP$5:$BE$5)+IF(OR(AN343=3,AN343=6,AN343=8,AN343=9,AN343=10),IF(AO343=1,0,1),0)+1,FALSE)</f>
        <v>#N/A</v>
      </c>
      <c r="BD343" s="39" t="e">
        <f>IF(I343=0,VLOOKUP(K343,변환표준점수!$BU$8:$CF$62,'표점 계산기'!$AN343+1,FALSE),VLOOKUP(I343,변환표준점수!$BH$8:$BS$62,'표점 계산기'!$AN343+1,FALSE))</f>
        <v>#N/A</v>
      </c>
      <c r="BE343" s="39" t="e">
        <f>IF(J343=0,VLOOKUP(L343,변환표준점수!$BU$8:$CF$62,'표점 계산기'!$AN343+1,FALSE),VLOOKUP(J343,변환표준점수!$BH$8:$BS$62,'표점 계산기'!$AN343+1,FALSE))</f>
        <v>#N/A</v>
      </c>
      <c r="BF343" s="39" cm="1">
        <f t="array" ref="BF343">IF(M343=0,0,IF(OR(AN343=3,AN343=4),0,IF(AN343=1,INDEX($CZ$7:$CZ$15,SUM(IF(M343&lt;$CY$7:$CY$15=TRUE,1,0))+1),VLOOKUP(M343,변환표준점수!$BH$8:$BS$62,'표점 계산기'!AN343+1,FALSE))))</f>
        <v>0</v>
      </c>
      <c r="BG343" s="39" t="e" cm="1">
        <f t="array" ref="BG343">INDEX($DG$24:$EF$31,COLUMN(C338),$AP343)</f>
        <v>#N/A</v>
      </c>
      <c r="BH343" s="39" t="e" cm="1">
        <f t="array" ref="BH343">INDEX($DG$24:$EF$31,COLUMN(D338),$AP343)</f>
        <v>#N/A</v>
      </c>
      <c r="BI343" s="39" t="e" cm="1">
        <f t="array" ref="BI343">INDEX($DG$24:$EF$31,COLUMN(E338),$AP343)</f>
        <v>#N/A</v>
      </c>
      <c r="BJ343" s="39" t="e" cm="1">
        <f t="array" ref="BJ343">INDEX($DG$24:$EF$31,COLUMN(F338),$AP343)</f>
        <v>#N/A</v>
      </c>
      <c r="BK343" s="39" t="e" cm="1">
        <f t="array" ref="BK343">INDEX($DG$24:$EF$31,COLUMN(G338),$AP343)</f>
        <v>#N/A</v>
      </c>
      <c r="BL343" s="39" t="e" cm="1">
        <f t="array" ref="BL343">INDEX($DG$24:$EF$31,COLUMN(H338),$AP343)</f>
        <v>#N/A</v>
      </c>
      <c r="BM343" s="63" t="str" cm="1">
        <f t="array" aca="1" ref="BM343:BQ343" ca="1">IFERROR(ROUND(IF(IFERROR(AW343:BA343/AW343:BA343,0)=1,(IFERROR(AQ343:AU343*BG343,0)+IFERROR(AW343:BA343*BH343,0)+(SUM(BD343:BF343)-MIN(BD343:BF343))*BI343+BB343*BJ343+BC343*BK343)*BL343+BB343*(1-BJ343)+BC343*(1-BK343)+IF(AN343=1,BF343,0),""),2),"")</f>
        <v/>
      </c>
      <c r="BN343" s="52" t="str">
        <f ca="1"/>
        <v/>
      </c>
      <c r="BO343" s="52" t="str">
        <f ca="1"/>
        <v/>
      </c>
      <c r="BP343" s="52" t="str">
        <f ca="1"/>
        <v/>
      </c>
      <c r="BQ343" s="64" t="str">
        <f ca="1"/>
        <v/>
      </c>
      <c r="BR343" s="6"/>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6"/>
      <c r="DM343" s="6"/>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row>
    <row r="344" spans="1:153" x14ac:dyDescent="0.3">
      <c r="A344" s="5"/>
      <c r="B344" s="18" t="str">
        <f t="shared" si="83"/>
        <v/>
      </c>
      <c r="C344" s="24"/>
      <c r="D344" s="24"/>
      <c r="E344" s="24"/>
      <c r="F344" s="24"/>
      <c r="G344" s="24"/>
      <c r="H344" s="25"/>
      <c r="I344" s="25"/>
      <c r="J344" s="25"/>
      <c r="K344" s="25"/>
      <c r="L344" s="25"/>
      <c r="M344" s="25"/>
      <c r="N344" s="24"/>
      <c r="O344" s="25"/>
      <c r="P344" s="6"/>
      <c r="Q344" s="6"/>
      <c r="R344" s="6" t="e">
        <f t="shared" si="84"/>
        <v>#N/A</v>
      </c>
      <c r="S344" s="6" t="e">
        <f t="shared" si="85"/>
        <v>#N/A</v>
      </c>
      <c r="T344" s="6" t="e">
        <f t="shared" si="86"/>
        <v>#N/A</v>
      </c>
      <c r="U344" s="6" t="e">
        <f t="shared" si="87"/>
        <v>#N/A</v>
      </c>
      <c r="V344" s="8" cm="1">
        <f t="array" ref="V344">IF(M344=0,0,IF(OR($DM$4=3,$DM$4=4),0,IF($DM$4=1,INDEX($CZ$7:$CZ$15,SUM(IF(M344&lt;$CY$7:$CY$15=TRUE,1,0))+1),VLOOKUP(M344,$DB$7:$DC$107,2,FALSE))))</f>
        <v>0</v>
      </c>
      <c r="W344" s="6" t="e">
        <f t="shared" si="82"/>
        <v>#N/A</v>
      </c>
      <c r="X344" s="6" cm="1">
        <f t="array" aca="1" ref="X344" ca="1">SUM(IF((IF(E344=0,INDIRECT(_xlfn.CONCAT($CH$1,MATCH(F344,$CG$7:$CG$100,0)+6)):INDIRECT(_xlfn.CONCAT($CH$1,MATCH(F344,$CG$7:$CG$100,0)+6+SUM(IF((F344=$CG$7:$CG$59)=TRUE,1,0))-1)),INDIRECT(_xlfn.CONCAT($CD$1,MATCH(E344,$CC$7:$CC$100,0)+6)):INDIRECT(_xlfn.CONCAT($CD$1,MATCH(E344,$CC$7:$CC$100,0)+6+SUM(IF((E344=$CC$7:$CC$59)=TRUE,1,0))-1)))*$S$3)=0,0,1))</f>
        <v>2</v>
      </c>
      <c r="Y344" s="6" t="e" cm="1">
        <f t="array" aca="1" ref="Y344" ca="1">SUM(IF((TRANSPOSE(MMULT(MMULT(_xlfn.MUNIT(X344),IF(MMULT(IF(E344=0,INDIRECT(_xlfn.CONCAT($CH$1,MATCH(F344,$CG$7:$CG$100,0)+6)):INDIRECT(_xlfn.CONCAT($CH$1,MATCH(F344,$CG$7:$CG$100,0)+6+SUM(IF((F344=$CG$7:$CG$59)=TRUE,1,0))-1)),INDIRECT(_xlfn.CONCAT($CD$1,MATCH(E344,$CC$7:$CC$100,0)+6)):INDIRECT(_xlfn.CONCAT($CD$1,MATCH(E344,$CC$7:$CC$100,0)+6+SUM(IF((E344=$CC$7:$CC$59)=TRUE,1,0))-1)))*$S$3,1/TRANSPOSE(W344-INDIRECT(_xlfn.CONCAT($BZ$1,MATCH(D344,$BY$7:$BY$100,0)+6)):INDIRECT(_xlfn.CONCAT($BZ$1,MATCH(D344,$BY$7:$BY$100,0)+6+SUM(IF((D344=$BY$7:$BY$59)=TRUE,1,0))-1))*$R$3))=1,1,0)),W344-INDIRECT(_xlfn.CONCAT($BZ$1,MATCH(D344,$BY$7:$BY$100,0)+6)):INDIRECT(_xlfn.CONCAT($BZ$1,MATCH(D344,$BY$7:$BY$100,0)+6+SUM(IF((D344=$BY$7:$BY$59)=TRUE,1,0))-1))*$R$3)))=0,0,1))</f>
        <v>#N/A</v>
      </c>
      <c r="Z344" s="6"/>
      <c r="AA344" s="30" t="str">
        <f t="shared" ca="1" si="88"/>
        <v/>
      </c>
      <c r="AB344" s="31" t="str">
        <f t="shared" si="89"/>
        <v/>
      </c>
      <c r="AC344" s="31" t="str">
        <f t="shared" si="90"/>
        <v/>
      </c>
      <c r="AD344" s="31" t="str">
        <f t="shared" si="91"/>
        <v/>
      </c>
      <c r="AE344" s="32" t="str">
        <f t="shared" si="92"/>
        <v/>
      </c>
      <c r="AF344" s="33" t="str" cm="1">
        <f t="array" aca="1" ref="AF344" ca="1">IFERROR(IF(_xlfn._xlws.SORT(TRANSPOSE(MMULT(MMULT(_xlfn.MUNIT(X344),IF(ROUND(MMULT(IF(E344=0,IF(DN342=1,INDIRECT(_xlfn.CONCAT($CP$1,MATCH(F344,$CO$7:$CO$100,0)+6)):INDIRECT(_xlfn.CONCAT($CP$1,MATCH(F344,$CO$7:$CO$100,0)+6+SUM(IF((F344=$CO$7:$CO$59)=TRUE,1,0))-1)),INDIRECT(_xlfn.CONCAT($CH$1,MATCH(F344,$CG$7:$CG$100,0)+6)):INDIRECT(_xlfn.CONCAT($CH$1,MATCH(F344,$CG$7:$CG$100,0)+6+SUM(IF((F344=$CG$7:$CG$59)=TRUE,1,0))-1))),IF(OR(DN342=2,DN342=3),INDIRECT(_xlfn.CONCAT($CL$1,MATCH(E344,$CK$7:$CK$100,0)+6)):INDIRECT(_xlfn.CONCAT($CL$1,MATCH(E344,$CK$7:$CK$100,0)+6+SUM(IF((E344=$CK$7:$CK$59)=TRUE,1,0))-1)),INDIRECT(_xlfn.CONCAT($CD$1,MATCH(E344,$CC$7:$CC$100,0)+6)):INDIRECT(_xlfn.CONCAT($CD$1,MATCH(E344,$CC$7:$CC$100,0)+6+SUM(IF((E344=$CC$7:$CC$59)=TRUE,1,0))-1))))*$S$3*IF(AND(DM342=4,F344=0),1.1,1),1/TRANSPOSE(W344-INDIRECT(_xlfn.CONCAT($BZ$1,MATCH(D344,$BY$7:$BY$100,0)+6)):INDIRECT(_xlfn.CONCAT($BZ$1,MATCH(D344,$BY$7:$BY$100,0)+6+SUM(IF((D344=$BY$7:$BY$59)=TRUE,1,0))-1))*$R$3)),6)=1,1,0)),W344-INDIRECT(_xlfn.CONCAT($BZ$1,MATCH(D344,$BY$7:$BY$100,0)+6)):INDIRECT(_xlfn.CONCAT($BZ$1,MATCH(D344,$BY$7:$BY$100,0)+6+SUM(IF((D344=$BY$7:$BY$59)=TRUE,1,0))-1))*$R$3))/$S$3,1,-1,TRUE)=0,"",_xlfn._xlws.SORT(TRANSPOSE(MMULT(MMULT(_xlfn.MUNIT(X344),IF(ROUND(MMULT(IF(E344=0,IF(DN342=1,INDIRECT(_xlfn.CONCAT($CP$1,MATCH(F344,$CO$7:$CO$100,0)+6)):INDIRECT(_xlfn.CONCAT($CP$1,MATCH(F344,$CO$7:$CO$100,0)+6+SUM(IF((F344=$CO$7:$CO$59)=TRUE,1,0))-1)),INDIRECT(_xlfn.CONCAT($CH$1,MATCH(F344,$CG$7:$CG$100,0)+6)):INDIRECT(_xlfn.CONCAT($CH$1,MATCH(F344,$CG$7:$CG$100,0)+6+SUM(IF((F344=$CG$7:$CG$59)=TRUE,1,0))-1))),IF(OR(DN342=2,DN342=3),INDIRECT(_xlfn.CONCAT($CL$1,MATCH(E344,$CK$7:$CK$100,0)+6)):INDIRECT(_xlfn.CONCAT($CL$1,MATCH(E344,$CK$7:$CK$100,0)+6+SUM(IF((E344=$CK$7:$CK$59)=TRUE,1,0))-1)),INDIRECT(_xlfn.CONCAT($CD$1,MATCH(E344,$CC$7:$CC$100,0)+6)):INDIRECT(_xlfn.CONCAT($CD$1,MATCH(E344,$CC$7:$CC$100,0)+6+SUM(IF((E344=$CC$7:$CC$59)=TRUE,1,0))-1))))*$S$3*IF(AND(DM342=4,F344=0),1.1,1),1/TRANSPOSE(W344-INDIRECT(_xlfn.CONCAT($BZ$1,MATCH(D344,$BY$7:$BY$100,0)+6)):INDIRECT(_xlfn.CONCAT($BZ$1,MATCH(D344,$BY$7:$BY$100,0)+6+SUM(IF((D344=$BY$7:$BY$59)=TRUE,1,0))-1))*$R$3)),6)=1,1,0)),W344-INDIRECT(_xlfn.CONCAT($BZ$1,MATCH(D344,$BY$7:$BY$100,0)+6)):INDIRECT(_xlfn.CONCAT($BZ$1,MATCH(D344,$BY$7:$BY$100,0)+6+SUM(IF((D344=$BY$7:$BY$59)=TRUE,1,0))-1))*$R$3))/$S$3,1,-1,TRUE)),"")</f>
        <v/>
      </c>
      <c r="AG344" s="31"/>
      <c r="AH344" s="31"/>
      <c r="AI344" s="31"/>
      <c r="AJ344" s="32"/>
      <c r="AK344" s="6"/>
      <c r="AL344" s="21"/>
      <c r="AM344" s="21"/>
      <c r="AN344" s="48">
        <f t="shared" si="79"/>
        <v>12</v>
      </c>
      <c r="AO344" s="39" t="e">
        <f t="shared" si="80"/>
        <v>#N/A</v>
      </c>
      <c r="AP344" s="39" t="e" cm="1">
        <f t="array" ref="AP344">_xlfn.XMATCH(1,IF(IF((AL344=$DG$24:$EF$24)=TRUE,1,0)+IF((AM344=$DG$25:$EF$25)=TRUE,1,0)=2,1,0))</f>
        <v>#N/A</v>
      </c>
      <c r="AQ344" s="39" t="str" cm="1">
        <f t="array" aca="1" ref="AQ344:AU344" ca="1">AA344:AE344</f>
        <v/>
      </c>
      <c r="AR344" s="39" t="str">
        <f ca="1"/>
        <v/>
      </c>
      <c r="AS344" s="39" t="str">
        <f ca="1"/>
        <v/>
      </c>
      <c r="AT344" s="39" t="str">
        <f ca="1"/>
        <v/>
      </c>
      <c r="AU344" s="39" t="str">
        <f ca="1"/>
        <v/>
      </c>
      <c r="AV344" s="39">
        <f t="shared" si="81"/>
        <v>0</v>
      </c>
      <c r="AW344" s="39" t="e" cm="1">
        <f t="array" ref="AW344">IF(AND(AV344=1,AO344&lt;&gt;1),VLOOKUP(E344,변환표준점수!$H$8:$O$60,_xlfn.XMATCH('표점 계산기'!$AL344,변환표준점수!$I$6:$O$6)+1,FALSE),IF(AND($E344=0,$DN$4=1),INDEX($CH$7:$CH$73,SUM(IF(AF344=$CP$7:$CP$59,ROW($A$1:$A$50),0))),IF(AND($E344&lt;&gt;0,$DN$4&lt;&gt;1),INDEX($CD$7:$CD$73,SUM(IF(AF344=$CL$7:$CL$59,ROW($A$1:$A$50),0))),AF344:AJ344)))</f>
        <v>#N/A</v>
      </c>
      <c r="AX344" s="39"/>
      <c r="AY344" s="39"/>
      <c r="AZ344" s="39"/>
      <c r="BA344" s="39"/>
      <c r="BB344" s="39" t="e">
        <f>VLOOKUP(G344,변환표준점수!$X$8:$AM$16,_xlfn.XMATCH(AL344,변환표준점수!$Y$5:$AM$5)+IF(OR(AN344=6,AN344=7,AN344=10,AN344=11),IF(AO344=1,0,1),0)+1,FALSE)</f>
        <v>#N/A</v>
      </c>
      <c r="BC344" s="39" t="e">
        <f>VLOOKUP(H344,변환표준점수!$AO$8:$BE$16,_xlfn.XMATCH(AL344,변환표준점수!$AP$5:$BE$5)+IF(OR(AN344=3,AN344=6,AN344=8,AN344=9,AN344=10),IF(AO344=1,0,1),0)+1,FALSE)</f>
        <v>#N/A</v>
      </c>
      <c r="BD344" s="39" t="e">
        <f>IF(I344=0,VLOOKUP(K344,변환표준점수!$BU$8:$CF$62,'표점 계산기'!$AN344+1,FALSE),VLOOKUP(I344,변환표준점수!$BH$8:$BS$62,'표점 계산기'!$AN344+1,FALSE))</f>
        <v>#N/A</v>
      </c>
      <c r="BE344" s="39" t="e">
        <f>IF(J344=0,VLOOKUP(L344,변환표준점수!$BU$8:$CF$62,'표점 계산기'!$AN344+1,FALSE),VLOOKUP(J344,변환표준점수!$BH$8:$BS$62,'표점 계산기'!$AN344+1,FALSE))</f>
        <v>#N/A</v>
      </c>
      <c r="BF344" s="39" cm="1">
        <f t="array" ref="BF344">IF(M344=0,0,IF(OR(AN344=3,AN344=4),0,IF(AN344=1,INDEX($CZ$7:$CZ$15,SUM(IF(M344&lt;$CY$7:$CY$15=TRUE,1,0))+1),VLOOKUP(M344,변환표준점수!$BH$8:$BS$62,'표점 계산기'!AN344+1,FALSE))))</f>
        <v>0</v>
      </c>
      <c r="BG344" s="39" t="e" cm="1">
        <f t="array" ref="BG344">INDEX($DG$24:$EF$31,COLUMN(C339),$AP344)</f>
        <v>#N/A</v>
      </c>
      <c r="BH344" s="39" t="e" cm="1">
        <f t="array" ref="BH344">INDEX($DG$24:$EF$31,COLUMN(D339),$AP344)</f>
        <v>#N/A</v>
      </c>
      <c r="BI344" s="39" t="e" cm="1">
        <f t="array" ref="BI344">INDEX($DG$24:$EF$31,COLUMN(E339),$AP344)</f>
        <v>#N/A</v>
      </c>
      <c r="BJ344" s="39" t="e" cm="1">
        <f t="array" ref="BJ344">INDEX($DG$24:$EF$31,COLUMN(F339),$AP344)</f>
        <v>#N/A</v>
      </c>
      <c r="BK344" s="39" t="e" cm="1">
        <f t="array" ref="BK344">INDEX($DG$24:$EF$31,COLUMN(G339),$AP344)</f>
        <v>#N/A</v>
      </c>
      <c r="BL344" s="39" t="e" cm="1">
        <f t="array" ref="BL344">INDEX($DG$24:$EF$31,COLUMN(H339),$AP344)</f>
        <v>#N/A</v>
      </c>
      <c r="BM344" s="63" t="str" cm="1">
        <f t="array" aca="1" ref="BM344:BQ344" ca="1">IFERROR(ROUND(IF(IFERROR(AW344:BA344/AW344:BA344,0)=1,(IFERROR(AQ344:AU344*BG344,0)+IFERROR(AW344:BA344*BH344,0)+(SUM(BD344:BF344)-MIN(BD344:BF344))*BI344+BB344*BJ344+BC344*BK344)*BL344+BB344*(1-BJ344)+BC344*(1-BK344)+IF(AN344=1,BF344,0),""),2),"")</f>
        <v/>
      </c>
      <c r="BN344" s="52" t="str">
        <f ca="1"/>
        <v/>
      </c>
      <c r="BO344" s="52" t="str">
        <f ca="1"/>
        <v/>
      </c>
      <c r="BP344" s="52" t="str">
        <f ca="1"/>
        <v/>
      </c>
      <c r="BQ344" s="64" t="str">
        <f ca="1"/>
        <v/>
      </c>
      <c r="BR344" s="6"/>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6"/>
      <c r="DM344" s="6"/>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row>
    <row r="345" spans="1:153" x14ac:dyDescent="0.3">
      <c r="A345" s="5"/>
      <c r="B345" s="18" t="str">
        <f t="shared" si="83"/>
        <v/>
      </c>
      <c r="C345" s="24"/>
      <c r="D345" s="24"/>
      <c r="E345" s="24"/>
      <c r="F345" s="24"/>
      <c r="G345" s="24"/>
      <c r="H345" s="25"/>
      <c r="I345" s="25"/>
      <c r="J345" s="25"/>
      <c r="K345" s="25"/>
      <c r="L345" s="25"/>
      <c r="M345" s="25"/>
      <c r="N345" s="24"/>
      <c r="O345" s="25"/>
      <c r="P345" s="6"/>
      <c r="Q345" s="6"/>
      <c r="R345" s="6" t="e">
        <f t="shared" si="84"/>
        <v>#N/A</v>
      </c>
      <c r="S345" s="6" t="e">
        <f t="shared" si="85"/>
        <v>#N/A</v>
      </c>
      <c r="T345" s="6" t="e">
        <f t="shared" si="86"/>
        <v>#N/A</v>
      </c>
      <c r="U345" s="6" t="e">
        <f t="shared" si="87"/>
        <v>#N/A</v>
      </c>
      <c r="V345" s="8" cm="1">
        <f t="array" ref="V345">IF(M345=0,0,IF(OR($DM$4=3,$DM$4=4),0,IF($DM$4=1,INDEX($CZ$7:$CZ$15,SUM(IF(M345&lt;$CY$7:$CY$15=TRUE,1,0))+1),VLOOKUP(M345,$DB$7:$DC$107,2,FALSE))))</f>
        <v>0</v>
      </c>
      <c r="W345" s="6" t="e">
        <f t="shared" si="82"/>
        <v>#N/A</v>
      </c>
      <c r="X345" s="6" cm="1">
        <f t="array" aca="1" ref="X345" ca="1">SUM(IF((IF(E345=0,INDIRECT(_xlfn.CONCAT($CH$1,MATCH(F345,$CG$7:$CG$100,0)+6)):INDIRECT(_xlfn.CONCAT($CH$1,MATCH(F345,$CG$7:$CG$100,0)+6+SUM(IF((F345=$CG$7:$CG$59)=TRUE,1,0))-1)),INDIRECT(_xlfn.CONCAT($CD$1,MATCH(E345,$CC$7:$CC$100,0)+6)):INDIRECT(_xlfn.CONCAT($CD$1,MATCH(E345,$CC$7:$CC$100,0)+6+SUM(IF((E345=$CC$7:$CC$59)=TRUE,1,0))-1)))*$S$3)=0,0,1))</f>
        <v>2</v>
      </c>
      <c r="Y345" s="6" t="e" cm="1">
        <f t="array" aca="1" ref="Y345" ca="1">SUM(IF((TRANSPOSE(MMULT(MMULT(_xlfn.MUNIT(X345),IF(MMULT(IF(E345=0,INDIRECT(_xlfn.CONCAT($CH$1,MATCH(F345,$CG$7:$CG$100,0)+6)):INDIRECT(_xlfn.CONCAT($CH$1,MATCH(F345,$CG$7:$CG$100,0)+6+SUM(IF((F345=$CG$7:$CG$59)=TRUE,1,0))-1)),INDIRECT(_xlfn.CONCAT($CD$1,MATCH(E345,$CC$7:$CC$100,0)+6)):INDIRECT(_xlfn.CONCAT($CD$1,MATCH(E345,$CC$7:$CC$100,0)+6+SUM(IF((E345=$CC$7:$CC$59)=TRUE,1,0))-1)))*$S$3,1/TRANSPOSE(W345-INDIRECT(_xlfn.CONCAT($BZ$1,MATCH(D345,$BY$7:$BY$100,0)+6)):INDIRECT(_xlfn.CONCAT($BZ$1,MATCH(D345,$BY$7:$BY$100,0)+6+SUM(IF((D345=$BY$7:$BY$59)=TRUE,1,0))-1))*$R$3))=1,1,0)),W345-INDIRECT(_xlfn.CONCAT($BZ$1,MATCH(D345,$BY$7:$BY$100,0)+6)):INDIRECT(_xlfn.CONCAT($BZ$1,MATCH(D345,$BY$7:$BY$100,0)+6+SUM(IF((D345=$BY$7:$BY$59)=TRUE,1,0))-1))*$R$3)))=0,0,1))</f>
        <v>#N/A</v>
      </c>
      <c r="Z345" s="6"/>
      <c r="AA345" s="30" t="str">
        <f t="shared" ca="1" si="88"/>
        <v/>
      </c>
      <c r="AB345" s="31" t="str">
        <f t="shared" si="89"/>
        <v/>
      </c>
      <c r="AC345" s="31" t="str">
        <f t="shared" si="90"/>
        <v/>
      </c>
      <c r="AD345" s="31" t="str">
        <f t="shared" si="91"/>
        <v/>
      </c>
      <c r="AE345" s="32" t="str">
        <f t="shared" si="92"/>
        <v/>
      </c>
      <c r="AF345" s="33" t="str" cm="1">
        <f t="array" aca="1" ref="AF345" ca="1">IFERROR(IF(_xlfn._xlws.SORT(TRANSPOSE(MMULT(MMULT(_xlfn.MUNIT(X345),IF(ROUND(MMULT(IF(E345=0,IF(DN343=1,INDIRECT(_xlfn.CONCAT($CP$1,MATCH(F345,$CO$7:$CO$100,0)+6)):INDIRECT(_xlfn.CONCAT($CP$1,MATCH(F345,$CO$7:$CO$100,0)+6+SUM(IF((F345=$CO$7:$CO$59)=TRUE,1,0))-1)),INDIRECT(_xlfn.CONCAT($CH$1,MATCH(F345,$CG$7:$CG$100,0)+6)):INDIRECT(_xlfn.CONCAT($CH$1,MATCH(F345,$CG$7:$CG$100,0)+6+SUM(IF((F345=$CG$7:$CG$59)=TRUE,1,0))-1))),IF(OR(DN343=2,DN343=3),INDIRECT(_xlfn.CONCAT($CL$1,MATCH(E345,$CK$7:$CK$100,0)+6)):INDIRECT(_xlfn.CONCAT($CL$1,MATCH(E345,$CK$7:$CK$100,0)+6+SUM(IF((E345=$CK$7:$CK$59)=TRUE,1,0))-1)),INDIRECT(_xlfn.CONCAT($CD$1,MATCH(E345,$CC$7:$CC$100,0)+6)):INDIRECT(_xlfn.CONCAT($CD$1,MATCH(E345,$CC$7:$CC$100,0)+6+SUM(IF((E345=$CC$7:$CC$59)=TRUE,1,0))-1))))*$S$3*IF(AND(DM343=4,F345=0),1.1,1),1/TRANSPOSE(W345-INDIRECT(_xlfn.CONCAT($BZ$1,MATCH(D345,$BY$7:$BY$100,0)+6)):INDIRECT(_xlfn.CONCAT($BZ$1,MATCH(D345,$BY$7:$BY$100,0)+6+SUM(IF((D345=$BY$7:$BY$59)=TRUE,1,0))-1))*$R$3)),6)=1,1,0)),W345-INDIRECT(_xlfn.CONCAT($BZ$1,MATCH(D345,$BY$7:$BY$100,0)+6)):INDIRECT(_xlfn.CONCAT($BZ$1,MATCH(D345,$BY$7:$BY$100,0)+6+SUM(IF((D345=$BY$7:$BY$59)=TRUE,1,0))-1))*$R$3))/$S$3,1,-1,TRUE)=0,"",_xlfn._xlws.SORT(TRANSPOSE(MMULT(MMULT(_xlfn.MUNIT(X345),IF(ROUND(MMULT(IF(E345=0,IF(DN343=1,INDIRECT(_xlfn.CONCAT($CP$1,MATCH(F345,$CO$7:$CO$100,0)+6)):INDIRECT(_xlfn.CONCAT($CP$1,MATCH(F345,$CO$7:$CO$100,0)+6+SUM(IF((F345=$CO$7:$CO$59)=TRUE,1,0))-1)),INDIRECT(_xlfn.CONCAT($CH$1,MATCH(F345,$CG$7:$CG$100,0)+6)):INDIRECT(_xlfn.CONCAT($CH$1,MATCH(F345,$CG$7:$CG$100,0)+6+SUM(IF((F345=$CG$7:$CG$59)=TRUE,1,0))-1))),IF(OR(DN343=2,DN343=3),INDIRECT(_xlfn.CONCAT($CL$1,MATCH(E345,$CK$7:$CK$100,0)+6)):INDIRECT(_xlfn.CONCAT($CL$1,MATCH(E345,$CK$7:$CK$100,0)+6+SUM(IF((E345=$CK$7:$CK$59)=TRUE,1,0))-1)),INDIRECT(_xlfn.CONCAT($CD$1,MATCH(E345,$CC$7:$CC$100,0)+6)):INDIRECT(_xlfn.CONCAT($CD$1,MATCH(E345,$CC$7:$CC$100,0)+6+SUM(IF((E345=$CC$7:$CC$59)=TRUE,1,0))-1))))*$S$3*IF(AND(DM343=4,F345=0),1.1,1),1/TRANSPOSE(W345-INDIRECT(_xlfn.CONCAT($BZ$1,MATCH(D345,$BY$7:$BY$100,0)+6)):INDIRECT(_xlfn.CONCAT($BZ$1,MATCH(D345,$BY$7:$BY$100,0)+6+SUM(IF((D345=$BY$7:$BY$59)=TRUE,1,0))-1))*$R$3)),6)=1,1,0)),W345-INDIRECT(_xlfn.CONCAT($BZ$1,MATCH(D345,$BY$7:$BY$100,0)+6)):INDIRECT(_xlfn.CONCAT($BZ$1,MATCH(D345,$BY$7:$BY$100,0)+6+SUM(IF((D345=$BY$7:$BY$59)=TRUE,1,0))-1))*$R$3))/$S$3,1,-1,TRUE)),"")</f>
        <v/>
      </c>
      <c r="AG345" s="31"/>
      <c r="AH345" s="31"/>
      <c r="AI345" s="31"/>
      <c r="AJ345" s="32"/>
      <c r="AK345" s="6"/>
      <c r="AL345" s="21"/>
      <c r="AM345" s="21"/>
      <c r="AN345" s="48">
        <f t="shared" si="79"/>
        <v>12</v>
      </c>
      <c r="AO345" s="39" t="e">
        <f t="shared" si="80"/>
        <v>#N/A</v>
      </c>
      <c r="AP345" s="39" t="e" cm="1">
        <f t="array" ref="AP345">_xlfn.XMATCH(1,IF(IF((AL345=$DG$24:$EF$24)=TRUE,1,0)+IF((AM345=$DG$25:$EF$25)=TRUE,1,0)=2,1,0))</f>
        <v>#N/A</v>
      </c>
      <c r="AQ345" s="39" t="str" cm="1">
        <f t="array" aca="1" ref="AQ345:AU345" ca="1">AA345:AE345</f>
        <v/>
      </c>
      <c r="AR345" s="39" t="str">
        <f ca="1"/>
        <v/>
      </c>
      <c r="AS345" s="39" t="str">
        <f ca="1"/>
        <v/>
      </c>
      <c r="AT345" s="39" t="str">
        <f ca="1"/>
        <v/>
      </c>
      <c r="AU345" s="39" t="str">
        <f ca="1"/>
        <v/>
      </c>
      <c r="AV345" s="39">
        <f t="shared" si="81"/>
        <v>0</v>
      </c>
      <c r="AW345" s="39" t="e" cm="1">
        <f t="array" ref="AW345">IF(AND(AV345=1,AO345&lt;&gt;1),VLOOKUP(E345,변환표준점수!$H$8:$O$60,_xlfn.XMATCH('표점 계산기'!$AL345,변환표준점수!$I$6:$O$6)+1,FALSE),IF(AND($E345=0,$DN$4=1),INDEX($CH$7:$CH$73,SUM(IF(AF345=$CP$7:$CP$59,ROW($A$1:$A$50),0))),IF(AND($E345&lt;&gt;0,$DN$4&lt;&gt;1),INDEX($CD$7:$CD$73,SUM(IF(AF345=$CL$7:$CL$59,ROW($A$1:$A$50),0))),AF345:AJ345)))</f>
        <v>#N/A</v>
      </c>
      <c r="AX345" s="39"/>
      <c r="AY345" s="39"/>
      <c r="AZ345" s="39"/>
      <c r="BA345" s="39"/>
      <c r="BB345" s="39" t="e">
        <f>VLOOKUP(G345,변환표준점수!$X$8:$AM$16,_xlfn.XMATCH(AL345,변환표준점수!$Y$5:$AM$5)+IF(OR(AN345=6,AN345=7,AN345=10,AN345=11),IF(AO345=1,0,1),0)+1,FALSE)</f>
        <v>#N/A</v>
      </c>
      <c r="BC345" s="39" t="e">
        <f>VLOOKUP(H345,변환표준점수!$AO$8:$BE$16,_xlfn.XMATCH(AL345,변환표준점수!$AP$5:$BE$5)+IF(OR(AN345=3,AN345=6,AN345=8,AN345=9,AN345=10),IF(AO345=1,0,1),0)+1,FALSE)</f>
        <v>#N/A</v>
      </c>
      <c r="BD345" s="39" t="e">
        <f>IF(I345=0,VLOOKUP(K345,변환표준점수!$BU$8:$CF$62,'표점 계산기'!$AN345+1,FALSE),VLOOKUP(I345,변환표준점수!$BH$8:$BS$62,'표점 계산기'!$AN345+1,FALSE))</f>
        <v>#N/A</v>
      </c>
      <c r="BE345" s="39" t="e">
        <f>IF(J345=0,VLOOKUP(L345,변환표준점수!$BU$8:$CF$62,'표점 계산기'!$AN345+1,FALSE),VLOOKUP(J345,변환표준점수!$BH$8:$BS$62,'표점 계산기'!$AN345+1,FALSE))</f>
        <v>#N/A</v>
      </c>
      <c r="BF345" s="39" cm="1">
        <f t="array" ref="BF345">IF(M345=0,0,IF(OR(AN345=3,AN345=4),0,IF(AN345=1,INDEX($CZ$7:$CZ$15,SUM(IF(M345&lt;$CY$7:$CY$15=TRUE,1,0))+1),VLOOKUP(M345,변환표준점수!$BH$8:$BS$62,'표점 계산기'!AN345+1,FALSE))))</f>
        <v>0</v>
      </c>
      <c r="BG345" s="39" t="e" cm="1">
        <f t="array" ref="BG345">INDEX($DG$24:$EF$31,COLUMN(C340),$AP345)</f>
        <v>#N/A</v>
      </c>
      <c r="BH345" s="39" t="e" cm="1">
        <f t="array" ref="BH345">INDEX($DG$24:$EF$31,COLUMN(D340),$AP345)</f>
        <v>#N/A</v>
      </c>
      <c r="BI345" s="39" t="e" cm="1">
        <f t="array" ref="BI345">INDEX($DG$24:$EF$31,COLUMN(E340),$AP345)</f>
        <v>#N/A</v>
      </c>
      <c r="BJ345" s="39" t="e" cm="1">
        <f t="array" ref="BJ345">INDEX($DG$24:$EF$31,COLUMN(F340),$AP345)</f>
        <v>#N/A</v>
      </c>
      <c r="BK345" s="39" t="e" cm="1">
        <f t="array" ref="BK345">INDEX($DG$24:$EF$31,COLUMN(G340),$AP345)</f>
        <v>#N/A</v>
      </c>
      <c r="BL345" s="39" t="e" cm="1">
        <f t="array" ref="BL345">INDEX($DG$24:$EF$31,COLUMN(H340),$AP345)</f>
        <v>#N/A</v>
      </c>
      <c r="BM345" s="63" t="str" cm="1">
        <f t="array" aca="1" ref="BM345:BQ345" ca="1">IFERROR(ROUND(IF(IFERROR(AW345:BA345/AW345:BA345,0)=1,(IFERROR(AQ345:AU345*BG345,0)+IFERROR(AW345:BA345*BH345,0)+(SUM(BD345:BF345)-MIN(BD345:BF345))*BI345+BB345*BJ345+BC345*BK345)*BL345+BB345*(1-BJ345)+BC345*(1-BK345)+IF(AN345=1,BF345,0),""),2),"")</f>
        <v/>
      </c>
      <c r="BN345" s="52" t="str">
        <f ca="1"/>
        <v/>
      </c>
      <c r="BO345" s="52" t="str">
        <f ca="1"/>
        <v/>
      </c>
      <c r="BP345" s="52" t="str">
        <f ca="1"/>
        <v/>
      </c>
      <c r="BQ345" s="64" t="str">
        <f ca="1"/>
        <v/>
      </c>
      <c r="BR345" s="6"/>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6"/>
      <c r="DM345" s="6"/>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row>
    <row r="346" spans="1:153" x14ac:dyDescent="0.3">
      <c r="A346" s="5"/>
      <c r="B346" s="18" t="str">
        <f t="shared" si="83"/>
        <v/>
      </c>
      <c r="C346" s="24"/>
      <c r="D346" s="24"/>
      <c r="E346" s="24"/>
      <c r="F346" s="24"/>
      <c r="G346" s="24"/>
      <c r="H346" s="25"/>
      <c r="I346" s="25"/>
      <c r="J346" s="25"/>
      <c r="K346" s="25"/>
      <c r="L346" s="25"/>
      <c r="M346" s="25"/>
      <c r="N346" s="24"/>
      <c r="O346" s="25"/>
      <c r="P346" s="6"/>
      <c r="Q346" s="6"/>
      <c r="R346" s="6" t="e">
        <f t="shared" si="84"/>
        <v>#N/A</v>
      </c>
      <c r="S346" s="6" t="e">
        <f t="shared" si="85"/>
        <v>#N/A</v>
      </c>
      <c r="T346" s="6" t="e">
        <f t="shared" si="86"/>
        <v>#N/A</v>
      </c>
      <c r="U346" s="6" t="e">
        <f t="shared" si="87"/>
        <v>#N/A</v>
      </c>
      <c r="V346" s="8" cm="1">
        <f t="array" ref="V346">IF(M346=0,0,IF(OR($DM$4=3,$DM$4=4),0,IF($DM$4=1,INDEX($CZ$7:$CZ$15,SUM(IF(M346&lt;$CY$7:$CY$15=TRUE,1,0))+1),VLOOKUP(M346,$DB$7:$DC$107,2,FALSE))))</f>
        <v>0</v>
      </c>
      <c r="W346" s="6" t="e">
        <f t="shared" si="82"/>
        <v>#N/A</v>
      </c>
      <c r="X346" s="6" cm="1">
        <f t="array" aca="1" ref="X346" ca="1">SUM(IF((IF(E346=0,INDIRECT(_xlfn.CONCAT($CH$1,MATCH(F346,$CG$7:$CG$100,0)+6)):INDIRECT(_xlfn.CONCAT($CH$1,MATCH(F346,$CG$7:$CG$100,0)+6+SUM(IF((F346=$CG$7:$CG$59)=TRUE,1,0))-1)),INDIRECT(_xlfn.CONCAT($CD$1,MATCH(E346,$CC$7:$CC$100,0)+6)):INDIRECT(_xlfn.CONCAT($CD$1,MATCH(E346,$CC$7:$CC$100,0)+6+SUM(IF((E346=$CC$7:$CC$59)=TRUE,1,0))-1)))*$S$3)=0,0,1))</f>
        <v>2</v>
      </c>
      <c r="Y346" s="6" t="e" cm="1">
        <f t="array" aca="1" ref="Y346" ca="1">SUM(IF((TRANSPOSE(MMULT(MMULT(_xlfn.MUNIT(X346),IF(MMULT(IF(E346=0,INDIRECT(_xlfn.CONCAT($CH$1,MATCH(F346,$CG$7:$CG$100,0)+6)):INDIRECT(_xlfn.CONCAT($CH$1,MATCH(F346,$CG$7:$CG$100,0)+6+SUM(IF((F346=$CG$7:$CG$59)=TRUE,1,0))-1)),INDIRECT(_xlfn.CONCAT($CD$1,MATCH(E346,$CC$7:$CC$100,0)+6)):INDIRECT(_xlfn.CONCAT($CD$1,MATCH(E346,$CC$7:$CC$100,0)+6+SUM(IF((E346=$CC$7:$CC$59)=TRUE,1,0))-1)))*$S$3,1/TRANSPOSE(W346-INDIRECT(_xlfn.CONCAT($BZ$1,MATCH(D346,$BY$7:$BY$100,0)+6)):INDIRECT(_xlfn.CONCAT($BZ$1,MATCH(D346,$BY$7:$BY$100,0)+6+SUM(IF((D346=$BY$7:$BY$59)=TRUE,1,0))-1))*$R$3))=1,1,0)),W346-INDIRECT(_xlfn.CONCAT($BZ$1,MATCH(D346,$BY$7:$BY$100,0)+6)):INDIRECT(_xlfn.CONCAT($BZ$1,MATCH(D346,$BY$7:$BY$100,0)+6+SUM(IF((D346=$BY$7:$BY$59)=TRUE,1,0))-1))*$R$3)))=0,0,1))</f>
        <v>#N/A</v>
      </c>
      <c r="Z346" s="6"/>
      <c r="AA346" s="30" t="str">
        <f t="shared" ca="1" si="88"/>
        <v/>
      </c>
      <c r="AB346" s="31" t="str">
        <f t="shared" si="89"/>
        <v/>
      </c>
      <c r="AC346" s="31" t="str">
        <f t="shared" si="90"/>
        <v/>
      </c>
      <c r="AD346" s="31" t="str">
        <f t="shared" si="91"/>
        <v/>
      </c>
      <c r="AE346" s="32" t="str">
        <f t="shared" si="92"/>
        <v/>
      </c>
      <c r="AF346" s="33" t="str" cm="1">
        <f t="array" aca="1" ref="AF346" ca="1">IFERROR(IF(_xlfn._xlws.SORT(TRANSPOSE(MMULT(MMULT(_xlfn.MUNIT(X346),IF(ROUND(MMULT(IF(E346=0,IF(DN344=1,INDIRECT(_xlfn.CONCAT($CP$1,MATCH(F346,$CO$7:$CO$100,0)+6)):INDIRECT(_xlfn.CONCAT($CP$1,MATCH(F346,$CO$7:$CO$100,0)+6+SUM(IF((F346=$CO$7:$CO$59)=TRUE,1,0))-1)),INDIRECT(_xlfn.CONCAT($CH$1,MATCH(F346,$CG$7:$CG$100,0)+6)):INDIRECT(_xlfn.CONCAT($CH$1,MATCH(F346,$CG$7:$CG$100,0)+6+SUM(IF((F346=$CG$7:$CG$59)=TRUE,1,0))-1))),IF(OR(DN344=2,DN344=3),INDIRECT(_xlfn.CONCAT($CL$1,MATCH(E346,$CK$7:$CK$100,0)+6)):INDIRECT(_xlfn.CONCAT($CL$1,MATCH(E346,$CK$7:$CK$100,0)+6+SUM(IF((E346=$CK$7:$CK$59)=TRUE,1,0))-1)),INDIRECT(_xlfn.CONCAT($CD$1,MATCH(E346,$CC$7:$CC$100,0)+6)):INDIRECT(_xlfn.CONCAT($CD$1,MATCH(E346,$CC$7:$CC$100,0)+6+SUM(IF((E346=$CC$7:$CC$59)=TRUE,1,0))-1))))*$S$3*IF(AND(DM344=4,F346=0),1.1,1),1/TRANSPOSE(W346-INDIRECT(_xlfn.CONCAT($BZ$1,MATCH(D346,$BY$7:$BY$100,0)+6)):INDIRECT(_xlfn.CONCAT($BZ$1,MATCH(D346,$BY$7:$BY$100,0)+6+SUM(IF((D346=$BY$7:$BY$59)=TRUE,1,0))-1))*$R$3)),6)=1,1,0)),W346-INDIRECT(_xlfn.CONCAT($BZ$1,MATCH(D346,$BY$7:$BY$100,0)+6)):INDIRECT(_xlfn.CONCAT($BZ$1,MATCH(D346,$BY$7:$BY$100,0)+6+SUM(IF((D346=$BY$7:$BY$59)=TRUE,1,0))-1))*$R$3))/$S$3,1,-1,TRUE)=0,"",_xlfn._xlws.SORT(TRANSPOSE(MMULT(MMULT(_xlfn.MUNIT(X346),IF(ROUND(MMULT(IF(E346=0,IF(DN344=1,INDIRECT(_xlfn.CONCAT($CP$1,MATCH(F346,$CO$7:$CO$100,0)+6)):INDIRECT(_xlfn.CONCAT($CP$1,MATCH(F346,$CO$7:$CO$100,0)+6+SUM(IF((F346=$CO$7:$CO$59)=TRUE,1,0))-1)),INDIRECT(_xlfn.CONCAT($CH$1,MATCH(F346,$CG$7:$CG$100,0)+6)):INDIRECT(_xlfn.CONCAT($CH$1,MATCH(F346,$CG$7:$CG$100,0)+6+SUM(IF((F346=$CG$7:$CG$59)=TRUE,1,0))-1))),IF(OR(DN344=2,DN344=3),INDIRECT(_xlfn.CONCAT($CL$1,MATCH(E346,$CK$7:$CK$100,0)+6)):INDIRECT(_xlfn.CONCAT($CL$1,MATCH(E346,$CK$7:$CK$100,0)+6+SUM(IF((E346=$CK$7:$CK$59)=TRUE,1,0))-1)),INDIRECT(_xlfn.CONCAT($CD$1,MATCH(E346,$CC$7:$CC$100,0)+6)):INDIRECT(_xlfn.CONCAT($CD$1,MATCH(E346,$CC$7:$CC$100,0)+6+SUM(IF((E346=$CC$7:$CC$59)=TRUE,1,0))-1))))*$S$3*IF(AND(DM344=4,F346=0),1.1,1),1/TRANSPOSE(W346-INDIRECT(_xlfn.CONCAT($BZ$1,MATCH(D346,$BY$7:$BY$100,0)+6)):INDIRECT(_xlfn.CONCAT($BZ$1,MATCH(D346,$BY$7:$BY$100,0)+6+SUM(IF((D346=$BY$7:$BY$59)=TRUE,1,0))-1))*$R$3)),6)=1,1,0)),W346-INDIRECT(_xlfn.CONCAT($BZ$1,MATCH(D346,$BY$7:$BY$100,0)+6)):INDIRECT(_xlfn.CONCAT($BZ$1,MATCH(D346,$BY$7:$BY$100,0)+6+SUM(IF((D346=$BY$7:$BY$59)=TRUE,1,0))-1))*$R$3))/$S$3,1,-1,TRUE)),"")</f>
        <v/>
      </c>
      <c r="AG346" s="31"/>
      <c r="AH346" s="31"/>
      <c r="AI346" s="31"/>
      <c r="AJ346" s="32"/>
      <c r="AK346" s="6"/>
      <c r="AL346" s="21"/>
      <c r="AM346" s="21"/>
      <c r="AN346" s="48">
        <f t="shared" si="79"/>
        <v>12</v>
      </c>
      <c r="AO346" s="39" t="e">
        <f t="shared" si="80"/>
        <v>#N/A</v>
      </c>
      <c r="AP346" s="39" t="e" cm="1">
        <f t="array" ref="AP346">_xlfn.XMATCH(1,IF(IF((AL346=$DG$24:$EF$24)=TRUE,1,0)+IF((AM346=$DG$25:$EF$25)=TRUE,1,0)=2,1,0))</f>
        <v>#N/A</v>
      </c>
      <c r="AQ346" s="39" t="str" cm="1">
        <f t="array" aca="1" ref="AQ346:AU346" ca="1">AA346:AE346</f>
        <v/>
      </c>
      <c r="AR346" s="39" t="str">
        <f ca="1"/>
        <v/>
      </c>
      <c r="AS346" s="39" t="str">
        <f ca="1"/>
        <v/>
      </c>
      <c r="AT346" s="39" t="str">
        <f ca="1"/>
        <v/>
      </c>
      <c r="AU346" s="39" t="str">
        <f ca="1"/>
        <v/>
      </c>
      <c r="AV346" s="39">
        <f t="shared" si="81"/>
        <v>0</v>
      </c>
      <c r="AW346" s="39" t="e" cm="1">
        <f t="array" ref="AW346">IF(AND(AV346=1,AO346&lt;&gt;1),VLOOKUP(E346,변환표준점수!$H$8:$O$60,_xlfn.XMATCH('표점 계산기'!$AL346,변환표준점수!$I$6:$O$6)+1,FALSE),IF(AND($E346=0,$DN$4=1),INDEX($CH$7:$CH$73,SUM(IF(AF346=$CP$7:$CP$59,ROW($A$1:$A$50),0))),IF(AND($E346&lt;&gt;0,$DN$4&lt;&gt;1),INDEX($CD$7:$CD$73,SUM(IF(AF346=$CL$7:$CL$59,ROW($A$1:$A$50),0))),AF346:AJ346)))</f>
        <v>#N/A</v>
      </c>
      <c r="AX346" s="39"/>
      <c r="AY346" s="39"/>
      <c r="AZ346" s="39"/>
      <c r="BA346" s="39"/>
      <c r="BB346" s="39" t="e">
        <f>VLOOKUP(G346,변환표준점수!$X$8:$AM$16,_xlfn.XMATCH(AL346,변환표준점수!$Y$5:$AM$5)+IF(OR(AN346=6,AN346=7,AN346=10,AN346=11),IF(AO346=1,0,1),0)+1,FALSE)</f>
        <v>#N/A</v>
      </c>
      <c r="BC346" s="39" t="e">
        <f>VLOOKUP(H346,변환표준점수!$AO$8:$BE$16,_xlfn.XMATCH(AL346,변환표준점수!$AP$5:$BE$5)+IF(OR(AN346=3,AN346=6,AN346=8,AN346=9,AN346=10),IF(AO346=1,0,1),0)+1,FALSE)</f>
        <v>#N/A</v>
      </c>
      <c r="BD346" s="39" t="e">
        <f>IF(I346=0,VLOOKUP(K346,변환표준점수!$BU$8:$CF$62,'표점 계산기'!$AN346+1,FALSE),VLOOKUP(I346,변환표준점수!$BH$8:$BS$62,'표점 계산기'!$AN346+1,FALSE))</f>
        <v>#N/A</v>
      </c>
      <c r="BE346" s="39" t="e">
        <f>IF(J346=0,VLOOKUP(L346,변환표준점수!$BU$8:$CF$62,'표점 계산기'!$AN346+1,FALSE),VLOOKUP(J346,변환표준점수!$BH$8:$BS$62,'표점 계산기'!$AN346+1,FALSE))</f>
        <v>#N/A</v>
      </c>
      <c r="BF346" s="39" cm="1">
        <f t="array" ref="BF346">IF(M346=0,0,IF(OR(AN346=3,AN346=4),0,IF(AN346=1,INDEX($CZ$7:$CZ$15,SUM(IF(M346&lt;$CY$7:$CY$15=TRUE,1,0))+1),VLOOKUP(M346,변환표준점수!$BH$8:$BS$62,'표점 계산기'!AN346+1,FALSE))))</f>
        <v>0</v>
      </c>
      <c r="BG346" s="39" t="e" cm="1">
        <f t="array" ref="BG346">INDEX($DG$24:$EF$31,COLUMN(C341),$AP346)</f>
        <v>#N/A</v>
      </c>
      <c r="BH346" s="39" t="e" cm="1">
        <f t="array" ref="BH346">INDEX($DG$24:$EF$31,COLUMN(D341),$AP346)</f>
        <v>#N/A</v>
      </c>
      <c r="BI346" s="39" t="e" cm="1">
        <f t="array" ref="BI346">INDEX($DG$24:$EF$31,COLUMN(E341),$AP346)</f>
        <v>#N/A</v>
      </c>
      <c r="BJ346" s="39" t="e" cm="1">
        <f t="array" ref="BJ346">INDEX($DG$24:$EF$31,COLUMN(F341),$AP346)</f>
        <v>#N/A</v>
      </c>
      <c r="BK346" s="39" t="e" cm="1">
        <f t="array" ref="BK346">INDEX($DG$24:$EF$31,COLUMN(G341),$AP346)</f>
        <v>#N/A</v>
      </c>
      <c r="BL346" s="39" t="e" cm="1">
        <f t="array" ref="BL346">INDEX($DG$24:$EF$31,COLUMN(H341),$AP346)</f>
        <v>#N/A</v>
      </c>
      <c r="BM346" s="63" t="str" cm="1">
        <f t="array" aca="1" ref="BM346:BQ346" ca="1">IFERROR(ROUND(IF(IFERROR(AW346:BA346/AW346:BA346,0)=1,(IFERROR(AQ346:AU346*BG346,0)+IFERROR(AW346:BA346*BH346,0)+(SUM(BD346:BF346)-MIN(BD346:BF346))*BI346+BB346*BJ346+BC346*BK346)*BL346+BB346*(1-BJ346)+BC346*(1-BK346)+IF(AN346=1,BF346,0),""),2),"")</f>
        <v/>
      </c>
      <c r="BN346" s="52" t="str">
        <f ca="1"/>
        <v/>
      </c>
      <c r="BO346" s="52" t="str">
        <f ca="1"/>
        <v/>
      </c>
      <c r="BP346" s="52" t="str">
        <f ca="1"/>
        <v/>
      </c>
      <c r="BQ346" s="64" t="str">
        <f ca="1"/>
        <v/>
      </c>
      <c r="BR346" s="6"/>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6"/>
      <c r="DM346" s="6"/>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row>
    <row r="347" spans="1:153" x14ac:dyDescent="0.3">
      <c r="A347" s="5"/>
      <c r="B347" s="18" t="str">
        <f t="shared" si="83"/>
        <v/>
      </c>
      <c r="C347" s="24"/>
      <c r="D347" s="24"/>
      <c r="E347" s="24"/>
      <c r="F347" s="24"/>
      <c r="G347" s="24"/>
      <c r="H347" s="25"/>
      <c r="I347" s="25"/>
      <c r="J347" s="25"/>
      <c r="K347" s="25"/>
      <c r="L347" s="25"/>
      <c r="M347" s="25"/>
      <c r="N347" s="24"/>
      <c r="O347" s="25"/>
      <c r="P347" s="6"/>
      <c r="Q347" s="6"/>
      <c r="R347" s="6" t="e">
        <f t="shared" si="84"/>
        <v>#N/A</v>
      </c>
      <c r="S347" s="6" t="e">
        <f t="shared" si="85"/>
        <v>#N/A</v>
      </c>
      <c r="T347" s="6" t="e">
        <f t="shared" si="86"/>
        <v>#N/A</v>
      </c>
      <c r="U347" s="6" t="e">
        <f t="shared" si="87"/>
        <v>#N/A</v>
      </c>
      <c r="V347" s="8" cm="1">
        <f t="array" ref="V347">IF(M347=0,0,IF(OR($DM$4=3,$DM$4=4),0,IF($DM$4=1,INDEX($CZ$7:$CZ$15,SUM(IF(M347&lt;$CY$7:$CY$15=TRUE,1,0))+1),VLOOKUP(M347,$DB$7:$DC$107,2,FALSE))))</f>
        <v>0</v>
      </c>
      <c r="W347" s="6" t="e">
        <f t="shared" si="82"/>
        <v>#N/A</v>
      </c>
      <c r="X347" s="6" cm="1">
        <f t="array" aca="1" ref="X347" ca="1">SUM(IF((IF(E347=0,INDIRECT(_xlfn.CONCAT($CH$1,MATCH(F347,$CG$7:$CG$100,0)+6)):INDIRECT(_xlfn.CONCAT($CH$1,MATCH(F347,$CG$7:$CG$100,0)+6+SUM(IF((F347=$CG$7:$CG$59)=TRUE,1,0))-1)),INDIRECT(_xlfn.CONCAT($CD$1,MATCH(E347,$CC$7:$CC$100,0)+6)):INDIRECT(_xlfn.CONCAT($CD$1,MATCH(E347,$CC$7:$CC$100,0)+6+SUM(IF((E347=$CC$7:$CC$59)=TRUE,1,0))-1)))*$S$3)=0,0,1))</f>
        <v>2</v>
      </c>
      <c r="Y347" s="6" t="e" cm="1">
        <f t="array" aca="1" ref="Y347" ca="1">SUM(IF((TRANSPOSE(MMULT(MMULT(_xlfn.MUNIT(X347),IF(MMULT(IF(E347=0,INDIRECT(_xlfn.CONCAT($CH$1,MATCH(F347,$CG$7:$CG$100,0)+6)):INDIRECT(_xlfn.CONCAT($CH$1,MATCH(F347,$CG$7:$CG$100,0)+6+SUM(IF((F347=$CG$7:$CG$59)=TRUE,1,0))-1)),INDIRECT(_xlfn.CONCAT($CD$1,MATCH(E347,$CC$7:$CC$100,0)+6)):INDIRECT(_xlfn.CONCAT($CD$1,MATCH(E347,$CC$7:$CC$100,0)+6+SUM(IF((E347=$CC$7:$CC$59)=TRUE,1,0))-1)))*$S$3,1/TRANSPOSE(W347-INDIRECT(_xlfn.CONCAT($BZ$1,MATCH(D347,$BY$7:$BY$100,0)+6)):INDIRECT(_xlfn.CONCAT($BZ$1,MATCH(D347,$BY$7:$BY$100,0)+6+SUM(IF((D347=$BY$7:$BY$59)=TRUE,1,0))-1))*$R$3))=1,1,0)),W347-INDIRECT(_xlfn.CONCAT($BZ$1,MATCH(D347,$BY$7:$BY$100,0)+6)):INDIRECT(_xlfn.CONCAT($BZ$1,MATCH(D347,$BY$7:$BY$100,0)+6+SUM(IF((D347=$BY$7:$BY$59)=TRUE,1,0))-1))*$R$3)))=0,0,1))</f>
        <v>#N/A</v>
      </c>
      <c r="Z347" s="6"/>
      <c r="AA347" s="30" t="str">
        <f t="shared" ca="1" si="88"/>
        <v/>
      </c>
      <c r="AB347" s="31" t="str">
        <f t="shared" si="89"/>
        <v/>
      </c>
      <c r="AC347" s="31" t="str">
        <f t="shared" si="90"/>
        <v/>
      </c>
      <c r="AD347" s="31" t="str">
        <f t="shared" si="91"/>
        <v/>
      </c>
      <c r="AE347" s="32" t="str">
        <f t="shared" si="92"/>
        <v/>
      </c>
      <c r="AF347" s="33" t="str" cm="1">
        <f t="array" aca="1" ref="AF347" ca="1">IFERROR(IF(_xlfn._xlws.SORT(TRANSPOSE(MMULT(MMULT(_xlfn.MUNIT(X347),IF(ROUND(MMULT(IF(E347=0,IF(DN345=1,INDIRECT(_xlfn.CONCAT($CP$1,MATCH(F347,$CO$7:$CO$100,0)+6)):INDIRECT(_xlfn.CONCAT($CP$1,MATCH(F347,$CO$7:$CO$100,0)+6+SUM(IF((F347=$CO$7:$CO$59)=TRUE,1,0))-1)),INDIRECT(_xlfn.CONCAT($CH$1,MATCH(F347,$CG$7:$CG$100,0)+6)):INDIRECT(_xlfn.CONCAT($CH$1,MATCH(F347,$CG$7:$CG$100,0)+6+SUM(IF((F347=$CG$7:$CG$59)=TRUE,1,0))-1))),IF(OR(DN345=2,DN345=3),INDIRECT(_xlfn.CONCAT($CL$1,MATCH(E347,$CK$7:$CK$100,0)+6)):INDIRECT(_xlfn.CONCAT($CL$1,MATCH(E347,$CK$7:$CK$100,0)+6+SUM(IF((E347=$CK$7:$CK$59)=TRUE,1,0))-1)),INDIRECT(_xlfn.CONCAT($CD$1,MATCH(E347,$CC$7:$CC$100,0)+6)):INDIRECT(_xlfn.CONCAT($CD$1,MATCH(E347,$CC$7:$CC$100,0)+6+SUM(IF((E347=$CC$7:$CC$59)=TRUE,1,0))-1))))*$S$3*IF(AND(DM345=4,F347=0),1.1,1),1/TRANSPOSE(W347-INDIRECT(_xlfn.CONCAT($BZ$1,MATCH(D347,$BY$7:$BY$100,0)+6)):INDIRECT(_xlfn.CONCAT($BZ$1,MATCH(D347,$BY$7:$BY$100,0)+6+SUM(IF((D347=$BY$7:$BY$59)=TRUE,1,0))-1))*$R$3)),6)=1,1,0)),W347-INDIRECT(_xlfn.CONCAT($BZ$1,MATCH(D347,$BY$7:$BY$100,0)+6)):INDIRECT(_xlfn.CONCAT($BZ$1,MATCH(D347,$BY$7:$BY$100,0)+6+SUM(IF((D347=$BY$7:$BY$59)=TRUE,1,0))-1))*$R$3))/$S$3,1,-1,TRUE)=0,"",_xlfn._xlws.SORT(TRANSPOSE(MMULT(MMULT(_xlfn.MUNIT(X347),IF(ROUND(MMULT(IF(E347=0,IF(DN345=1,INDIRECT(_xlfn.CONCAT($CP$1,MATCH(F347,$CO$7:$CO$100,0)+6)):INDIRECT(_xlfn.CONCAT($CP$1,MATCH(F347,$CO$7:$CO$100,0)+6+SUM(IF((F347=$CO$7:$CO$59)=TRUE,1,0))-1)),INDIRECT(_xlfn.CONCAT($CH$1,MATCH(F347,$CG$7:$CG$100,0)+6)):INDIRECT(_xlfn.CONCAT($CH$1,MATCH(F347,$CG$7:$CG$100,0)+6+SUM(IF((F347=$CG$7:$CG$59)=TRUE,1,0))-1))),IF(OR(DN345=2,DN345=3),INDIRECT(_xlfn.CONCAT($CL$1,MATCH(E347,$CK$7:$CK$100,0)+6)):INDIRECT(_xlfn.CONCAT($CL$1,MATCH(E347,$CK$7:$CK$100,0)+6+SUM(IF((E347=$CK$7:$CK$59)=TRUE,1,0))-1)),INDIRECT(_xlfn.CONCAT($CD$1,MATCH(E347,$CC$7:$CC$100,0)+6)):INDIRECT(_xlfn.CONCAT($CD$1,MATCH(E347,$CC$7:$CC$100,0)+6+SUM(IF((E347=$CC$7:$CC$59)=TRUE,1,0))-1))))*$S$3*IF(AND(DM345=4,F347=0),1.1,1),1/TRANSPOSE(W347-INDIRECT(_xlfn.CONCAT($BZ$1,MATCH(D347,$BY$7:$BY$100,0)+6)):INDIRECT(_xlfn.CONCAT($BZ$1,MATCH(D347,$BY$7:$BY$100,0)+6+SUM(IF((D347=$BY$7:$BY$59)=TRUE,1,0))-1))*$R$3)),6)=1,1,0)),W347-INDIRECT(_xlfn.CONCAT($BZ$1,MATCH(D347,$BY$7:$BY$100,0)+6)):INDIRECT(_xlfn.CONCAT($BZ$1,MATCH(D347,$BY$7:$BY$100,0)+6+SUM(IF((D347=$BY$7:$BY$59)=TRUE,1,0))-1))*$R$3))/$S$3,1,-1,TRUE)),"")</f>
        <v/>
      </c>
      <c r="AG347" s="31"/>
      <c r="AH347" s="31"/>
      <c r="AI347" s="31"/>
      <c r="AJ347" s="32"/>
      <c r="AK347" s="6"/>
      <c r="AL347" s="21"/>
      <c r="AM347" s="21"/>
      <c r="AN347" s="48">
        <f t="shared" ref="AN347:AN410" si="93">IFERROR(VLOOKUP(AL347,$DL$5:$DM$15,2,FALSE),12)</f>
        <v>12</v>
      </c>
      <c r="AO347" s="39" t="e">
        <f t="shared" ref="AO347:AO410" si="94">VLOOKUP(AM347,$DO$11:$DP$19,2,FALSE)</f>
        <v>#N/A</v>
      </c>
      <c r="AP347" s="39" t="e" cm="1">
        <f t="array" ref="AP347">_xlfn.XMATCH(1,IF(IF((AL347=$DG$24:$EF$24)=TRUE,1,0)+IF((AM347=$DG$25:$EF$25)=TRUE,1,0)=2,1,0))</f>
        <v>#N/A</v>
      </c>
      <c r="AQ347" s="39" t="str" cm="1">
        <f t="array" aca="1" ref="AQ347:AU347" ca="1">AA347:AE347</f>
        <v/>
      </c>
      <c r="AR347" s="39" t="str">
        <f ca="1"/>
        <v/>
      </c>
      <c r="AS347" s="39" t="str">
        <f ca="1"/>
        <v/>
      </c>
      <c r="AT347" s="39" t="str">
        <f ca="1"/>
        <v/>
      </c>
      <c r="AU347" s="39" t="str">
        <f ca="1"/>
        <v/>
      </c>
      <c r="AV347" s="39">
        <f t="shared" ref="AV347:AV410" si="95">IF(E347=0,0,1)</f>
        <v>0</v>
      </c>
      <c r="AW347" s="39" t="e" cm="1">
        <f t="array" ref="AW347">IF(AND(AV347=1,AO347&lt;&gt;1),VLOOKUP(E347,변환표준점수!$H$8:$O$60,_xlfn.XMATCH('표점 계산기'!$AL347,변환표준점수!$I$6:$O$6)+1,FALSE),IF(AND($E347=0,$DN$4=1),INDEX($CH$7:$CH$73,SUM(IF(AF347=$CP$7:$CP$59,ROW($A$1:$A$50),0))),IF(AND($E347&lt;&gt;0,$DN$4&lt;&gt;1),INDEX($CD$7:$CD$73,SUM(IF(AF347=$CL$7:$CL$59,ROW($A$1:$A$50),0))),AF347:AJ347)))</f>
        <v>#N/A</v>
      </c>
      <c r="AX347" s="39"/>
      <c r="AY347" s="39"/>
      <c r="AZ347" s="39"/>
      <c r="BA347" s="39"/>
      <c r="BB347" s="39" t="e">
        <f>VLOOKUP(G347,변환표준점수!$X$8:$AM$16,_xlfn.XMATCH(AL347,변환표준점수!$Y$5:$AM$5)+IF(OR(AN347=6,AN347=7,AN347=10,AN347=11),IF(AO347=1,0,1),0)+1,FALSE)</f>
        <v>#N/A</v>
      </c>
      <c r="BC347" s="39" t="e">
        <f>VLOOKUP(H347,변환표준점수!$AO$8:$BE$16,_xlfn.XMATCH(AL347,변환표준점수!$AP$5:$BE$5)+IF(OR(AN347=3,AN347=6,AN347=8,AN347=9,AN347=10),IF(AO347=1,0,1),0)+1,FALSE)</f>
        <v>#N/A</v>
      </c>
      <c r="BD347" s="39" t="e">
        <f>IF(I347=0,VLOOKUP(K347,변환표준점수!$BU$8:$CF$62,'표점 계산기'!$AN347+1,FALSE),VLOOKUP(I347,변환표준점수!$BH$8:$BS$62,'표점 계산기'!$AN347+1,FALSE))</f>
        <v>#N/A</v>
      </c>
      <c r="BE347" s="39" t="e">
        <f>IF(J347=0,VLOOKUP(L347,변환표준점수!$BU$8:$CF$62,'표점 계산기'!$AN347+1,FALSE),VLOOKUP(J347,변환표준점수!$BH$8:$BS$62,'표점 계산기'!$AN347+1,FALSE))</f>
        <v>#N/A</v>
      </c>
      <c r="BF347" s="39" cm="1">
        <f t="array" ref="BF347">IF(M347=0,0,IF(OR(AN347=3,AN347=4),0,IF(AN347=1,INDEX($CZ$7:$CZ$15,SUM(IF(M347&lt;$CY$7:$CY$15=TRUE,1,0))+1),VLOOKUP(M347,변환표준점수!$BH$8:$BS$62,'표점 계산기'!AN347+1,FALSE))))</f>
        <v>0</v>
      </c>
      <c r="BG347" s="39" t="e" cm="1">
        <f t="array" ref="BG347">INDEX($DG$24:$EF$31,COLUMN(C342),$AP347)</f>
        <v>#N/A</v>
      </c>
      <c r="BH347" s="39" t="e" cm="1">
        <f t="array" ref="BH347">INDEX($DG$24:$EF$31,COLUMN(D342),$AP347)</f>
        <v>#N/A</v>
      </c>
      <c r="BI347" s="39" t="e" cm="1">
        <f t="array" ref="BI347">INDEX($DG$24:$EF$31,COLUMN(E342),$AP347)</f>
        <v>#N/A</v>
      </c>
      <c r="BJ347" s="39" t="e" cm="1">
        <f t="array" ref="BJ347">INDEX($DG$24:$EF$31,COLUMN(F342),$AP347)</f>
        <v>#N/A</v>
      </c>
      <c r="BK347" s="39" t="e" cm="1">
        <f t="array" ref="BK347">INDEX($DG$24:$EF$31,COLUMN(G342),$AP347)</f>
        <v>#N/A</v>
      </c>
      <c r="BL347" s="39" t="e" cm="1">
        <f t="array" ref="BL347">INDEX($DG$24:$EF$31,COLUMN(H342),$AP347)</f>
        <v>#N/A</v>
      </c>
      <c r="BM347" s="63" t="str" cm="1">
        <f t="array" aca="1" ref="BM347:BQ347" ca="1">IFERROR(ROUND(IF(IFERROR(AW347:BA347/AW347:BA347,0)=1,(IFERROR(AQ347:AU347*BG347,0)+IFERROR(AW347:BA347*BH347,0)+(SUM(BD347:BF347)-MIN(BD347:BF347))*BI347+BB347*BJ347+BC347*BK347)*BL347+BB347*(1-BJ347)+BC347*(1-BK347)+IF(AN347=1,BF347,0),""),2),"")</f>
        <v/>
      </c>
      <c r="BN347" s="52" t="str">
        <f ca="1"/>
        <v/>
      </c>
      <c r="BO347" s="52" t="str">
        <f ca="1"/>
        <v/>
      </c>
      <c r="BP347" s="52" t="str">
        <f ca="1"/>
        <v/>
      </c>
      <c r="BQ347" s="64" t="str">
        <f ca="1"/>
        <v/>
      </c>
      <c r="BR347" s="6"/>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6"/>
      <c r="DM347" s="6"/>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row>
    <row r="348" spans="1:153" x14ac:dyDescent="0.3">
      <c r="A348" s="5"/>
      <c r="B348" s="18" t="str">
        <f t="shared" si="83"/>
        <v/>
      </c>
      <c r="C348" s="24"/>
      <c r="D348" s="24"/>
      <c r="E348" s="24"/>
      <c r="F348" s="24"/>
      <c r="G348" s="24"/>
      <c r="H348" s="25"/>
      <c r="I348" s="25"/>
      <c r="J348" s="25"/>
      <c r="K348" s="25"/>
      <c r="L348" s="25"/>
      <c r="M348" s="25"/>
      <c r="N348" s="24"/>
      <c r="O348" s="25"/>
      <c r="P348" s="6"/>
      <c r="Q348" s="6"/>
      <c r="R348" s="6" t="e">
        <f t="shared" si="84"/>
        <v>#N/A</v>
      </c>
      <c r="S348" s="6" t="e">
        <f t="shared" si="85"/>
        <v>#N/A</v>
      </c>
      <c r="T348" s="6" t="e">
        <f t="shared" si="86"/>
        <v>#N/A</v>
      </c>
      <c r="U348" s="6" t="e">
        <f t="shared" si="87"/>
        <v>#N/A</v>
      </c>
      <c r="V348" s="8" cm="1">
        <f t="array" ref="V348">IF(M348=0,0,IF(OR($DM$4=3,$DM$4=4),0,IF($DM$4=1,INDEX($CZ$7:$CZ$15,SUM(IF(M348&lt;$CY$7:$CY$15=TRUE,1,0))+1),VLOOKUP(M348,$DB$7:$DC$107,2,FALSE))))</f>
        <v>0</v>
      </c>
      <c r="W348" s="6" t="e">
        <f t="shared" si="82"/>
        <v>#N/A</v>
      </c>
      <c r="X348" s="6" cm="1">
        <f t="array" aca="1" ref="X348" ca="1">SUM(IF((IF(E348=0,INDIRECT(_xlfn.CONCAT($CH$1,MATCH(F348,$CG$7:$CG$100,0)+6)):INDIRECT(_xlfn.CONCAT($CH$1,MATCH(F348,$CG$7:$CG$100,0)+6+SUM(IF((F348=$CG$7:$CG$59)=TRUE,1,0))-1)),INDIRECT(_xlfn.CONCAT($CD$1,MATCH(E348,$CC$7:$CC$100,0)+6)):INDIRECT(_xlfn.CONCAT($CD$1,MATCH(E348,$CC$7:$CC$100,0)+6+SUM(IF((E348=$CC$7:$CC$59)=TRUE,1,0))-1)))*$S$3)=0,0,1))</f>
        <v>2</v>
      </c>
      <c r="Y348" s="6" t="e" cm="1">
        <f t="array" aca="1" ref="Y348" ca="1">SUM(IF((TRANSPOSE(MMULT(MMULT(_xlfn.MUNIT(X348),IF(MMULT(IF(E348=0,INDIRECT(_xlfn.CONCAT($CH$1,MATCH(F348,$CG$7:$CG$100,0)+6)):INDIRECT(_xlfn.CONCAT($CH$1,MATCH(F348,$CG$7:$CG$100,0)+6+SUM(IF((F348=$CG$7:$CG$59)=TRUE,1,0))-1)),INDIRECT(_xlfn.CONCAT($CD$1,MATCH(E348,$CC$7:$CC$100,0)+6)):INDIRECT(_xlfn.CONCAT($CD$1,MATCH(E348,$CC$7:$CC$100,0)+6+SUM(IF((E348=$CC$7:$CC$59)=TRUE,1,0))-1)))*$S$3,1/TRANSPOSE(W348-INDIRECT(_xlfn.CONCAT($BZ$1,MATCH(D348,$BY$7:$BY$100,0)+6)):INDIRECT(_xlfn.CONCAT($BZ$1,MATCH(D348,$BY$7:$BY$100,0)+6+SUM(IF((D348=$BY$7:$BY$59)=TRUE,1,0))-1))*$R$3))=1,1,0)),W348-INDIRECT(_xlfn.CONCAT($BZ$1,MATCH(D348,$BY$7:$BY$100,0)+6)):INDIRECT(_xlfn.CONCAT($BZ$1,MATCH(D348,$BY$7:$BY$100,0)+6+SUM(IF((D348=$BY$7:$BY$59)=TRUE,1,0))-1))*$R$3)))=0,0,1))</f>
        <v>#N/A</v>
      </c>
      <c r="Z348" s="6"/>
      <c r="AA348" s="30" t="str">
        <f t="shared" ca="1" si="88"/>
        <v/>
      </c>
      <c r="AB348" s="31" t="str">
        <f t="shared" si="89"/>
        <v/>
      </c>
      <c r="AC348" s="31" t="str">
        <f t="shared" si="90"/>
        <v/>
      </c>
      <c r="AD348" s="31" t="str">
        <f t="shared" si="91"/>
        <v/>
      </c>
      <c r="AE348" s="32" t="str">
        <f t="shared" si="92"/>
        <v/>
      </c>
      <c r="AF348" s="33" t="str" cm="1">
        <f t="array" aca="1" ref="AF348" ca="1">IFERROR(IF(_xlfn._xlws.SORT(TRANSPOSE(MMULT(MMULT(_xlfn.MUNIT(X348),IF(ROUND(MMULT(IF(E348=0,IF(DN346=1,INDIRECT(_xlfn.CONCAT($CP$1,MATCH(F348,$CO$7:$CO$100,0)+6)):INDIRECT(_xlfn.CONCAT($CP$1,MATCH(F348,$CO$7:$CO$100,0)+6+SUM(IF((F348=$CO$7:$CO$59)=TRUE,1,0))-1)),INDIRECT(_xlfn.CONCAT($CH$1,MATCH(F348,$CG$7:$CG$100,0)+6)):INDIRECT(_xlfn.CONCAT($CH$1,MATCH(F348,$CG$7:$CG$100,0)+6+SUM(IF((F348=$CG$7:$CG$59)=TRUE,1,0))-1))),IF(OR(DN346=2,DN346=3),INDIRECT(_xlfn.CONCAT($CL$1,MATCH(E348,$CK$7:$CK$100,0)+6)):INDIRECT(_xlfn.CONCAT($CL$1,MATCH(E348,$CK$7:$CK$100,0)+6+SUM(IF((E348=$CK$7:$CK$59)=TRUE,1,0))-1)),INDIRECT(_xlfn.CONCAT($CD$1,MATCH(E348,$CC$7:$CC$100,0)+6)):INDIRECT(_xlfn.CONCAT($CD$1,MATCH(E348,$CC$7:$CC$100,0)+6+SUM(IF((E348=$CC$7:$CC$59)=TRUE,1,0))-1))))*$S$3*IF(AND(DM346=4,F348=0),1.1,1),1/TRANSPOSE(W348-INDIRECT(_xlfn.CONCAT($BZ$1,MATCH(D348,$BY$7:$BY$100,0)+6)):INDIRECT(_xlfn.CONCAT($BZ$1,MATCH(D348,$BY$7:$BY$100,0)+6+SUM(IF((D348=$BY$7:$BY$59)=TRUE,1,0))-1))*$R$3)),6)=1,1,0)),W348-INDIRECT(_xlfn.CONCAT($BZ$1,MATCH(D348,$BY$7:$BY$100,0)+6)):INDIRECT(_xlfn.CONCAT($BZ$1,MATCH(D348,$BY$7:$BY$100,0)+6+SUM(IF((D348=$BY$7:$BY$59)=TRUE,1,0))-1))*$R$3))/$S$3,1,-1,TRUE)=0,"",_xlfn._xlws.SORT(TRANSPOSE(MMULT(MMULT(_xlfn.MUNIT(X348),IF(ROUND(MMULT(IF(E348=0,IF(DN346=1,INDIRECT(_xlfn.CONCAT($CP$1,MATCH(F348,$CO$7:$CO$100,0)+6)):INDIRECT(_xlfn.CONCAT($CP$1,MATCH(F348,$CO$7:$CO$100,0)+6+SUM(IF((F348=$CO$7:$CO$59)=TRUE,1,0))-1)),INDIRECT(_xlfn.CONCAT($CH$1,MATCH(F348,$CG$7:$CG$100,0)+6)):INDIRECT(_xlfn.CONCAT($CH$1,MATCH(F348,$CG$7:$CG$100,0)+6+SUM(IF((F348=$CG$7:$CG$59)=TRUE,1,0))-1))),IF(OR(DN346=2,DN346=3),INDIRECT(_xlfn.CONCAT($CL$1,MATCH(E348,$CK$7:$CK$100,0)+6)):INDIRECT(_xlfn.CONCAT($CL$1,MATCH(E348,$CK$7:$CK$100,0)+6+SUM(IF((E348=$CK$7:$CK$59)=TRUE,1,0))-1)),INDIRECT(_xlfn.CONCAT($CD$1,MATCH(E348,$CC$7:$CC$100,0)+6)):INDIRECT(_xlfn.CONCAT($CD$1,MATCH(E348,$CC$7:$CC$100,0)+6+SUM(IF((E348=$CC$7:$CC$59)=TRUE,1,0))-1))))*$S$3*IF(AND(DM346=4,F348=0),1.1,1),1/TRANSPOSE(W348-INDIRECT(_xlfn.CONCAT($BZ$1,MATCH(D348,$BY$7:$BY$100,0)+6)):INDIRECT(_xlfn.CONCAT($BZ$1,MATCH(D348,$BY$7:$BY$100,0)+6+SUM(IF((D348=$BY$7:$BY$59)=TRUE,1,0))-1))*$R$3)),6)=1,1,0)),W348-INDIRECT(_xlfn.CONCAT($BZ$1,MATCH(D348,$BY$7:$BY$100,0)+6)):INDIRECT(_xlfn.CONCAT($BZ$1,MATCH(D348,$BY$7:$BY$100,0)+6+SUM(IF((D348=$BY$7:$BY$59)=TRUE,1,0))-1))*$R$3))/$S$3,1,-1,TRUE)),"")</f>
        <v/>
      </c>
      <c r="AG348" s="31"/>
      <c r="AH348" s="31"/>
      <c r="AI348" s="31"/>
      <c r="AJ348" s="32"/>
      <c r="AK348" s="6"/>
      <c r="AL348" s="21"/>
      <c r="AM348" s="21"/>
      <c r="AN348" s="48">
        <f t="shared" si="93"/>
        <v>12</v>
      </c>
      <c r="AO348" s="39" t="e">
        <f t="shared" si="94"/>
        <v>#N/A</v>
      </c>
      <c r="AP348" s="39" t="e" cm="1">
        <f t="array" ref="AP348">_xlfn.XMATCH(1,IF(IF((AL348=$DG$24:$EF$24)=TRUE,1,0)+IF((AM348=$DG$25:$EF$25)=TRUE,1,0)=2,1,0))</f>
        <v>#N/A</v>
      </c>
      <c r="AQ348" s="39" t="str" cm="1">
        <f t="array" aca="1" ref="AQ348:AU348" ca="1">AA348:AE348</f>
        <v/>
      </c>
      <c r="AR348" s="39" t="str">
        <f ca="1"/>
        <v/>
      </c>
      <c r="AS348" s="39" t="str">
        <f ca="1"/>
        <v/>
      </c>
      <c r="AT348" s="39" t="str">
        <f ca="1"/>
        <v/>
      </c>
      <c r="AU348" s="39" t="str">
        <f ca="1"/>
        <v/>
      </c>
      <c r="AV348" s="39">
        <f t="shared" si="95"/>
        <v>0</v>
      </c>
      <c r="AW348" s="39" t="e" cm="1">
        <f t="array" ref="AW348">IF(AND(AV348=1,AO348&lt;&gt;1),VLOOKUP(E348,변환표준점수!$H$8:$O$60,_xlfn.XMATCH('표점 계산기'!$AL348,변환표준점수!$I$6:$O$6)+1,FALSE),IF(AND($E348=0,$DN$4=1),INDEX($CH$7:$CH$73,SUM(IF(AF348=$CP$7:$CP$59,ROW($A$1:$A$50),0))),IF(AND($E348&lt;&gt;0,$DN$4&lt;&gt;1),INDEX($CD$7:$CD$73,SUM(IF(AF348=$CL$7:$CL$59,ROW($A$1:$A$50),0))),AF348:AJ348)))</f>
        <v>#N/A</v>
      </c>
      <c r="AX348" s="39"/>
      <c r="AY348" s="39"/>
      <c r="AZ348" s="39"/>
      <c r="BA348" s="39"/>
      <c r="BB348" s="39" t="e">
        <f>VLOOKUP(G348,변환표준점수!$X$8:$AM$16,_xlfn.XMATCH(AL348,변환표준점수!$Y$5:$AM$5)+IF(OR(AN348=6,AN348=7,AN348=10,AN348=11),IF(AO348=1,0,1),0)+1,FALSE)</f>
        <v>#N/A</v>
      </c>
      <c r="BC348" s="39" t="e">
        <f>VLOOKUP(H348,변환표준점수!$AO$8:$BE$16,_xlfn.XMATCH(AL348,변환표준점수!$AP$5:$BE$5)+IF(OR(AN348=3,AN348=6,AN348=8,AN348=9,AN348=10),IF(AO348=1,0,1),0)+1,FALSE)</f>
        <v>#N/A</v>
      </c>
      <c r="BD348" s="39" t="e">
        <f>IF(I348=0,VLOOKUP(K348,변환표준점수!$BU$8:$CF$62,'표점 계산기'!$AN348+1,FALSE),VLOOKUP(I348,변환표준점수!$BH$8:$BS$62,'표점 계산기'!$AN348+1,FALSE))</f>
        <v>#N/A</v>
      </c>
      <c r="BE348" s="39" t="e">
        <f>IF(J348=0,VLOOKUP(L348,변환표준점수!$BU$8:$CF$62,'표점 계산기'!$AN348+1,FALSE),VLOOKUP(J348,변환표준점수!$BH$8:$BS$62,'표점 계산기'!$AN348+1,FALSE))</f>
        <v>#N/A</v>
      </c>
      <c r="BF348" s="39" cm="1">
        <f t="array" ref="BF348">IF(M348=0,0,IF(OR(AN348=3,AN348=4),0,IF(AN348=1,INDEX($CZ$7:$CZ$15,SUM(IF(M348&lt;$CY$7:$CY$15=TRUE,1,0))+1),VLOOKUP(M348,변환표준점수!$BH$8:$BS$62,'표점 계산기'!AN348+1,FALSE))))</f>
        <v>0</v>
      </c>
      <c r="BG348" s="39" t="e" cm="1">
        <f t="array" ref="BG348">INDEX($DG$24:$EF$31,COLUMN(C343),$AP348)</f>
        <v>#N/A</v>
      </c>
      <c r="BH348" s="39" t="e" cm="1">
        <f t="array" ref="BH348">INDEX($DG$24:$EF$31,COLUMN(D343),$AP348)</f>
        <v>#N/A</v>
      </c>
      <c r="BI348" s="39" t="e" cm="1">
        <f t="array" ref="BI348">INDEX($DG$24:$EF$31,COLUMN(E343),$AP348)</f>
        <v>#N/A</v>
      </c>
      <c r="BJ348" s="39" t="e" cm="1">
        <f t="array" ref="BJ348">INDEX($DG$24:$EF$31,COLUMN(F343),$AP348)</f>
        <v>#N/A</v>
      </c>
      <c r="BK348" s="39" t="e" cm="1">
        <f t="array" ref="BK348">INDEX($DG$24:$EF$31,COLUMN(G343),$AP348)</f>
        <v>#N/A</v>
      </c>
      <c r="BL348" s="39" t="e" cm="1">
        <f t="array" ref="BL348">INDEX($DG$24:$EF$31,COLUMN(H343),$AP348)</f>
        <v>#N/A</v>
      </c>
      <c r="BM348" s="63" t="str" cm="1">
        <f t="array" aca="1" ref="BM348:BQ348" ca="1">IFERROR(ROUND(IF(IFERROR(AW348:BA348/AW348:BA348,0)=1,(IFERROR(AQ348:AU348*BG348,0)+IFERROR(AW348:BA348*BH348,0)+(SUM(BD348:BF348)-MIN(BD348:BF348))*BI348+BB348*BJ348+BC348*BK348)*BL348+BB348*(1-BJ348)+BC348*(1-BK348)+IF(AN348=1,BF348,0),""),2),"")</f>
        <v/>
      </c>
      <c r="BN348" s="52" t="str">
        <f ca="1"/>
        <v/>
      </c>
      <c r="BO348" s="52" t="str">
        <f ca="1"/>
        <v/>
      </c>
      <c r="BP348" s="52" t="str">
        <f ca="1"/>
        <v/>
      </c>
      <c r="BQ348" s="64" t="str">
        <f ca="1"/>
        <v/>
      </c>
      <c r="BR348" s="6"/>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6"/>
      <c r="DM348" s="6"/>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row>
    <row r="349" spans="1:153" x14ac:dyDescent="0.3">
      <c r="A349" s="5"/>
      <c r="B349" s="18" t="str">
        <f t="shared" si="83"/>
        <v/>
      </c>
      <c r="C349" s="24"/>
      <c r="D349" s="24"/>
      <c r="E349" s="24"/>
      <c r="F349" s="24"/>
      <c r="G349" s="24"/>
      <c r="H349" s="25"/>
      <c r="I349" s="25"/>
      <c r="J349" s="25"/>
      <c r="K349" s="25"/>
      <c r="L349" s="25"/>
      <c r="M349" s="25"/>
      <c r="N349" s="24"/>
      <c r="O349" s="25"/>
      <c r="P349" s="6"/>
      <c r="Q349" s="6"/>
      <c r="R349" s="6" t="e">
        <f t="shared" si="84"/>
        <v>#N/A</v>
      </c>
      <c r="S349" s="6" t="e">
        <f t="shared" si="85"/>
        <v>#N/A</v>
      </c>
      <c r="T349" s="6" t="e">
        <f t="shared" si="86"/>
        <v>#N/A</v>
      </c>
      <c r="U349" s="6" t="e">
        <f t="shared" si="87"/>
        <v>#N/A</v>
      </c>
      <c r="V349" s="8" cm="1">
        <f t="array" ref="V349">IF(M349=0,0,IF(OR($DM$4=3,$DM$4=4),0,IF($DM$4=1,INDEX($CZ$7:$CZ$15,SUM(IF(M349&lt;$CY$7:$CY$15=TRUE,1,0))+1),VLOOKUP(M349,$DB$7:$DC$107,2,FALSE))))</f>
        <v>0</v>
      </c>
      <c r="W349" s="6" t="e">
        <f t="shared" si="82"/>
        <v>#N/A</v>
      </c>
      <c r="X349" s="6" cm="1">
        <f t="array" aca="1" ref="X349" ca="1">SUM(IF((IF(E349=0,INDIRECT(_xlfn.CONCAT($CH$1,MATCH(F349,$CG$7:$CG$100,0)+6)):INDIRECT(_xlfn.CONCAT($CH$1,MATCH(F349,$CG$7:$CG$100,0)+6+SUM(IF((F349=$CG$7:$CG$59)=TRUE,1,0))-1)),INDIRECT(_xlfn.CONCAT($CD$1,MATCH(E349,$CC$7:$CC$100,0)+6)):INDIRECT(_xlfn.CONCAT($CD$1,MATCH(E349,$CC$7:$CC$100,0)+6+SUM(IF((E349=$CC$7:$CC$59)=TRUE,1,0))-1)))*$S$3)=0,0,1))</f>
        <v>2</v>
      </c>
      <c r="Y349" s="6" t="e" cm="1">
        <f t="array" aca="1" ref="Y349" ca="1">SUM(IF((TRANSPOSE(MMULT(MMULT(_xlfn.MUNIT(X349),IF(MMULT(IF(E349=0,INDIRECT(_xlfn.CONCAT($CH$1,MATCH(F349,$CG$7:$CG$100,0)+6)):INDIRECT(_xlfn.CONCAT($CH$1,MATCH(F349,$CG$7:$CG$100,0)+6+SUM(IF((F349=$CG$7:$CG$59)=TRUE,1,0))-1)),INDIRECT(_xlfn.CONCAT($CD$1,MATCH(E349,$CC$7:$CC$100,0)+6)):INDIRECT(_xlfn.CONCAT($CD$1,MATCH(E349,$CC$7:$CC$100,0)+6+SUM(IF((E349=$CC$7:$CC$59)=TRUE,1,0))-1)))*$S$3,1/TRANSPOSE(W349-INDIRECT(_xlfn.CONCAT($BZ$1,MATCH(D349,$BY$7:$BY$100,0)+6)):INDIRECT(_xlfn.CONCAT($BZ$1,MATCH(D349,$BY$7:$BY$100,0)+6+SUM(IF((D349=$BY$7:$BY$59)=TRUE,1,0))-1))*$R$3))=1,1,0)),W349-INDIRECT(_xlfn.CONCAT($BZ$1,MATCH(D349,$BY$7:$BY$100,0)+6)):INDIRECT(_xlfn.CONCAT($BZ$1,MATCH(D349,$BY$7:$BY$100,0)+6+SUM(IF((D349=$BY$7:$BY$59)=TRUE,1,0))-1))*$R$3)))=0,0,1))</f>
        <v>#N/A</v>
      </c>
      <c r="Z349" s="6"/>
      <c r="AA349" s="30" t="str">
        <f t="shared" ca="1" si="88"/>
        <v/>
      </c>
      <c r="AB349" s="31" t="str">
        <f t="shared" si="89"/>
        <v/>
      </c>
      <c r="AC349" s="31" t="str">
        <f t="shared" si="90"/>
        <v/>
      </c>
      <c r="AD349" s="31" t="str">
        <f t="shared" si="91"/>
        <v/>
      </c>
      <c r="AE349" s="32" t="str">
        <f t="shared" si="92"/>
        <v/>
      </c>
      <c r="AF349" s="33" t="str" cm="1">
        <f t="array" aca="1" ref="AF349" ca="1">IFERROR(IF(_xlfn._xlws.SORT(TRANSPOSE(MMULT(MMULT(_xlfn.MUNIT(X349),IF(ROUND(MMULT(IF(E349=0,IF(DN347=1,INDIRECT(_xlfn.CONCAT($CP$1,MATCH(F349,$CO$7:$CO$100,0)+6)):INDIRECT(_xlfn.CONCAT($CP$1,MATCH(F349,$CO$7:$CO$100,0)+6+SUM(IF((F349=$CO$7:$CO$59)=TRUE,1,0))-1)),INDIRECT(_xlfn.CONCAT($CH$1,MATCH(F349,$CG$7:$CG$100,0)+6)):INDIRECT(_xlfn.CONCAT($CH$1,MATCH(F349,$CG$7:$CG$100,0)+6+SUM(IF((F349=$CG$7:$CG$59)=TRUE,1,0))-1))),IF(OR(DN347=2,DN347=3),INDIRECT(_xlfn.CONCAT($CL$1,MATCH(E349,$CK$7:$CK$100,0)+6)):INDIRECT(_xlfn.CONCAT($CL$1,MATCH(E349,$CK$7:$CK$100,0)+6+SUM(IF((E349=$CK$7:$CK$59)=TRUE,1,0))-1)),INDIRECT(_xlfn.CONCAT($CD$1,MATCH(E349,$CC$7:$CC$100,0)+6)):INDIRECT(_xlfn.CONCAT($CD$1,MATCH(E349,$CC$7:$CC$100,0)+6+SUM(IF((E349=$CC$7:$CC$59)=TRUE,1,0))-1))))*$S$3*IF(AND(DM347=4,F349=0),1.1,1),1/TRANSPOSE(W349-INDIRECT(_xlfn.CONCAT($BZ$1,MATCH(D349,$BY$7:$BY$100,0)+6)):INDIRECT(_xlfn.CONCAT($BZ$1,MATCH(D349,$BY$7:$BY$100,0)+6+SUM(IF((D349=$BY$7:$BY$59)=TRUE,1,0))-1))*$R$3)),6)=1,1,0)),W349-INDIRECT(_xlfn.CONCAT($BZ$1,MATCH(D349,$BY$7:$BY$100,0)+6)):INDIRECT(_xlfn.CONCAT($BZ$1,MATCH(D349,$BY$7:$BY$100,0)+6+SUM(IF((D349=$BY$7:$BY$59)=TRUE,1,0))-1))*$R$3))/$S$3,1,-1,TRUE)=0,"",_xlfn._xlws.SORT(TRANSPOSE(MMULT(MMULT(_xlfn.MUNIT(X349),IF(ROUND(MMULT(IF(E349=0,IF(DN347=1,INDIRECT(_xlfn.CONCAT($CP$1,MATCH(F349,$CO$7:$CO$100,0)+6)):INDIRECT(_xlfn.CONCAT($CP$1,MATCH(F349,$CO$7:$CO$100,0)+6+SUM(IF((F349=$CO$7:$CO$59)=TRUE,1,0))-1)),INDIRECT(_xlfn.CONCAT($CH$1,MATCH(F349,$CG$7:$CG$100,0)+6)):INDIRECT(_xlfn.CONCAT($CH$1,MATCH(F349,$CG$7:$CG$100,0)+6+SUM(IF((F349=$CG$7:$CG$59)=TRUE,1,0))-1))),IF(OR(DN347=2,DN347=3),INDIRECT(_xlfn.CONCAT($CL$1,MATCH(E349,$CK$7:$CK$100,0)+6)):INDIRECT(_xlfn.CONCAT($CL$1,MATCH(E349,$CK$7:$CK$100,0)+6+SUM(IF((E349=$CK$7:$CK$59)=TRUE,1,0))-1)),INDIRECT(_xlfn.CONCAT($CD$1,MATCH(E349,$CC$7:$CC$100,0)+6)):INDIRECT(_xlfn.CONCAT($CD$1,MATCH(E349,$CC$7:$CC$100,0)+6+SUM(IF((E349=$CC$7:$CC$59)=TRUE,1,0))-1))))*$S$3*IF(AND(DM347=4,F349=0),1.1,1),1/TRANSPOSE(W349-INDIRECT(_xlfn.CONCAT($BZ$1,MATCH(D349,$BY$7:$BY$100,0)+6)):INDIRECT(_xlfn.CONCAT($BZ$1,MATCH(D349,$BY$7:$BY$100,0)+6+SUM(IF((D349=$BY$7:$BY$59)=TRUE,1,0))-1))*$R$3)),6)=1,1,0)),W349-INDIRECT(_xlfn.CONCAT($BZ$1,MATCH(D349,$BY$7:$BY$100,0)+6)):INDIRECT(_xlfn.CONCAT($BZ$1,MATCH(D349,$BY$7:$BY$100,0)+6+SUM(IF((D349=$BY$7:$BY$59)=TRUE,1,0))-1))*$R$3))/$S$3,1,-1,TRUE)),"")</f>
        <v/>
      </c>
      <c r="AG349" s="31"/>
      <c r="AH349" s="31"/>
      <c r="AI349" s="31"/>
      <c r="AJ349" s="32"/>
      <c r="AK349" s="6"/>
      <c r="AL349" s="21"/>
      <c r="AM349" s="21"/>
      <c r="AN349" s="48">
        <f t="shared" si="93"/>
        <v>12</v>
      </c>
      <c r="AO349" s="39" t="e">
        <f t="shared" si="94"/>
        <v>#N/A</v>
      </c>
      <c r="AP349" s="39" t="e" cm="1">
        <f t="array" ref="AP349">_xlfn.XMATCH(1,IF(IF((AL349=$DG$24:$EF$24)=TRUE,1,0)+IF((AM349=$DG$25:$EF$25)=TRUE,1,0)=2,1,0))</f>
        <v>#N/A</v>
      </c>
      <c r="AQ349" s="39" t="str" cm="1">
        <f t="array" aca="1" ref="AQ349:AU349" ca="1">AA349:AE349</f>
        <v/>
      </c>
      <c r="AR349" s="39" t="str">
        <f ca="1"/>
        <v/>
      </c>
      <c r="AS349" s="39" t="str">
        <f ca="1"/>
        <v/>
      </c>
      <c r="AT349" s="39" t="str">
        <f ca="1"/>
        <v/>
      </c>
      <c r="AU349" s="39" t="str">
        <f ca="1"/>
        <v/>
      </c>
      <c r="AV349" s="39">
        <f t="shared" si="95"/>
        <v>0</v>
      </c>
      <c r="AW349" s="39" t="e" cm="1">
        <f t="array" ref="AW349">IF(AND(AV349=1,AO349&lt;&gt;1),VLOOKUP(E349,변환표준점수!$H$8:$O$60,_xlfn.XMATCH('표점 계산기'!$AL349,변환표준점수!$I$6:$O$6)+1,FALSE),IF(AND($E349=0,$DN$4=1),INDEX($CH$7:$CH$73,SUM(IF(AF349=$CP$7:$CP$59,ROW($A$1:$A$50),0))),IF(AND($E349&lt;&gt;0,$DN$4&lt;&gt;1),INDEX($CD$7:$CD$73,SUM(IF(AF349=$CL$7:$CL$59,ROW($A$1:$A$50),0))),AF349:AJ349)))</f>
        <v>#N/A</v>
      </c>
      <c r="AX349" s="39"/>
      <c r="AY349" s="39"/>
      <c r="AZ349" s="39"/>
      <c r="BA349" s="39"/>
      <c r="BB349" s="39" t="e">
        <f>VLOOKUP(G349,변환표준점수!$X$8:$AM$16,_xlfn.XMATCH(AL349,변환표준점수!$Y$5:$AM$5)+IF(OR(AN349=6,AN349=7,AN349=10,AN349=11),IF(AO349=1,0,1),0)+1,FALSE)</f>
        <v>#N/A</v>
      </c>
      <c r="BC349" s="39" t="e">
        <f>VLOOKUP(H349,변환표준점수!$AO$8:$BE$16,_xlfn.XMATCH(AL349,변환표준점수!$AP$5:$BE$5)+IF(OR(AN349=3,AN349=6,AN349=8,AN349=9,AN349=10),IF(AO349=1,0,1),0)+1,FALSE)</f>
        <v>#N/A</v>
      </c>
      <c r="BD349" s="39" t="e">
        <f>IF(I349=0,VLOOKUP(K349,변환표준점수!$BU$8:$CF$62,'표점 계산기'!$AN349+1,FALSE),VLOOKUP(I349,변환표준점수!$BH$8:$BS$62,'표점 계산기'!$AN349+1,FALSE))</f>
        <v>#N/A</v>
      </c>
      <c r="BE349" s="39" t="e">
        <f>IF(J349=0,VLOOKUP(L349,변환표준점수!$BU$8:$CF$62,'표점 계산기'!$AN349+1,FALSE),VLOOKUP(J349,변환표준점수!$BH$8:$BS$62,'표점 계산기'!$AN349+1,FALSE))</f>
        <v>#N/A</v>
      </c>
      <c r="BF349" s="39" cm="1">
        <f t="array" ref="BF349">IF(M349=0,0,IF(OR(AN349=3,AN349=4),0,IF(AN349=1,INDEX($CZ$7:$CZ$15,SUM(IF(M349&lt;$CY$7:$CY$15=TRUE,1,0))+1),VLOOKUP(M349,변환표준점수!$BH$8:$BS$62,'표점 계산기'!AN349+1,FALSE))))</f>
        <v>0</v>
      </c>
      <c r="BG349" s="39" t="e" cm="1">
        <f t="array" ref="BG349">INDEX($DG$24:$EF$31,COLUMN(C344),$AP349)</f>
        <v>#N/A</v>
      </c>
      <c r="BH349" s="39" t="e" cm="1">
        <f t="array" ref="BH349">INDEX($DG$24:$EF$31,COLUMN(D344),$AP349)</f>
        <v>#N/A</v>
      </c>
      <c r="BI349" s="39" t="e" cm="1">
        <f t="array" ref="BI349">INDEX($DG$24:$EF$31,COLUMN(E344),$AP349)</f>
        <v>#N/A</v>
      </c>
      <c r="BJ349" s="39" t="e" cm="1">
        <f t="array" ref="BJ349">INDEX($DG$24:$EF$31,COLUMN(F344),$AP349)</f>
        <v>#N/A</v>
      </c>
      <c r="BK349" s="39" t="e" cm="1">
        <f t="array" ref="BK349">INDEX($DG$24:$EF$31,COLUMN(G344),$AP349)</f>
        <v>#N/A</v>
      </c>
      <c r="BL349" s="39" t="e" cm="1">
        <f t="array" ref="BL349">INDEX($DG$24:$EF$31,COLUMN(H344),$AP349)</f>
        <v>#N/A</v>
      </c>
      <c r="BM349" s="63" t="str" cm="1">
        <f t="array" aca="1" ref="BM349:BQ349" ca="1">IFERROR(ROUND(IF(IFERROR(AW349:BA349/AW349:BA349,0)=1,(IFERROR(AQ349:AU349*BG349,0)+IFERROR(AW349:BA349*BH349,0)+(SUM(BD349:BF349)-MIN(BD349:BF349))*BI349+BB349*BJ349+BC349*BK349)*BL349+BB349*(1-BJ349)+BC349*(1-BK349)+IF(AN349=1,BF349,0),""),2),"")</f>
        <v/>
      </c>
      <c r="BN349" s="52" t="str">
        <f ca="1"/>
        <v/>
      </c>
      <c r="BO349" s="52" t="str">
        <f ca="1"/>
        <v/>
      </c>
      <c r="BP349" s="52" t="str">
        <f ca="1"/>
        <v/>
      </c>
      <c r="BQ349" s="64" t="str">
        <f ca="1"/>
        <v/>
      </c>
      <c r="BR349" s="6"/>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6"/>
      <c r="DM349" s="6"/>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row>
    <row r="350" spans="1:153" x14ac:dyDescent="0.3">
      <c r="A350" s="5"/>
      <c r="B350" s="18" t="str">
        <f t="shared" si="83"/>
        <v/>
      </c>
      <c r="C350" s="24"/>
      <c r="D350" s="24"/>
      <c r="E350" s="24"/>
      <c r="F350" s="24"/>
      <c r="G350" s="24"/>
      <c r="H350" s="25"/>
      <c r="I350" s="25"/>
      <c r="J350" s="25"/>
      <c r="K350" s="25"/>
      <c r="L350" s="25"/>
      <c r="M350" s="25"/>
      <c r="N350" s="24"/>
      <c r="O350" s="25"/>
      <c r="P350" s="6"/>
      <c r="Q350" s="6"/>
      <c r="R350" s="6" t="e">
        <f t="shared" si="84"/>
        <v>#N/A</v>
      </c>
      <c r="S350" s="6" t="e">
        <f t="shared" si="85"/>
        <v>#N/A</v>
      </c>
      <c r="T350" s="6" t="e">
        <f t="shared" si="86"/>
        <v>#N/A</v>
      </c>
      <c r="U350" s="6" t="e">
        <f t="shared" si="87"/>
        <v>#N/A</v>
      </c>
      <c r="V350" s="8" cm="1">
        <f t="array" ref="V350">IF(M350=0,0,IF(OR($DM$4=3,$DM$4=4),0,IF($DM$4=1,INDEX($CZ$7:$CZ$15,SUM(IF(M350&lt;$CY$7:$CY$15=TRUE,1,0))+1),VLOOKUP(M350,$DB$7:$DC$107,2,FALSE))))</f>
        <v>0</v>
      </c>
      <c r="W350" s="6" t="e">
        <f t="shared" si="82"/>
        <v>#N/A</v>
      </c>
      <c r="X350" s="6" cm="1">
        <f t="array" aca="1" ref="X350" ca="1">SUM(IF((IF(E350=0,INDIRECT(_xlfn.CONCAT($CH$1,MATCH(F350,$CG$7:$CG$100,0)+6)):INDIRECT(_xlfn.CONCAT($CH$1,MATCH(F350,$CG$7:$CG$100,0)+6+SUM(IF((F350=$CG$7:$CG$59)=TRUE,1,0))-1)),INDIRECT(_xlfn.CONCAT($CD$1,MATCH(E350,$CC$7:$CC$100,0)+6)):INDIRECT(_xlfn.CONCAT($CD$1,MATCH(E350,$CC$7:$CC$100,0)+6+SUM(IF((E350=$CC$7:$CC$59)=TRUE,1,0))-1)))*$S$3)=0,0,1))</f>
        <v>2</v>
      </c>
      <c r="Y350" s="6" t="e" cm="1">
        <f t="array" aca="1" ref="Y350" ca="1">SUM(IF((TRANSPOSE(MMULT(MMULT(_xlfn.MUNIT(X350),IF(MMULT(IF(E350=0,INDIRECT(_xlfn.CONCAT($CH$1,MATCH(F350,$CG$7:$CG$100,0)+6)):INDIRECT(_xlfn.CONCAT($CH$1,MATCH(F350,$CG$7:$CG$100,0)+6+SUM(IF((F350=$CG$7:$CG$59)=TRUE,1,0))-1)),INDIRECT(_xlfn.CONCAT($CD$1,MATCH(E350,$CC$7:$CC$100,0)+6)):INDIRECT(_xlfn.CONCAT($CD$1,MATCH(E350,$CC$7:$CC$100,0)+6+SUM(IF((E350=$CC$7:$CC$59)=TRUE,1,0))-1)))*$S$3,1/TRANSPOSE(W350-INDIRECT(_xlfn.CONCAT($BZ$1,MATCH(D350,$BY$7:$BY$100,0)+6)):INDIRECT(_xlfn.CONCAT($BZ$1,MATCH(D350,$BY$7:$BY$100,0)+6+SUM(IF((D350=$BY$7:$BY$59)=TRUE,1,0))-1))*$R$3))=1,1,0)),W350-INDIRECT(_xlfn.CONCAT($BZ$1,MATCH(D350,$BY$7:$BY$100,0)+6)):INDIRECT(_xlfn.CONCAT($BZ$1,MATCH(D350,$BY$7:$BY$100,0)+6+SUM(IF((D350=$BY$7:$BY$59)=TRUE,1,0))-1))*$R$3)))=0,0,1))</f>
        <v>#N/A</v>
      </c>
      <c r="Z350" s="6"/>
      <c r="AA350" s="30" t="str">
        <f t="shared" ca="1" si="88"/>
        <v/>
      </c>
      <c r="AB350" s="31" t="str">
        <f t="shared" si="89"/>
        <v/>
      </c>
      <c r="AC350" s="31" t="str">
        <f t="shared" si="90"/>
        <v/>
      </c>
      <c r="AD350" s="31" t="str">
        <f t="shared" si="91"/>
        <v/>
      </c>
      <c r="AE350" s="32" t="str">
        <f t="shared" si="92"/>
        <v/>
      </c>
      <c r="AF350" s="33" t="str" cm="1">
        <f t="array" aca="1" ref="AF350" ca="1">IFERROR(IF(_xlfn._xlws.SORT(TRANSPOSE(MMULT(MMULT(_xlfn.MUNIT(X350),IF(ROUND(MMULT(IF(E350=0,IF(DN348=1,INDIRECT(_xlfn.CONCAT($CP$1,MATCH(F350,$CO$7:$CO$100,0)+6)):INDIRECT(_xlfn.CONCAT($CP$1,MATCH(F350,$CO$7:$CO$100,0)+6+SUM(IF((F350=$CO$7:$CO$59)=TRUE,1,0))-1)),INDIRECT(_xlfn.CONCAT($CH$1,MATCH(F350,$CG$7:$CG$100,0)+6)):INDIRECT(_xlfn.CONCAT($CH$1,MATCH(F350,$CG$7:$CG$100,0)+6+SUM(IF((F350=$CG$7:$CG$59)=TRUE,1,0))-1))),IF(OR(DN348=2,DN348=3),INDIRECT(_xlfn.CONCAT($CL$1,MATCH(E350,$CK$7:$CK$100,0)+6)):INDIRECT(_xlfn.CONCAT($CL$1,MATCH(E350,$CK$7:$CK$100,0)+6+SUM(IF((E350=$CK$7:$CK$59)=TRUE,1,0))-1)),INDIRECT(_xlfn.CONCAT($CD$1,MATCH(E350,$CC$7:$CC$100,0)+6)):INDIRECT(_xlfn.CONCAT($CD$1,MATCH(E350,$CC$7:$CC$100,0)+6+SUM(IF((E350=$CC$7:$CC$59)=TRUE,1,0))-1))))*$S$3*IF(AND(DM348=4,F350=0),1.1,1),1/TRANSPOSE(W350-INDIRECT(_xlfn.CONCAT($BZ$1,MATCH(D350,$BY$7:$BY$100,0)+6)):INDIRECT(_xlfn.CONCAT($BZ$1,MATCH(D350,$BY$7:$BY$100,0)+6+SUM(IF((D350=$BY$7:$BY$59)=TRUE,1,0))-1))*$R$3)),6)=1,1,0)),W350-INDIRECT(_xlfn.CONCAT($BZ$1,MATCH(D350,$BY$7:$BY$100,0)+6)):INDIRECT(_xlfn.CONCAT($BZ$1,MATCH(D350,$BY$7:$BY$100,0)+6+SUM(IF((D350=$BY$7:$BY$59)=TRUE,1,0))-1))*$R$3))/$S$3,1,-1,TRUE)=0,"",_xlfn._xlws.SORT(TRANSPOSE(MMULT(MMULT(_xlfn.MUNIT(X350),IF(ROUND(MMULT(IF(E350=0,IF(DN348=1,INDIRECT(_xlfn.CONCAT($CP$1,MATCH(F350,$CO$7:$CO$100,0)+6)):INDIRECT(_xlfn.CONCAT($CP$1,MATCH(F350,$CO$7:$CO$100,0)+6+SUM(IF((F350=$CO$7:$CO$59)=TRUE,1,0))-1)),INDIRECT(_xlfn.CONCAT($CH$1,MATCH(F350,$CG$7:$CG$100,0)+6)):INDIRECT(_xlfn.CONCAT($CH$1,MATCH(F350,$CG$7:$CG$100,0)+6+SUM(IF((F350=$CG$7:$CG$59)=TRUE,1,0))-1))),IF(OR(DN348=2,DN348=3),INDIRECT(_xlfn.CONCAT($CL$1,MATCH(E350,$CK$7:$CK$100,0)+6)):INDIRECT(_xlfn.CONCAT($CL$1,MATCH(E350,$CK$7:$CK$100,0)+6+SUM(IF((E350=$CK$7:$CK$59)=TRUE,1,0))-1)),INDIRECT(_xlfn.CONCAT($CD$1,MATCH(E350,$CC$7:$CC$100,0)+6)):INDIRECT(_xlfn.CONCAT($CD$1,MATCH(E350,$CC$7:$CC$100,0)+6+SUM(IF((E350=$CC$7:$CC$59)=TRUE,1,0))-1))))*$S$3*IF(AND(DM348=4,F350=0),1.1,1),1/TRANSPOSE(W350-INDIRECT(_xlfn.CONCAT($BZ$1,MATCH(D350,$BY$7:$BY$100,0)+6)):INDIRECT(_xlfn.CONCAT($BZ$1,MATCH(D350,$BY$7:$BY$100,0)+6+SUM(IF((D350=$BY$7:$BY$59)=TRUE,1,0))-1))*$R$3)),6)=1,1,0)),W350-INDIRECT(_xlfn.CONCAT($BZ$1,MATCH(D350,$BY$7:$BY$100,0)+6)):INDIRECT(_xlfn.CONCAT($BZ$1,MATCH(D350,$BY$7:$BY$100,0)+6+SUM(IF((D350=$BY$7:$BY$59)=TRUE,1,0))-1))*$R$3))/$S$3,1,-1,TRUE)),"")</f>
        <v/>
      </c>
      <c r="AG350" s="31"/>
      <c r="AH350" s="31"/>
      <c r="AI350" s="31"/>
      <c r="AJ350" s="32"/>
      <c r="AK350" s="6"/>
      <c r="AL350" s="21"/>
      <c r="AM350" s="21"/>
      <c r="AN350" s="48">
        <f t="shared" si="93"/>
        <v>12</v>
      </c>
      <c r="AO350" s="39" t="e">
        <f t="shared" si="94"/>
        <v>#N/A</v>
      </c>
      <c r="AP350" s="39" t="e" cm="1">
        <f t="array" ref="AP350">_xlfn.XMATCH(1,IF(IF((AL350=$DG$24:$EF$24)=TRUE,1,0)+IF((AM350=$DG$25:$EF$25)=TRUE,1,0)=2,1,0))</f>
        <v>#N/A</v>
      </c>
      <c r="AQ350" s="39" t="str" cm="1">
        <f t="array" aca="1" ref="AQ350:AU350" ca="1">AA350:AE350</f>
        <v/>
      </c>
      <c r="AR350" s="39" t="str">
        <f ca="1"/>
        <v/>
      </c>
      <c r="AS350" s="39" t="str">
        <f ca="1"/>
        <v/>
      </c>
      <c r="AT350" s="39" t="str">
        <f ca="1"/>
        <v/>
      </c>
      <c r="AU350" s="39" t="str">
        <f ca="1"/>
        <v/>
      </c>
      <c r="AV350" s="39">
        <f t="shared" si="95"/>
        <v>0</v>
      </c>
      <c r="AW350" s="39" t="e" cm="1">
        <f t="array" ref="AW350">IF(AND(AV350=1,AO350&lt;&gt;1),VLOOKUP(E350,변환표준점수!$H$8:$O$60,_xlfn.XMATCH('표점 계산기'!$AL350,변환표준점수!$I$6:$O$6)+1,FALSE),IF(AND($E350=0,$DN$4=1),INDEX($CH$7:$CH$73,SUM(IF(AF350=$CP$7:$CP$59,ROW($A$1:$A$50),0))),IF(AND($E350&lt;&gt;0,$DN$4&lt;&gt;1),INDEX($CD$7:$CD$73,SUM(IF(AF350=$CL$7:$CL$59,ROW($A$1:$A$50),0))),AF350:AJ350)))</f>
        <v>#N/A</v>
      </c>
      <c r="AX350" s="39"/>
      <c r="AY350" s="39"/>
      <c r="AZ350" s="39"/>
      <c r="BA350" s="39"/>
      <c r="BB350" s="39" t="e">
        <f>VLOOKUP(G350,변환표준점수!$X$8:$AM$16,_xlfn.XMATCH(AL350,변환표준점수!$Y$5:$AM$5)+IF(OR(AN350=6,AN350=7,AN350=10,AN350=11),IF(AO350=1,0,1),0)+1,FALSE)</f>
        <v>#N/A</v>
      </c>
      <c r="BC350" s="39" t="e">
        <f>VLOOKUP(H350,변환표준점수!$AO$8:$BE$16,_xlfn.XMATCH(AL350,변환표준점수!$AP$5:$BE$5)+IF(OR(AN350=3,AN350=6,AN350=8,AN350=9,AN350=10),IF(AO350=1,0,1),0)+1,FALSE)</f>
        <v>#N/A</v>
      </c>
      <c r="BD350" s="39" t="e">
        <f>IF(I350=0,VLOOKUP(K350,변환표준점수!$BU$8:$CF$62,'표점 계산기'!$AN350+1,FALSE),VLOOKUP(I350,변환표준점수!$BH$8:$BS$62,'표점 계산기'!$AN350+1,FALSE))</f>
        <v>#N/A</v>
      </c>
      <c r="BE350" s="39" t="e">
        <f>IF(J350=0,VLOOKUP(L350,변환표준점수!$BU$8:$CF$62,'표점 계산기'!$AN350+1,FALSE),VLOOKUP(J350,변환표준점수!$BH$8:$BS$62,'표점 계산기'!$AN350+1,FALSE))</f>
        <v>#N/A</v>
      </c>
      <c r="BF350" s="39" cm="1">
        <f t="array" ref="BF350">IF(M350=0,0,IF(OR(AN350=3,AN350=4),0,IF(AN350=1,INDEX($CZ$7:$CZ$15,SUM(IF(M350&lt;$CY$7:$CY$15=TRUE,1,0))+1),VLOOKUP(M350,변환표준점수!$BH$8:$BS$62,'표점 계산기'!AN350+1,FALSE))))</f>
        <v>0</v>
      </c>
      <c r="BG350" s="39" t="e" cm="1">
        <f t="array" ref="BG350">INDEX($DG$24:$EF$31,COLUMN(C345),$AP350)</f>
        <v>#N/A</v>
      </c>
      <c r="BH350" s="39" t="e" cm="1">
        <f t="array" ref="BH350">INDEX($DG$24:$EF$31,COLUMN(D345),$AP350)</f>
        <v>#N/A</v>
      </c>
      <c r="BI350" s="39" t="e" cm="1">
        <f t="array" ref="BI350">INDEX($DG$24:$EF$31,COLUMN(E345),$AP350)</f>
        <v>#N/A</v>
      </c>
      <c r="BJ350" s="39" t="e" cm="1">
        <f t="array" ref="BJ350">INDEX($DG$24:$EF$31,COLUMN(F345),$AP350)</f>
        <v>#N/A</v>
      </c>
      <c r="BK350" s="39" t="e" cm="1">
        <f t="array" ref="BK350">INDEX($DG$24:$EF$31,COLUMN(G345),$AP350)</f>
        <v>#N/A</v>
      </c>
      <c r="BL350" s="39" t="e" cm="1">
        <f t="array" ref="BL350">INDEX($DG$24:$EF$31,COLUMN(H345),$AP350)</f>
        <v>#N/A</v>
      </c>
      <c r="BM350" s="63" t="str" cm="1">
        <f t="array" aca="1" ref="BM350:BQ350" ca="1">IFERROR(ROUND(IF(IFERROR(AW350:BA350/AW350:BA350,0)=1,(IFERROR(AQ350:AU350*BG350,0)+IFERROR(AW350:BA350*BH350,0)+(SUM(BD350:BF350)-MIN(BD350:BF350))*BI350+BB350*BJ350+BC350*BK350)*BL350+BB350*(1-BJ350)+BC350*(1-BK350)+IF(AN350=1,BF350,0),""),2),"")</f>
        <v/>
      </c>
      <c r="BN350" s="52" t="str">
        <f ca="1"/>
        <v/>
      </c>
      <c r="BO350" s="52" t="str">
        <f ca="1"/>
        <v/>
      </c>
      <c r="BP350" s="52" t="str">
        <f ca="1"/>
        <v/>
      </c>
      <c r="BQ350" s="64" t="str">
        <f ca="1"/>
        <v/>
      </c>
      <c r="BR350" s="6"/>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6"/>
      <c r="DM350" s="6"/>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row>
    <row r="351" spans="1:153" x14ac:dyDescent="0.3">
      <c r="A351" s="5"/>
      <c r="B351" s="18" t="str">
        <f t="shared" si="83"/>
        <v/>
      </c>
      <c r="C351" s="24"/>
      <c r="D351" s="24"/>
      <c r="E351" s="24"/>
      <c r="F351" s="24"/>
      <c r="G351" s="24"/>
      <c r="H351" s="25"/>
      <c r="I351" s="25"/>
      <c r="J351" s="25"/>
      <c r="K351" s="25"/>
      <c r="L351" s="25"/>
      <c r="M351" s="25"/>
      <c r="N351" s="24"/>
      <c r="O351" s="25"/>
      <c r="P351" s="6"/>
      <c r="Q351" s="6"/>
      <c r="R351" s="6" t="e">
        <f t="shared" si="84"/>
        <v>#N/A</v>
      </c>
      <c r="S351" s="6" t="e">
        <f t="shared" si="85"/>
        <v>#N/A</v>
      </c>
      <c r="T351" s="6" t="e">
        <f t="shared" si="86"/>
        <v>#N/A</v>
      </c>
      <c r="U351" s="6" t="e">
        <f t="shared" si="87"/>
        <v>#N/A</v>
      </c>
      <c r="V351" s="8" cm="1">
        <f t="array" ref="V351">IF(M351=0,0,IF(OR($DM$4=3,$DM$4=4),0,IF($DM$4=1,INDEX($CZ$7:$CZ$15,SUM(IF(M351&lt;$CY$7:$CY$15=TRUE,1,0))+1),VLOOKUP(M351,$DB$7:$DC$107,2,FALSE))))</f>
        <v>0</v>
      </c>
      <c r="W351" s="6" t="e">
        <f t="shared" si="82"/>
        <v>#N/A</v>
      </c>
      <c r="X351" s="6" cm="1">
        <f t="array" aca="1" ref="X351" ca="1">SUM(IF((IF(E351=0,INDIRECT(_xlfn.CONCAT($CH$1,MATCH(F351,$CG$7:$CG$100,0)+6)):INDIRECT(_xlfn.CONCAT($CH$1,MATCH(F351,$CG$7:$CG$100,0)+6+SUM(IF((F351=$CG$7:$CG$59)=TRUE,1,0))-1)),INDIRECT(_xlfn.CONCAT($CD$1,MATCH(E351,$CC$7:$CC$100,0)+6)):INDIRECT(_xlfn.CONCAT($CD$1,MATCH(E351,$CC$7:$CC$100,0)+6+SUM(IF((E351=$CC$7:$CC$59)=TRUE,1,0))-1)))*$S$3)=0,0,1))</f>
        <v>2</v>
      </c>
      <c r="Y351" s="6" t="e" cm="1">
        <f t="array" aca="1" ref="Y351" ca="1">SUM(IF((TRANSPOSE(MMULT(MMULT(_xlfn.MUNIT(X351),IF(MMULT(IF(E351=0,INDIRECT(_xlfn.CONCAT($CH$1,MATCH(F351,$CG$7:$CG$100,0)+6)):INDIRECT(_xlfn.CONCAT($CH$1,MATCH(F351,$CG$7:$CG$100,0)+6+SUM(IF((F351=$CG$7:$CG$59)=TRUE,1,0))-1)),INDIRECT(_xlfn.CONCAT($CD$1,MATCH(E351,$CC$7:$CC$100,0)+6)):INDIRECT(_xlfn.CONCAT($CD$1,MATCH(E351,$CC$7:$CC$100,0)+6+SUM(IF((E351=$CC$7:$CC$59)=TRUE,1,0))-1)))*$S$3,1/TRANSPOSE(W351-INDIRECT(_xlfn.CONCAT($BZ$1,MATCH(D351,$BY$7:$BY$100,0)+6)):INDIRECT(_xlfn.CONCAT($BZ$1,MATCH(D351,$BY$7:$BY$100,0)+6+SUM(IF((D351=$BY$7:$BY$59)=TRUE,1,0))-1))*$R$3))=1,1,0)),W351-INDIRECT(_xlfn.CONCAT($BZ$1,MATCH(D351,$BY$7:$BY$100,0)+6)):INDIRECT(_xlfn.CONCAT($BZ$1,MATCH(D351,$BY$7:$BY$100,0)+6+SUM(IF((D351=$BY$7:$BY$59)=TRUE,1,0))-1))*$R$3)))=0,0,1))</f>
        <v>#N/A</v>
      </c>
      <c r="Z351" s="6"/>
      <c r="AA351" s="30" t="str">
        <f t="shared" ca="1" si="88"/>
        <v/>
      </c>
      <c r="AB351" s="31" t="str">
        <f t="shared" si="89"/>
        <v/>
      </c>
      <c r="AC351" s="31" t="str">
        <f t="shared" si="90"/>
        <v/>
      </c>
      <c r="AD351" s="31" t="str">
        <f t="shared" si="91"/>
        <v/>
      </c>
      <c r="AE351" s="32" t="str">
        <f t="shared" si="92"/>
        <v/>
      </c>
      <c r="AF351" s="33" t="str" cm="1">
        <f t="array" aca="1" ref="AF351" ca="1">IFERROR(IF(_xlfn._xlws.SORT(TRANSPOSE(MMULT(MMULT(_xlfn.MUNIT(X351),IF(ROUND(MMULT(IF(E351=0,IF(DN349=1,INDIRECT(_xlfn.CONCAT($CP$1,MATCH(F351,$CO$7:$CO$100,0)+6)):INDIRECT(_xlfn.CONCAT($CP$1,MATCH(F351,$CO$7:$CO$100,0)+6+SUM(IF((F351=$CO$7:$CO$59)=TRUE,1,0))-1)),INDIRECT(_xlfn.CONCAT($CH$1,MATCH(F351,$CG$7:$CG$100,0)+6)):INDIRECT(_xlfn.CONCAT($CH$1,MATCH(F351,$CG$7:$CG$100,0)+6+SUM(IF((F351=$CG$7:$CG$59)=TRUE,1,0))-1))),IF(OR(DN349=2,DN349=3),INDIRECT(_xlfn.CONCAT($CL$1,MATCH(E351,$CK$7:$CK$100,0)+6)):INDIRECT(_xlfn.CONCAT($CL$1,MATCH(E351,$CK$7:$CK$100,0)+6+SUM(IF((E351=$CK$7:$CK$59)=TRUE,1,0))-1)),INDIRECT(_xlfn.CONCAT($CD$1,MATCH(E351,$CC$7:$CC$100,0)+6)):INDIRECT(_xlfn.CONCAT($CD$1,MATCH(E351,$CC$7:$CC$100,0)+6+SUM(IF((E351=$CC$7:$CC$59)=TRUE,1,0))-1))))*$S$3*IF(AND(DM349=4,F351=0),1.1,1),1/TRANSPOSE(W351-INDIRECT(_xlfn.CONCAT($BZ$1,MATCH(D351,$BY$7:$BY$100,0)+6)):INDIRECT(_xlfn.CONCAT($BZ$1,MATCH(D351,$BY$7:$BY$100,0)+6+SUM(IF((D351=$BY$7:$BY$59)=TRUE,1,0))-1))*$R$3)),6)=1,1,0)),W351-INDIRECT(_xlfn.CONCAT($BZ$1,MATCH(D351,$BY$7:$BY$100,0)+6)):INDIRECT(_xlfn.CONCAT($BZ$1,MATCH(D351,$BY$7:$BY$100,0)+6+SUM(IF((D351=$BY$7:$BY$59)=TRUE,1,0))-1))*$R$3))/$S$3,1,-1,TRUE)=0,"",_xlfn._xlws.SORT(TRANSPOSE(MMULT(MMULT(_xlfn.MUNIT(X351),IF(ROUND(MMULT(IF(E351=0,IF(DN349=1,INDIRECT(_xlfn.CONCAT($CP$1,MATCH(F351,$CO$7:$CO$100,0)+6)):INDIRECT(_xlfn.CONCAT($CP$1,MATCH(F351,$CO$7:$CO$100,0)+6+SUM(IF((F351=$CO$7:$CO$59)=TRUE,1,0))-1)),INDIRECT(_xlfn.CONCAT($CH$1,MATCH(F351,$CG$7:$CG$100,0)+6)):INDIRECT(_xlfn.CONCAT($CH$1,MATCH(F351,$CG$7:$CG$100,0)+6+SUM(IF((F351=$CG$7:$CG$59)=TRUE,1,0))-1))),IF(OR(DN349=2,DN349=3),INDIRECT(_xlfn.CONCAT($CL$1,MATCH(E351,$CK$7:$CK$100,0)+6)):INDIRECT(_xlfn.CONCAT($CL$1,MATCH(E351,$CK$7:$CK$100,0)+6+SUM(IF((E351=$CK$7:$CK$59)=TRUE,1,0))-1)),INDIRECT(_xlfn.CONCAT($CD$1,MATCH(E351,$CC$7:$CC$100,0)+6)):INDIRECT(_xlfn.CONCAT($CD$1,MATCH(E351,$CC$7:$CC$100,0)+6+SUM(IF((E351=$CC$7:$CC$59)=TRUE,1,0))-1))))*$S$3*IF(AND(DM349=4,F351=0),1.1,1),1/TRANSPOSE(W351-INDIRECT(_xlfn.CONCAT($BZ$1,MATCH(D351,$BY$7:$BY$100,0)+6)):INDIRECT(_xlfn.CONCAT($BZ$1,MATCH(D351,$BY$7:$BY$100,0)+6+SUM(IF((D351=$BY$7:$BY$59)=TRUE,1,0))-1))*$R$3)),6)=1,1,0)),W351-INDIRECT(_xlfn.CONCAT($BZ$1,MATCH(D351,$BY$7:$BY$100,0)+6)):INDIRECT(_xlfn.CONCAT($BZ$1,MATCH(D351,$BY$7:$BY$100,0)+6+SUM(IF((D351=$BY$7:$BY$59)=TRUE,1,0))-1))*$R$3))/$S$3,1,-1,TRUE)),"")</f>
        <v/>
      </c>
      <c r="AG351" s="31"/>
      <c r="AH351" s="31"/>
      <c r="AI351" s="31"/>
      <c r="AJ351" s="32"/>
      <c r="AK351" s="6"/>
      <c r="AL351" s="21"/>
      <c r="AM351" s="21"/>
      <c r="AN351" s="48">
        <f t="shared" si="93"/>
        <v>12</v>
      </c>
      <c r="AO351" s="39" t="e">
        <f t="shared" si="94"/>
        <v>#N/A</v>
      </c>
      <c r="AP351" s="39" t="e" cm="1">
        <f t="array" ref="AP351">_xlfn.XMATCH(1,IF(IF((AL351=$DG$24:$EF$24)=TRUE,1,0)+IF((AM351=$DG$25:$EF$25)=TRUE,1,0)=2,1,0))</f>
        <v>#N/A</v>
      </c>
      <c r="AQ351" s="39" t="str" cm="1">
        <f t="array" aca="1" ref="AQ351:AU351" ca="1">AA351:AE351</f>
        <v/>
      </c>
      <c r="AR351" s="39" t="str">
        <f ca="1"/>
        <v/>
      </c>
      <c r="AS351" s="39" t="str">
        <f ca="1"/>
        <v/>
      </c>
      <c r="AT351" s="39" t="str">
        <f ca="1"/>
        <v/>
      </c>
      <c r="AU351" s="39" t="str">
        <f ca="1"/>
        <v/>
      </c>
      <c r="AV351" s="39">
        <f t="shared" si="95"/>
        <v>0</v>
      </c>
      <c r="AW351" s="39" t="e" cm="1">
        <f t="array" ref="AW351">IF(AND(AV351=1,AO351&lt;&gt;1),VLOOKUP(E351,변환표준점수!$H$8:$O$60,_xlfn.XMATCH('표점 계산기'!$AL351,변환표준점수!$I$6:$O$6)+1,FALSE),IF(AND($E351=0,$DN$4=1),INDEX($CH$7:$CH$73,SUM(IF(AF351=$CP$7:$CP$59,ROW($A$1:$A$50),0))),IF(AND($E351&lt;&gt;0,$DN$4&lt;&gt;1),INDEX($CD$7:$CD$73,SUM(IF(AF351=$CL$7:$CL$59,ROW($A$1:$A$50),0))),AF351:AJ351)))</f>
        <v>#N/A</v>
      </c>
      <c r="AX351" s="39"/>
      <c r="AY351" s="39"/>
      <c r="AZ351" s="39"/>
      <c r="BA351" s="39"/>
      <c r="BB351" s="39" t="e">
        <f>VLOOKUP(G351,변환표준점수!$X$8:$AM$16,_xlfn.XMATCH(AL351,변환표준점수!$Y$5:$AM$5)+IF(OR(AN351=6,AN351=7,AN351=10,AN351=11),IF(AO351=1,0,1),0)+1,FALSE)</f>
        <v>#N/A</v>
      </c>
      <c r="BC351" s="39" t="e">
        <f>VLOOKUP(H351,변환표준점수!$AO$8:$BE$16,_xlfn.XMATCH(AL351,변환표준점수!$AP$5:$BE$5)+IF(OR(AN351=3,AN351=6,AN351=8,AN351=9,AN351=10),IF(AO351=1,0,1),0)+1,FALSE)</f>
        <v>#N/A</v>
      </c>
      <c r="BD351" s="39" t="e">
        <f>IF(I351=0,VLOOKUP(K351,변환표준점수!$BU$8:$CF$62,'표점 계산기'!$AN351+1,FALSE),VLOOKUP(I351,변환표준점수!$BH$8:$BS$62,'표점 계산기'!$AN351+1,FALSE))</f>
        <v>#N/A</v>
      </c>
      <c r="BE351" s="39" t="e">
        <f>IF(J351=0,VLOOKUP(L351,변환표준점수!$BU$8:$CF$62,'표점 계산기'!$AN351+1,FALSE),VLOOKUP(J351,변환표준점수!$BH$8:$BS$62,'표점 계산기'!$AN351+1,FALSE))</f>
        <v>#N/A</v>
      </c>
      <c r="BF351" s="39" cm="1">
        <f t="array" ref="BF351">IF(M351=0,0,IF(OR(AN351=3,AN351=4),0,IF(AN351=1,INDEX($CZ$7:$CZ$15,SUM(IF(M351&lt;$CY$7:$CY$15=TRUE,1,0))+1),VLOOKUP(M351,변환표준점수!$BH$8:$BS$62,'표점 계산기'!AN351+1,FALSE))))</f>
        <v>0</v>
      </c>
      <c r="BG351" s="39" t="e" cm="1">
        <f t="array" ref="BG351">INDEX($DG$24:$EF$31,COLUMN(C346),$AP351)</f>
        <v>#N/A</v>
      </c>
      <c r="BH351" s="39" t="e" cm="1">
        <f t="array" ref="BH351">INDEX($DG$24:$EF$31,COLUMN(D346),$AP351)</f>
        <v>#N/A</v>
      </c>
      <c r="BI351" s="39" t="e" cm="1">
        <f t="array" ref="BI351">INDEX($DG$24:$EF$31,COLUMN(E346),$AP351)</f>
        <v>#N/A</v>
      </c>
      <c r="BJ351" s="39" t="e" cm="1">
        <f t="array" ref="BJ351">INDEX($DG$24:$EF$31,COLUMN(F346),$AP351)</f>
        <v>#N/A</v>
      </c>
      <c r="BK351" s="39" t="e" cm="1">
        <f t="array" ref="BK351">INDEX($DG$24:$EF$31,COLUMN(G346),$AP351)</f>
        <v>#N/A</v>
      </c>
      <c r="BL351" s="39" t="e" cm="1">
        <f t="array" ref="BL351">INDEX($DG$24:$EF$31,COLUMN(H346),$AP351)</f>
        <v>#N/A</v>
      </c>
      <c r="BM351" s="63" t="str" cm="1">
        <f t="array" aca="1" ref="BM351:BQ351" ca="1">IFERROR(ROUND(IF(IFERROR(AW351:BA351/AW351:BA351,0)=1,(IFERROR(AQ351:AU351*BG351,0)+IFERROR(AW351:BA351*BH351,0)+(SUM(BD351:BF351)-MIN(BD351:BF351))*BI351+BB351*BJ351+BC351*BK351)*BL351+BB351*(1-BJ351)+BC351*(1-BK351)+IF(AN351=1,BF351,0),""),2),"")</f>
        <v/>
      </c>
      <c r="BN351" s="52" t="str">
        <f ca="1"/>
        <v/>
      </c>
      <c r="BO351" s="52" t="str">
        <f ca="1"/>
        <v/>
      </c>
      <c r="BP351" s="52" t="str">
        <f ca="1"/>
        <v/>
      </c>
      <c r="BQ351" s="64" t="str">
        <f ca="1"/>
        <v/>
      </c>
      <c r="BR351" s="6"/>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6"/>
      <c r="DM351" s="6"/>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row>
    <row r="352" spans="1:153" x14ac:dyDescent="0.3">
      <c r="A352" s="5"/>
      <c r="B352" s="18" t="str">
        <f t="shared" si="83"/>
        <v/>
      </c>
      <c r="C352" s="24"/>
      <c r="D352" s="24"/>
      <c r="E352" s="24"/>
      <c r="F352" s="24"/>
      <c r="G352" s="24"/>
      <c r="H352" s="25"/>
      <c r="I352" s="25"/>
      <c r="J352" s="25"/>
      <c r="K352" s="25"/>
      <c r="L352" s="25"/>
      <c r="M352" s="25"/>
      <c r="N352" s="24"/>
      <c r="O352" s="25"/>
      <c r="P352" s="6"/>
      <c r="Q352" s="6"/>
      <c r="R352" s="6" t="e">
        <f t="shared" si="84"/>
        <v>#N/A</v>
      </c>
      <c r="S352" s="6" t="e">
        <f t="shared" si="85"/>
        <v>#N/A</v>
      </c>
      <c r="T352" s="6" t="e">
        <f t="shared" si="86"/>
        <v>#N/A</v>
      </c>
      <c r="U352" s="6" t="e">
        <f t="shared" si="87"/>
        <v>#N/A</v>
      </c>
      <c r="V352" s="8" cm="1">
        <f t="array" ref="V352">IF(M352=0,0,IF(OR($DM$4=3,$DM$4=4),0,IF($DM$4=1,INDEX($CZ$7:$CZ$15,SUM(IF(M352&lt;$CY$7:$CY$15=TRUE,1,0))+1),VLOOKUP(M352,$DB$7:$DC$107,2,FALSE))))</f>
        <v>0</v>
      </c>
      <c r="W352" s="6" t="e">
        <f t="shared" si="82"/>
        <v>#N/A</v>
      </c>
      <c r="X352" s="6" cm="1">
        <f t="array" aca="1" ref="X352" ca="1">SUM(IF((IF(E352=0,INDIRECT(_xlfn.CONCAT($CH$1,MATCH(F352,$CG$7:$CG$100,0)+6)):INDIRECT(_xlfn.CONCAT($CH$1,MATCH(F352,$CG$7:$CG$100,0)+6+SUM(IF((F352=$CG$7:$CG$59)=TRUE,1,0))-1)),INDIRECT(_xlfn.CONCAT($CD$1,MATCH(E352,$CC$7:$CC$100,0)+6)):INDIRECT(_xlfn.CONCAT($CD$1,MATCH(E352,$CC$7:$CC$100,0)+6+SUM(IF((E352=$CC$7:$CC$59)=TRUE,1,0))-1)))*$S$3)=0,0,1))</f>
        <v>2</v>
      </c>
      <c r="Y352" s="6" t="e" cm="1">
        <f t="array" aca="1" ref="Y352" ca="1">SUM(IF((TRANSPOSE(MMULT(MMULT(_xlfn.MUNIT(X352),IF(MMULT(IF(E352=0,INDIRECT(_xlfn.CONCAT($CH$1,MATCH(F352,$CG$7:$CG$100,0)+6)):INDIRECT(_xlfn.CONCAT($CH$1,MATCH(F352,$CG$7:$CG$100,0)+6+SUM(IF((F352=$CG$7:$CG$59)=TRUE,1,0))-1)),INDIRECT(_xlfn.CONCAT($CD$1,MATCH(E352,$CC$7:$CC$100,0)+6)):INDIRECT(_xlfn.CONCAT($CD$1,MATCH(E352,$CC$7:$CC$100,0)+6+SUM(IF((E352=$CC$7:$CC$59)=TRUE,1,0))-1)))*$S$3,1/TRANSPOSE(W352-INDIRECT(_xlfn.CONCAT($BZ$1,MATCH(D352,$BY$7:$BY$100,0)+6)):INDIRECT(_xlfn.CONCAT($BZ$1,MATCH(D352,$BY$7:$BY$100,0)+6+SUM(IF((D352=$BY$7:$BY$59)=TRUE,1,0))-1))*$R$3))=1,1,0)),W352-INDIRECT(_xlfn.CONCAT($BZ$1,MATCH(D352,$BY$7:$BY$100,0)+6)):INDIRECT(_xlfn.CONCAT($BZ$1,MATCH(D352,$BY$7:$BY$100,0)+6+SUM(IF((D352=$BY$7:$BY$59)=TRUE,1,0))-1))*$R$3)))=0,0,1))</f>
        <v>#N/A</v>
      </c>
      <c r="Z352" s="6"/>
      <c r="AA352" s="30" t="str">
        <f t="shared" ca="1" si="88"/>
        <v/>
      </c>
      <c r="AB352" s="31" t="str">
        <f t="shared" si="89"/>
        <v/>
      </c>
      <c r="AC352" s="31" t="str">
        <f t="shared" si="90"/>
        <v/>
      </c>
      <c r="AD352" s="31" t="str">
        <f t="shared" si="91"/>
        <v/>
      </c>
      <c r="AE352" s="32" t="str">
        <f t="shared" si="92"/>
        <v/>
      </c>
      <c r="AF352" s="33" t="str" cm="1">
        <f t="array" aca="1" ref="AF352" ca="1">IFERROR(IF(_xlfn._xlws.SORT(TRANSPOSE(MMULT(MMULT(_xlfn.MUNIT(X352),IF(ROUND(MMULT(IF(E352=0,IF(DN350=1,INDIRECT(_xlfn.CONCAT($CP$1,MATCH(F352,$CO$7:$CO$100,0)+6)):INDIRECT(_xlfn.CONCAT($CP$1,MATCH(F352,$CO$7:$CO$100,0)+6+SUM(IF((F352=$CO$7:$CO$59)=TRUE,1,0))-1)),INDIRECT(_xlfn.CONCAT($CH$1,MATCH(F352,$CG$7:$CG$100,0)+6)):INDIRECT(_xlfn.CONCAT($CH$1,MATCH(F352,$CG$7:$CG$100,0)+6+SUM(IF((F352=$CG$7:$CG$59)=TRUE,1,0))-1))),IF(OR(DN350=2,DN350=3),INDIRECT(_xlfn.CONCAT($CL$1,MATCH(E352,$CK$7:$CK$100,0)+6)):INDIRECT(_xlfn.CONCAT($CL$1,MATCH(E352,$CK$7:$CK$100,0)+6+SUM(IF((E352=$CK$7:$CK$59)=TRUE,1,0))-1)),INDIRECT(_xlfn.CONCAT($CD$1,MATCH(E352,$CC$7:$CC$100,0)+6)):INDIRECT(_xlfn.CONCAT($CD$1,MATCH(E352,$CC$7:$CC$100,0)+6+SUM(IF((E352=$CC$7:$CC$59)=TRUE,1,0))-1))))*$S$3*IF(AND(DM350=4,F352=0),1.1,1),1/TRANSPOSE(W352-INDIRECT(_xlfn.CONCAT($BZ$1,MATCH(D352,$BY$7:$BY$100,0)+6)):INDIRECT(_xlfn.CONCAT($BZ$1,MATCH(D352,$BY$7:$BY$100,0)+6+SUM(IF((D352=$BY$7:$BY$59)=TRUE,1,0))-1))*$R$3)),6)=1,1,0)),W352-INDIRECT(_xlfn.CONCAT($BZ$1,MATCH(D352,$BY$7:$BY$100,0)+6)):INDIRECT(_xlfn.CONCAT($BZ$1,MATCH(D352,$BY$7:$BY$100,0)+6+SUM(IF((D352=$BY$7:$BY$59)=TRUE,1,0))-1))*$R$3))/$S$3,1,-1,TRUE)=0,"",_xlfn._xlws.SORT(TRANSPOSE(MMULT(MMULT(_xlfn.MUNIT(X352),IF(ROUND(MMULT(IF(E352=0,IF(DN350=1,INDIRECT(_xlfn.CONCAT($CP$1,MATCH(F352,$CO$7:$CO$100,0)+6)):INDIRECT(_xlfn.CONCAT($CP$1,MATCH(F352,$CO$7:$CO$100,0)+6+SUM(IF((F352=$CO$7:$CO$59)=TRUE,1,0))-1)),INDIRECT(_xlfn.CONCAT($CH$1,MATCH(F352,$CG$7:$CG$100,0)+6)):INDIRECT(_xlfn.CONCAT($CH$1,MATCH(F352,$CG$7:$CG$100,0)+6+SUM(IF((F352=$CG$7:$CG$59)=TRUE,1,0))-1))),IF(OR(DN350=2,DN350=3),INDIRECT(_xlfn.CONCAT($CL$1,MATCH(E352,$CK$7:$CK$100,0)+6)):INDIRECT(_xlfn.CONCAT($CL$1,MATCH(E352,$CK$7:$CK$100,0)+6+SUM(IF((E352=$CK$7:$CK$59)=TRUE,1,0))-1)),INDIRECT(_xlfn.CONCAT($CD$1,MATCH(E352,$CC$7:$CC$100,0)+6)):INDIRECT(_xlfn.CONCAT($CD$1,MATCH(E352,$CC$7:$CC$100,0)+6+SUM(IF((E352=$CC$7:$CC$59)=TRUE,1,0))-1))))*$S$3*IF(AND(DM350=4,F352=0),1.1,1),1/TRANSPOSE(W352-INDIRECT(_xlfn.CONCAT($BZ$1,MATCH(D352,$BY$7:$BY$100,0)+6)):INDIRECT(_xlfn.CONCAT($BZ$1,MATCH(D352,$BY$7:$BY$100,0)+6+SUM(IF((D352=$BY$7:$BY$59)=TRUE,1,0))-1))*$R$3)),6)=1,1,0)),W352-INDIRECT(_xlfn.CONCAT($BZ$1,MATCH(D352,$BY$7:$BY$100,0)+6)):INDIRECT(_xlfn.CONCAT($BZ$1,MATCH(D352,$BY$7:$BY$100,0)+6+SUM(IF((D352=$BY$7:$BY$59)=TRUE,1,0))-1))*$R$3))/$S$3,1,-1,TRUE)),"")</f>
        <v/>
      </c>
      <c r="AG352" s="31"/>
      <c r="AH352" s="31"/>
      <c r="AI352" s="31"/>
      <c r="AJ352" s="32"/>
      <c r="AK352" s="6"/>
      <c r="AL352" s="21"/>
      <c r="AM352" s="21"/>
      <c r="AN352" s="48">
        <f t="shared" si="93"/>
        <v>12</v>
      </c>
      <c r="AO352" s="39" t="e">
        <f t="shared" si="94"/>
        <v>#N/A</v>
      </c>
      <c r="AP352" s="39" t="e" cm="1">
        <f t="array" ref="AP352">_xlfn.XMATCH(1,IF(IF((AL352=$DG$24:$EF$24)=TRUE,1,0)+IF((AM352=$DG$25:$EF$25)=TRUE,1,0)=2,1,0))</f>
        <v>#N/A</v>
      </c>
      <c r="AQ352" s="39" t="str" cm="1">
        <f t="array" aca="1" ref="AQ352:AU352" ca="1">AA352:AE352</f>
        <v/>
      </c>
      <c r="AR352" s="39" t="str">
        <f ca="1"/>
        <v/>
      </c>
      <c r="AS352" s="39" t="str">
        <f ca="1"/>
        <v/>
      </c>
      <c r="AT352" s="39" t="str">
        <f ca="1"/>
        <v/>
      </c>
      <c r="AU352" s="39" t="str">
        <f ca="1"/>
        <v/>
      </c>
      <c r="AV352" s="39">
        <f t="shared" si="95"/>
        <v>0</v>
      </c>
      <c r="AW352" s="39" t="e" cm="1">
        <f t="array" ref="AW352">IF(AND(AV352=1,AO352&lt;&gt;1),VLOOKUP(E352,변환표준점수!$H$8:$O$60,_xlfn.XMATCH('표점 계산기'!$AL352,변환표준점수!$I$6:$O$6)+1,FALSE),IF(AND($E352=0,$DN$4=1),INDEX($CH$7:$CH$73,SUM(IF(AF352=$CP$7:$CP$59,ROW($A$1:$A$50),0))),IF(AND($E352&lt;&gt;0,$DN$4&lt;&gt;1),INDEX($CD$7:$CD$73,SUM(IF(AF352=$CL$7:$CL$59,ROW($A$1:$A$50),0))),AF352:AJ352)))</f>
        <v>#N/A</v>
      </c>
      <c r="AX352" s="39"/>
      <c r="AY352" s="39"/>
      <c r="AZ352" s="39"/>
      <c r="BA352" s="39"/>
      <c r="BB352" s="39" t="e">
        <f>VLOOKUP(G352,변환표준점수!$X$8:$AM$16,_xlfn.XMATCH(AL352,변환표준점수!$Y$5:$AM$5)+IF(OR(AN352=6,AN352=7,AN352=10,AN352=11),IF(AO352=1,0,1),0)+1,FALSE)</f>
        <v>#N/A</v>
      </c>
      <c r="BC352" s="39" t="e">
        <f>VLOOKUP(H352,변환표준점수!$AO$8:$BE$16,_xlfn.XMATCH(AL352,변환표준점수!$AP$5:$BE$5)+IF(OR(AN352=3,AN352=6,AN352=8,AN352=9,AN352=10),IF(AO352=1,0,1),0)+1,FALSE)</f>
        <v>#N/A</v>
      </c>
      <c r="BD352" s="39" t="e">
        <f>IF(I352=0,VLOOKUP(K352,변환표준점수!$BU$8:$CF$62,'표점 계산기'!$AN352+1,FALSE),VLOOKUP(I352,변환표준점수!$BH$8:$BS$62,'표점 계산기'!$AN352+1,FALSE))</f>
        <v>#N/A</v>
      </c>
      <c r="BE352" s="39" t="e">
        <f>IF(J352=0,VLOOKUP(L352,변환표준점수!$BU$8:$CF$62,'표점 계산기'!$AN352+1,FALSE),VLOOKUP(J352,변환표준점수!$BH$8:$BS$62,'표점 계산기'!$AN352+1,FALSE))</f>
        <v>#N/A</v>
      </c>
      <c r="BF352" s="39" cm="1">
        <f t="array" ref="BF352">IF(M352=0,0,IF(OR(AN352=3,AN352=4),0,IF(AN352=1,INDEX($CZ$7:$CZ$15,SUM(IF(M352&lt;$CY$7:$CY$15=TRUE,1,0))+1),VLOOKUP(M352,변환표준점수!$BH$8:$BS$62,'표점 계산기'!AN352+1,FALSE))))</f>
        <v>0</v>
      </c>
      <c r="BG352" s="39" t="e" cm="1">
        <f t="array" ref="BG352">INDEX($DG$24:$EF$31,COLUMN(C347),$AP352)</f>
        <v>#N/A</v>
      </c>
      <c r="BH352" s="39" t="e" cm="1">
        <f t="array" ref="BH352">INDEX($DG$24:$EF$31,COLUMN(D347),$AP352)</f>
        <v>#N/A</v>
      </c>
      <c r="BI352" s="39" t="e" cm="1">
        <f t="array" ref="BI352">INDEX($DG$24:$EF$31,COLUMN(E347),$AP352)</f>
        <v>#N/A</v>
      </c>
      <c r="BJ352" s="39" t="e" cm="1">
        <f t="array" ref="BJ352">INDEX($DG$24:$EF$31,COLUMN(F347),$AP352)</f>
        <v>#N/A</v>
      </c>
      <c r="BK352" s="39" t="e" cm="1">
        <f t="array" ref="BK352">INDEX($DG$24:$EF$31,COLUMN(G347),$AP352)</f>
        <v>#N/A</v>
      </c>
      <c r="BL352" s="39" t="e" cm="1">
        <f t="array" ref="BL352">INDEX($DG$24:$EF$31,COLUMN(H347),$AP352)</f>
        <v>#N/A</v>
      </c>
      <c r="BM352" s="63" t="str" cm="1">
        <f t="array" aca="1" ref="BM352:BQ352" ca="1">IFERROR(ROUND(IF(IFERROR(AW352:BA352/AW352:BA352,0)=1,(IFERROR(AQ352:AU352*BG352,0)+IFERROR(AW352:BA352*BH352,0)+(SUM(BD352:BF352)-MIN(BD352:BF352))*BI352+BB352*BJ352+BC352*BK352)*BL352+BB352*(1-BJ352)+BC352*(1-BK352)+IF(AN352=1,BF352,0),""),2),"")</f>
        <v/>
      </c>
      <c r="BN352" s="52" t="str">
        <f ca="1"/>
        <v/>
      </c>
      <c r="BO352" s="52" t="str">
        <f ca="1"/>
        <v/>
      </c>
      <c r="BP352" s="52" t="str">
        <f ca="1"/>
        <v/>
      </c>
      <c r="BQ352" s="64" t="str">
        <f ca="1"/>
        <v/>
      </c>
      <c r="BR352" s="6"/>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6"/>
      <c r="DM352" s="6"/>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row>
    <row r="353" spans="1:153" x14ac:dyDescent="0.3">
      <c r="A353" s="5"/>
      <c r="B353" s="18" t="str">
        <f t="shared" si="83"/>
        <v/>
      </c>
      <c r="C353" s="24"/>
      <c r="D353" s="24"/>
      <c r="E353" s="24"/>
      <c r="F353" s="24"/>
      <c r="G353" s="24"/>
      <c r="H353" s="25"/>
      <c r="I353" s="25"/>
      <c r="J353" s="25"/>
      <c r="K353" s="25"/>
      <c r="L353" s="25"/>
      <c r="M353" s="25"/>
      <c r="N353" s="24"/>
      <c r="O353" s="25"/>
      <c r="P353" s="6"/>
      <c r="Q353" s="6"/>
      <c r="R353" s="6" t="e">
        <f t="shared" si="84"/>
        <v>#N/A</v>
      </c>
      <c r="S353" s="6" t="e">
        <f t="shared" si="85"/>
        <v>#N/A</v>
      </c>
      <c r="T353" s="6" t="e">
        <f t="shared" si="86"/>
        <v>#N/A</v>
      </c>
      <c r="U353" s="6" t="e">
        <f t="shared" si="87"/>
        <v>#N/A</v>
      </c>
      <c r="V353" s="8" cm="1">
        <f t="array" ref="V353">IF(M353=0,0,IF(OR($DM$4=3,$DM$4=4),0,IF($DM$4=1,INDEX($CZ$7:$CZ$15,SUM(IF(M353&lt;$CY$7:$CY$15=TRUE,1,0))+1),VLOOKUP(M353,$DB$7:$DC$107,2,FALSE))))</f>
        <v>0</v>
      </c>
      <c r="W353" s="6" t="e">
        <f t="shared" si="82"/>
        <v>#N/A</v>
      </c>
      <c r="X353" s="6" cm="1">
        <f t="array" aca="1" ref="X353" ca="1">SUM(IF((IF(E353=0,INDIRECT(_xlfn.CONCAT($CH$1,MATCH(F353,$CG$7:$CG$100,0)+6)):INDIRECT(_xlfn.CONCAT($CH$1,MATCH(F353,$CG$7:$CG$100,0)+6+SUM(IF((F353=$CG$7:$CG$59)=TRUE,1,0))-1)),INDIRECT(_xlfn.CONCAT($CD$1,MATCH(E353,$CC$7:$CC$100,0)+6)):INDIRECT(_xlfn.CONCAT($CD$1,MATCH(E353,$CC$7:$CC$100,0)+6+SUM(IF((E353=$CC$7:$CC$59)=TRUE,1,0))-1)))*$S$3)=0,0,1))</f>
        <v>2</v>
      </c>
      <c r="Y353" s="6" t="e" cm="1">
        <f t="array" aca="1" ref="Y353" ca="1">SUM(IF((TRANSPOSE(MMULT(MMULT(_xlfn.MUNIT(X353),IF(MMULT(IF(E353=0,INDIRECT(_xlfn.CONCAT($CH$1,MATCH(F353,$CG$7:$CG$100,0)+6)):INDIRECT(_xlfn.CONCAT($CH$1,MATCH(F353,$CG$7:$CG$100,0)+6+SUM(IF((F353=$CG$7:$CG$59)=TRUE,1,0))-1)),INDIRECT(_xlfn.CONCAT($CD$1,MATCH(E353,$CC$7:$CC$100,0)+6)):INDIRECT(_xlfn.CONCAT($CD$1,MATCH(E353,$CC$7:$CC$100,0)+6+SUM(IF((E353=$CC$7:$CC$59)=TRUE,1,0))-1)))*$S$3,1/TRANSPOSE(W353-INDIRECT(_xlfn.CONCAT($BZ$1,MATCH(D353,$BY$7:$BY$100,0)+6)):INDIRECT(_xlfn.CONCAT($BZ$1,MATCH(D353,$BY$7:$BY$100,0)+6+SUM(IF((D353=$BY$7:$BY$59)=TRUE,1,0))-1))*$R$3))=1,1,0)),W353-INDIRECT(_xlfn.CONCAT($BZ$1,MATCH(D353,$BY$7:$BY$100,0)+6)):INDIRECT(_xlfn.CONCAT($BZ$1,MATCH(D353,$BY$7:$BY$100,0)+6+SUM(IF((D353=$BY$7:$BY$59)=TRUE,1,0))-1))*$R$3)))=0,0,1))</f>
        <v>#N/A</v>
      </c>
      <c r="Z353" s="6"/>
      <c r="AA353" s="30" t="str">
        <f t="shared" ca="1" si="88"/>
        <v/>
      </c>
      <c r="AB353" s="31" t="str">
        <f t="shared" si="89"/>
        <v/>
      </c>
      <c r="AC353" s="31" t="str">
        <f t="shared" si="90"/>
        <v/>
      </c>
      <c r="AD353" s="31" t="str">
        <f t="shared" si="91"/>
        <v/>
      </c>
      <c r="AE353" s="32" t="str">
        <f t="shared" si="92"/>
        <v/>
      </c>
      <c r="AF353" s="33" t="str" cm="1">
        <f t="array" aca="1" ref="AF353" ca="1">IFERROR(IF(_xlfn._xlws.SORT(TRANSPOSE(MMULT(MMULT(_xlfn.MUNIT(X353),IF(ROUND(MMULT(IF(E353=0,IF(DN351=1,INDIRECT(_xlfn.CONCAT($CP$1,MATCH(F353,$CO$7:$CO$100,0)+6)):INDIRECT(_xlfn.CONCAT($CP$1,MATCH(F353,$CO$7:$CO$100,0)+6+SUM(IF((F353=$CO$7:$CO$59)=TRUE,1,0))-1)),INDIRECT(_xlfn.CONCAT($CH$1,MATCH(F353,$CG$7:$CG$100,0)+6)):INDIRECT(_xlfn.CONCAT($CH$1,MATCH(F353,$CG$7:$CG$100,0)+6+SUM(IF((F353=$CG$7:$CG$59)=TRUE,1,0))-1))),IF(OR(DN351=2,DN351=3),INDIRECT(_xlfn.CONCAT($CL$1,MATCH(E353,$CK$7:$CK$100,0)+6)):INDIRECT(_xlfn.CONCAT($CL$1,MATCH(E353,$CK$7:$CK$100,0)+6+SUM(IF((E353=$CK$7:$CK$59)=TRUE,1,0))-1)),INDIRECT(_xlfn.CONCAT($CD$1,MATCH(E353,$CC$7:$CC$100,0)+6)):INDIRECT(_xlfn.CONCAT($CD$1,MATCH(E353,$CC$7:$CC$100,0)+6+SUM(IF((E353=$CC$7:$CC$59)=TRUE,1,0))-1))))*$S$3*IF(AND(DM351=4,F353=0),1.1,1),1/TRANSPOSE(W353-INDIRECT(_xlfn.CONCAT($BZ$1,MATCH(D353,$BY$7:$BY$100,0)+6)):INDIRECT(_xlfn.CONCAT($BZ$1,MATCH(D353,$BY$7:$BY$100,0)+6+SUM(IF((D353=$BY$7:$BY$59)=TRUE,1,0))-1))*$R$3)),6)=1,1,0)),W353-INDIRECT(_xlfn.CONCAT($BZ$1,MATCH(D353,$BY$7:$BY$100,0)+6)):INDIRECT(_xlfn.CONCAT($BZ$1,MATCH(D353,$BY$7:$BY$100,0)+6+SUM(IF((D353=$BY$7:$BY$59)=TRUE,1,0))-1))*$R$3))/$S$3,1,-1,TRUE)=0,"",_xlfn._xlws.SORT(TRANSPOSE(MMULT(MMULT(_xlfn.MUNIT(X353),IF(ROUND(MMULT(IF(E353=0,IF(DN351=1,INDIRECT(_xlfn.CONCAT($CP$1,MATCH(F353,$CO$7:$CO$100,0)+6)):INDIRECT(_xlfn.CONCAT($CP$1,MATCH(F353,$CO$7:$CO$100,0)+6+SUM(IF((F353=$CO$7:$CO$59)=TRUE,1,0))-1)),INDIRECT(_xlfn.CONCAT($CH$1,MATCH(F353,$CG$7:$CG$100,0)+6)):INDIRECT(_xlfn.CONCAT($CH$1,MATCH(F353,$CG$7:$CG$100,0)+6+SUM(IF((F353=$CG$7:$CG$59)=TRUE,1,0))-1))),IF(OR(DN351=2,DN351=3),INDIRECT(_xlfn.CONCAT($CL$1,MATCH(E353,$CK$7:$CK$100,0)+6)):INDIRECT(_xlfn.CONCAT($CL$1,MATCH(E353,$CK$7:$CK$100,0)+6+SUM(IF((E353=$CK$7:$CK$59)=TRUE,1,0))-1)),INDIRECT(_xlfn.CONCAT($CD$1,MATCH(E353,$CC$7:$CC$100,0)+6)):INDIRECT(_xlfn.CONCAT($CD$1,MATCH(E353,$CC$7:$CC$100,0)+6+SUM(IF((E353=$CC$7:$CC$59)=TRUE,1,0))-1))))*$S$3*IF(AND(DM351=4,F353=0),1.1,1),1/TRANSPOSE(W353-INDIRECT(_xlfn.CONCAT($BZ$1,MATCH(D353,$BY$7:$BY$100,0)+6)):INDIRECT(_xlfn.CONCAT($BZ$1,MATCH(D353,$BY$7:$BY$100,0)+6+SUM(IF((D353=$BY$7:$BY$59)=TRUE,1,0))-1))*$R$3)),6)=1,1,0)),W353-INDIRECT(_xlfn.CONCAT($BZ$1,MATCH(D353,$BY$7:$BY$100,0)+6)):INDIRECT(_xlfn.CONCAT($BZ$1,MATCH(D353,$BY$7:$BY$100,0)+6+SUM(IF((D353=$BY$7:$BY$59)=TRUE,1,0))-1))*$R$3))/$S$3,1,-1,TRUE)),"")</f>
        <v/>
      </c>
      <c r="AG353" s="31"/>
      <c r="AH353" s="31"/>
      <c r="AI353" s="31"/>
      <c r="AJ353" s="32"/>
      <c r="AK353" s="6"/>
      <c r="AL353" s="21"/>
      <c r="AM353" s="21"/>
      <c r="AN353" s="48">
        <f t="shared" si="93"/>
        <v>12</v>
      </c>
      <c r="AO353" s="39" t="e">
        <f t="shared" si="94"/>
        <v>#N/A</v>
      </c>
      <c r="AP353" s="39" t="e" cm="1">
        <f t="array" ref="AP353">_xlfn.XMATCH(1,IF(IF((AL353=$DG$24:$EF$24)=TRUE,1,0)+IF((AM353=$DG$25:$EF$25)=TRUE,1,0)=2,1,0))</f>
        <v>#N/A</v>
      </c>
      <c r="AQ353" s="39" t="str" cm="1">
        <f t="array" aca="1" ref="AQ353:AU353" ca="1">AA353:AE353</f>
        <v/>
      </c>
      <c r="AR353" s="39" t="str">
        <f ca="1"/>
        <v/>
      </c>
      <c r="AS353" s="39" t="str">
        <f ca="1"/>
        <v/>
      </c>
      <c r="AT353" s="39" t="str">
        <f ca="1"/>
        <v/>
      </c>
      <c r="AU353" s="39" t="str">
        <f ca="1"/>
        <v/>
      </c>
      <c r="AV353" s="39">
        <f t="shared" si="95"/>
        <v>0</v>
      </c>
      <c r="AW353" s="39" t="e" cm="1">
        <f t="array" ref="AW353">IF(AND(AV353=1,AO353&lt;&gt;1),VLOOKUP(E353,변환표준점수!$H$8:$O$60,_xlfn.XMATCH('표점 계산기'!$AL353,변환표준점수!$I$6:$O$6)+1,FALSE),IF(AND($E353=0,$DN$4=1),INDEX($CH$7:$CH$73,SUM(IF(AF353=$CP$7:$CP$59,ROW($A$1:$A$50),0))),IF(AND($E353&lt;&gt;0,$DN$4&lt;&gt;1),INDEX($CD$7:$CD$73,SUM(IF(AF353=$CL$7:$CL$59,ROW($A$1:$A$50),0))),AF353:AJ353)))</f>
        <v>#N/A</v>
      </c>
      <c r="AX353" s="39"/>
      <c r="AY353" s="39"/>
      <c r="AZ353" s="39"/>
      <c r="BA353" s="39"/>
      <c r="BB353" s="39" t="e">
        <f>VLOOKUP(G353,변환표준점수!$X$8:$AM$16,_xlfn.XMATCH(AL353,변환표준점수!$Y$5:$AM$5)+IF(OR(AN353=6,AN353=7,AN353=10,AN353=11),IF(AO353=1,0,1),0)+1,FALSE)</f>
        <v>#N/A</v>
      </c>
      <c r="BC353" s="39" t="e">
        <f>VLOOKUP(H353,변환표준점수!$AO$8:$BE$16,_xlfn.XMATCH(AL353,변환표준점수!$AP$5:$BE$5)+IF(OR(AN353=3,AN353=6,AN353=8,AN353=9,AN353=10),IF(AO353=1,0,1),0)+1,FALSE)</f>
        <v>#N/A</v>
      </c>
      <c r="BD353" s="39" t="e">
        <f>IF(I353=0,VLOOKUP(K353,변환표준점수!$BU$8:$CF$62,'표점 계산기'!$AN353+1,FALSE),VLOOKUP(I353,변환표준점수!$BH$8:$BS$62,'표점 계산기'!$AN353+1,FALSE))</f>
        <v>#N/A</v>
      </c>
      <c r="BE353" s="39" t="e">
        <f>IF(J353=0,VLOOKUP(L353,변환표준점수!$BU$8:$CF$62,'표점 계산기'!$AN353+1,FALSE),VLOOKUP(J353,변환표준점수!$BH$8:$BS$62,'표점 계산기'!$AN353+1,FALSE))</f>
        <v>#N/A</v>
      </c>
      <c r="BF353" s="39" cm="1">
        <f t="array" ref="BF353">IF(M353=0,0,IF(OR(AN353=3,AN353=4),0,IF(AN353=1,INDEX($CZ$7:$CZ$15,SUM(IF(M353&lt;$CY$7:$CY$15=TRUE,1,0))+1),VLOOKUP(M353,변환표준점수!$BH$8:$BS$62,'표점 계산기'!AN353+1,FALSE))))</f>
        <v>0</v>
      </c>
      <c r="BG353" s="39" t="e" cm="1">
        <f t="array" ref="BG353">INDEX($DG$24:$EF$31,COLUMN(C348),$AP353)</f>
        <v>#N/A</v>
      </c>
      <c r="BH353" s="39" t="e" cm="1">
        <f t="array" ref="BH353">INDEX($DG$24:$EF$31,COLUMN(D348),$AP353)</f>
        <v>#N/A</v>
      </c>
      <c r="BI353" s="39" t="e" cm="1">
        <f t="array" ref="BI353">INDEX($DG$24:$EF$31,COLUMN(E348),$AP353)</f>
        <v>#N/A</v>
      </c>
      <c r="BJ353" s="39" t="e" cm="1">
        <f t="array" ref="BJ353">INDEX($DG$24:$EF$31,COLUMN(F348),$AP353)</f>
        <v>#N/A</v>
      </c>
      <c r="BK353" s="39" t="e" cm="1">
        <f t="array" ref="BK353">INDEX($DG$24:$EF$31,COLUMN(G348),$AP353)</f>
        <v>#N/A</v>
      </c>
      <c r="BL353" s="39" t="e" cm="1">
        <f t="array" ref="BL353">INDEX($DG$24:$EF$31,COLUMN(H348),$AP353)</f>
        <v>#N/A</v>
      </c>
      <c r="BM353" s="63" t="str" cm="1">
        <f t="array" aca="1" ref="BM353:BQ353" ca="1">IFERROR(ROUND(IF(IFERROR(AW353:BA353/AW353:BA353,0)=1,(IFERROR(AQ353:AU353*BG353,0)+IFERROR(AW353:BA353*BH353,0)+(SUM(BD353:BF353)-MIN(BD353:BF353))*BI353+BB353*BJ353+BC353*BK353)*BL353+BB353*(1-BJ353)+BC353*(1-BK353)+IF(AN353=1,BF353,0),""),2),"")</f>
        <v/>
      </c>
      <c r="BN353" s="52" t="str">
        <f ca="1"/>
        <v/>
      </c>
      <c r="BO353" s="52" t="str">
        <f ca="1"/>
        <v/>
      </c>
      <c r="BP353" s="52" t="str">
        <f ca="1"/>
        <v/>
      </c>
      <c r="BQ353" s="64" t="str">
        <f ca="1"/>
        <v/>
      </c>
      <c r="BR353" s="6"/>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6"/>
      <c r="DM353" s="6"/>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row>
    <row r="354" spans="1:153" x14ac:dyDescent="0.3">
      <c r="A354" s="5"/>
      <c r="B354" s="18" t="str">
        <f t="shared" si="83"/>
        <v/>
      </c>
      <c r="C354" s="24"/>
      <c r="D354" s="24"/>
      <c r="E354" s="24"/>
      <c r="F354" s="24"/>
      <c r="G354" s="24"/>
      <c r="H354" s="25"/>
      <c r="I354" s="25"/>
      <c r="J354" s="25"/>
      <c r="K354" s="25"/>
      <c r="L354" s="25"/>
      <c r="M354" s="25"/>
      <c r="N354" s="24"/>
      <c r="O354" s="25"/>
      <c r="P354" s="6"/>
      <c r="Q354" s="6"/>
      <c r="R354" s="6" t="e">
        <f t="shared" si="84"/>
        <v>#N/A</v>
      </c>
      <c r="S354" s="6" t="e">
        <f t="shared" si="85"/>
        <v>#N/A</v>
      </c>
      <c r="T354" s="6" t="e">
        <f t="shared" si="86"/>
        <v>#N/A</v>
      </c>
      <c r="U354" s="6" t="e">
        <f t="shared" si="87"/>
        <v>#N/A</v>
      </c>
      <c r="V354" s="8" cm="1">
        <f t="array" ref="V354">IF(M354=0,0,IF(OR($DM$4=3,$DM$4=4),0,IF($DM$4=1,INDEX($CZ$7:$CZ$15,SUM(IF(M354&lt;$CY$7:$CY$15=TRUE,1,0))+1),VLOOKUP(M354,$DB$7:$DC$107,2,FALSE))))</f>
        <v>0</v>
      </c>
      <c r="W354" s="6" t="e">
        <f t="shared" si="82"/>
        <v>#N/A</v>
      </c>
      <c r="X354" s="6" cm="1">
        <f t="array" aca="1" ref="X354" ca="1">SUM(IF((IF(E354=0,INDIRECT(_xlfn.CONCAT($CH$1,MATCH(F354,$CG$7:$CG$100,0)+6)):INDIRECT(_xlfn.CONCAT($CH$1,MATCH(F354,$CG$7:$CG$100,0)+6+SUM(IF((F354=$CG$7:$CG$59)=TRUE,1,0))-1)),INDIRECT(_xlfn.CONCAT($CD$1,MATCH(E354,$CC$7:$CC$100,0)+6)):INDIRECT(_xlfn.CONCAT($CD$1,MATCH(E354,$CC$7:$CC$100,0)+6+SUM(IF((E354=$CC$7:$CC$59)=TRUE,1,0))-1)))*$S$3)=0,0,1))</f>
        <v>2</v>
      </c>
      <c r="Y354" s="6" t="e" cm="1">
        <f t="array" aca="1" ref="Y354" ca="1">SUM(IF((TRANSPOSE(MMULT(MMULT(_xlfn.MUNIT(X354),IF(MMULT(IF(E354=0,INDIRECT(_xlfn.CONCAT($CH$1,MATCH(F354,$CG$7:$CG$100,0)+6)):INDIRECT(_xlfn.CONCAT($CH$1,MATCH(F354,$CG$7:$CG$100,0)+6+SUM(IF((F354=$CG$7:$CG$59)=TRUE,1,0))-1)),INDIRECT(_xlfn.CONCAT($CD$1,MATCH(E354,$CC$7:$CC$100,0)+6)):INDIRECT(_xlfn.CONCAT($CD$1,MATCH(E354,$CC$7:$CC$100,0)+6+SUM(IF((E354=$CC$7:$CC$59)=TRUE,1,0))-1)))*$S$3,1/TRANSPOSE(W354-INDIRECT(_xlfn.CONCAT($BZ$1,MATCH(D354,$BY$7:$BY$100,0)+6)):INDIRECT(_xlfn.CONCAT($BZ$1,MATCH(D354,$BY$7:$BY$100,0)+6+SUM(IF((D354=$BY$7:$BY$59)=TRUE,1,0))-1))*$R$3))=1,1,0)),W354-INDIRECT(_xlfn.CONCAT($BZ$1,MATCH(D354,$BY$7:$BY$100,0)+6)):INDIRECT(_xlfn.CONCAT($BZ$1,MATCH(D354,$BY$7:$BY$100,0)+6+SUM(IF((D354=$BY$7:$BY$59)=TRUE,1,0))-1))*$R$3)))=0,0,1))</f>
        <v>#N/A</v>
      </c>
      <c r="Z354" s="6"/>
      <c r="AA354" s="30" t="str">
        <f t="shared" ca="1" si="88"/>
        <v/>
      </c>
      <c r="AB354" s="31" t="str">
        <f t="shared" si="89"/>
        <v/>
      </c>
      <c r="AC354" s="31" t="str">
        <f t="shared" si="90"/>
        <v/>
      </c>
      <c r="AD354" s="31" t="str">
        <f t="shared" si="91"/>
        <v/>
      </c>
      <c r="AE354" s="32" t="str">
        <f t="shared" si="92"/>
        <v/>
      </c>
      <c r="AF354" s="33" t="str" cm="1">
        <f t="array" aca="1" ref="AF354" ca="1">IFERROR(IF(_xlfn._xlws.SORT(TRANSPOSE(MMULT(MMULT(_xlfn.MUNIT(X354),IF(ROUND(MMULT(IF(E354=0,IF(DN352=1,INDIRECT(_xlfn.CONCAT($CP$1,MATCH(F354,$CO$7:$CO$100,0)+6)):INDIRECT(_xlfn.CONCAT($CP$1,MATCH(F354,$CO$7:$CO$100,0)+6+SUM(IF((F354=$CO$7:$CO$59)=TRUE,1,0))-1)),INDIRECT(_xlfn.CONCAT($CH$1,MATCH(F354,$CG$7:$CG$100,0)+6)):INDIRECT(_xlfn.CONCAT($CH$1,MATCH(F354,$CG$7:$CG$100,0)+6+SUM(IF((F354=$CG$7:$CG$59)=TRUE,1,0))-1))),IF(OR(DN352=2,DN352=3),INDIRECT(_xlfn.CONCAT($CL$1,MATCH(E354,$CK$7:$CK$100,0)+6)):INDIRECT(_xlfn.CONCAT($CL$1,MATCH(E354,$CK$7:$CK$100,0)+6+SUM(IF((E354=$CK$7:$CK$59)=TRUE,1,0))-1)),INDIRECT(_xlfn.CONCAT($CD$1,MATCH(E354,$CC$7:$CC$100,0)+6)):INDIRECT(_xlfn.CONCAT($CD$1,MATCH(E354,$CC$7:$CC$100,0)+6+SUM(IF((E354=$CC$7:$CC$59)=TRUE,1,0))-1))))*$S$3*IF(AND(DM352=4,F354=0),1.1,1),1/TRANSPOSE(W354-INDIRECT(_xlfn.CONCAT($BZ$1,MATCH(D354,$BY$7:$BY$100,0)+6)):INDIRECT(_xlfn.CONCAT($BZ$1,MATCH(D354,$BY$7:$BY$100,0)+6+SUM(IF((D354=$BY$7:$BY$59)=TRUE,1,0))-1))*$R$3)),6)=1,1,0)),W354-INDIRECT(_xlfn.CONCAT($BZ$1,MATCH(D354,$BY$7:$BY$100,0)+6)):INDIRECT(_xlfn.CONCAT($BZ$1,MATCH(D354,$BY$7:$BY$100,0)+6+SUM(IF((D354=$BY$7:$BY$59)=TRUE,1,0))-1))*$R$3))/$S$3,1,-1,TRUE)=0,"",_xlfn._xlws.SORT(TRANSPOSE(MMULT(MMULT(_xlfn.MUNIT(X354),IF(ROUND(MMULT(IF(E354=0,IF(DN352=1,INDIRECT(_xlfn.CONCAT($CP$1,MATCH(F354,$CO$7:$CO$100,0)+6)):INDIRECT(_xlfn.CONCAT($CP$1,MATCH(F354,$CO$7:$CO$100,0)+6+SUM(IF((F354=$CO$7:$CO$59)=TRUE,1,0))-1)),INDIRECT(_xlfn.CONCAT($CH$1,MATCH(F354,$CG$7:$CG$100,0)+6)):INDIRECT(_xlfn.CONCAT($CH$1,MATCH(F354,$CG$7:$CG$100,0)+6+SUM(IF((F354=$CG$7:$CG$59)=TRUE,1,0))-1))),IF(OR(DN352=2,DN352=3),INDIRECT(_xlfn.CONCAT($CL$1,MATCH(E354,$CK$7:$CK$100,0)+6)):INDIRECT(_xlfn.CONCAT($CL$1,MATCH(E354,$CK$7:$CK$100,0)+6+SUM(IF((E354=$CK$7:$CK$59)=TRUE,1,0))-1)),INDIRECT(_xlfn.CONCAT($CD$1,MATCH(E354,$CC$7:$CC$100,0)+6)):INDIRECT(_xlfn.CONCAT($CD$1,MATCH(E354,$CC$7:$CC$100,0)+6+SUM(IF((E354=$CC$7:$CC$59)=TRUE,1,0))-1))))*$S$3*IF(AND(DM352=4,F354=0),1.1,1),1/TRANSPOSE(W354-INDIRECT(_xlfn.CONCAT($BZ$1,MATCH(D354,$BY$7:$BY$100,0)+6)):INDIRECT(_xlfn.CONCAT($BZ$1,MATCH(D354,$BY$7:$BY$100,0)+6+SUM(IF((D354=$BY$7:$BY$59)=TRUE,1,0))-1))*$R$3)),6)=1,1,0)),W354-INDIRECT(_xlfn.CONCAT($BZ$1,MATCH(D354,$BY$7:$BY$100,0)+6)):INDIRECT(_xlfn.CONCAT($BZ$1,MATCH(D354,$BY$7:$BY$100,0)+6+SUM(IF((D354=$BY$7:$BY$59)=TRUE,1,0))-1))*$R$3))/$S$3,1,-1,TRUE)),"")</f>
        <v/>
      </c>
      <c r="AG354" s="31"/>
      <c r="AH354" s="31"/>
      <c r="AI354" s="31"/>
      <c r="AJ354" s="32"/>
      <c r="AK354" s="6"/>
      <c r="AL354" s="21"/>
      <c r="AM354" s="21"/>
      <c r="AN354" s="48">
        <f t="shared" si="93"/>
        <v>12</v>
      </c>
      <c r="AO354" s="39" t="e">
        <f t="shared" si="94"/>
        <v>#N/A</v>
      </c>
      <c r="AP354" s="39" t="e" cm="1">
        <f t="array" ref="AP354">_xlfn.XMATCH(1,IF(IF((AL354=$DG$24:$EF$24)=TRUE,1,0)+IF((AM354=$DG$25:$EF$25)=TRUE,1,0)=2,1,0))</f>
        <v>#N/A</v>
      </c>
      <c r="AQ354" s="39" t="str" cm="1">
        <f t="array" aca="1" ref="AQ354:AU354" ca="1">AA354:AE354</f>
        <v/>
      </c>
      <c r="AR354" s="39" t="str">
        <f ca="1"/>
        <v/>
      </c>
      <c r="AS354" s="39" t="str">
        <f ca="1"/>
        <v/>
      </c>
      <c r="AT354" s="39" t="str">
        <f ca="1"/>
        <v/>
      </c>
      <c r="AU354" s="39" t="str">
        <f ca="1"/>
        <v/>
      </c>
      <c r="AV354" s="39">
        <f t="shared" si="95"/>
        <v>0</v>
      </c>
      <c r="AW354" s="39" t="e" cm="1">
        <f t="array" ref="AW354">IF(AND(AV354=1,AO354&lt;&gt;1),VLOOKUP(E354,변환표준점수!$H$8:$O$60,_xlfn.XMATCH('표점 계산기'!$AL354,변환표준점수!$I$6:$O$6)+1,FALSE),IF(AND($E354=0,$DN$4=1),INDEX($CH$7:$CH$73,SUM(IF(AF354=$CP$7:$CP$59,ROW($A$1:$A$50),0))),IF(AND($E354&lt;&gt;0,$DN$4&lt;&gt;1),INDEX($CD$7:$CD$73,SUM(IF(AF354=$CL$7:$CL$59,ROW($A$1:$A$50),0))),AF354:AJ354)))</f>
        <v>#N/A</v>
      </c>
      <c r="AX354" s="39"/>
      <c r="AY354" s="39"/>
      <c r="AZ354" s="39"/>
      <c r="BA354" s="39"/>
      <c r="BB354" s="39" t="e">
        <f>VLOOKUP(G354,변환표준점수!$X$8:$AM$16,_xlfn.XMATCH(AL354,변환표준점수!$Y$5:$AM$5)+IF(OR(AN354=6,AN354=7,AN354=10,AN354=11),IF(AO354=1,0,1),0)+1,FALSE)</f>
        <v>#N/A</v>
      </c>
      <c r="BC354" s="39" t="e">
        <f>VLOOKUP(H354,변환표준점수!$AO$8:$BE$16,_xlfn.XMATCH(AL354,변환표준점수!$AP$5:$BE$5)+IF(OR(AN354=3,AN354=6,AN354=8,AN354=9,AN354=10),IF(AO354=1,0,1),0)+1,FALSE)</f>
        <v>#N/A</v>
      </c>
      <c r="BD354" s="39" t="e">
        <f>IF(I354=0,VLOOKUP(K354,변환표준점수!$BU$8:$CF$62,'표점 계산기'!$AN354+1,FALSE),VLOOKUP(I354,변환표준점수!$BH$8:$BS$62,'표점 계산기'!$AN354+1,FALSE))</f>
        <v>#N/A</v>
      </c>
      <c r="BE354" s="39" t="e">
        <f>IF(J354=0,VLOOKUP(L354,변환표준점수!$BU$8:$CF$62,'표점 계산기'!$AN354+1,FALSE),VLOOKUP(J354,변환표준점수!$BH$8:$BS$62,'표점 계산기'!$AN354+1,FALSE))</f>
        <v>#N/A</v>
      </c>
      <c r="BF354" s="39" cm="1">
        <f t="array" ref="BF354">IF(M354=0,0,IF(OR(AN354=3,AN354=4),0,IF(AN354=1,INDEX($CZ$7:$CZ$15,SUM(IF(M354&lt;$CY$7:$CY$15=TRUE,1,0))+1),VLOOKUP(M354,변환표준점수!$BH$8:$BS$62,'표점 계산기'!AN354+1,FALSE))))</f>
        <v>0</v>
      </c>
      <c r="BG354" s="39" t="e" cm="1">
        <f t="array" ref="BG354">INDEX($DG$24:$EF$31,COLUMN(C349),$AP354)</f>
        <v>#N/A</v>
      </c>
      <c r="BH354" s="39" t="e" cm="1">
        <f t="array" ref="BH354">INDEX($DG$24:$EF$31,COLUMN(D349),$AP354)</f>
        <v>#N/A</v>
      </c>
      <c r="BI354" s="39" t="e" cm="1">
        <f t="array" ref="BI354">INDEX($DG$24:$EF$31,COLUMN(E349),$AP354)</f>
        <v>#N/A</v>
      </c>
      <c r="BJ354" s="39" t="e" cm="1">
        <f t="array" ref="BJ354">INDEX($DG$24:$EF$31,COLUMN(F349),$AP354)</f>
        <v>#N/A</v>
      </c>
      <c r="BK354" s="39" t="e" cm="1">
        <f t="array" ref="BK354">INDEX($DG$24:$EF$31,COLUMN(G349),$AP354)</f>
        <v>#N/A</v>
      </c>
      <c r="BL354" s="39" t="e" cm="1">
        <f t="array" ref="BL354">INDEX($DG$24:$EF$31,COLUMN(H349),$AP354)</f>
        <v>#N/A</v>
      </c>
      <c r="BM354" s="63" t="str" cm="1">
        <f t="array" aca="1" ref="BM354:BQ354" ca="1">IFERROR(ROUND(IF(IFERROR(AW354:BA354/AW354:BA354,0)=1,(IFERROR(AQ354:AU354*BG354,0)+IFERROR(AW354:BA354*BH354,0)+(SUM(BD354:BF354)-MIN(BD354:BF354))*BI354+BB354*BJ354+BC354*BK354)*BL354+BB354*(1-BJ354)+BC354*(1-BK354)+IF(AN354=1,BF354,0),""),2),"")</f>
        <v/>
      </c>
      <c r="BN354" s="52" t="str">
        <f ca="1"/>
        <v/>
      </c>
      <c r="BO354" s="52" t="str">
        <f ca="1"/>
        <v/>
      </c>
      <c r="BP354" s="52" t="str">
        <f ca="1"/>
        <v/>
      </c>
      <c r="BQ354" s="64" t="str">
        <f ca="1"/>
        <v/>
      </c>
      <c r="BR354" s="6"/>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6"/>
      <c r="DM354" s="6"/>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row>
    <row r="355" spans="1:153" x14ac:dyDescent="0.3">
      <c r="A355" s="5"/>
      <c r="B355" s="18" t="str">
        <f t="shared" si="83"/>
        <v/>
      </c>
      <c r="C355" s="24"/>
      <c r="D355" s="24"/>
      <c r="E355" s="24"/>
      <c r="F355" s="24"/>
      <c r="G355" s="24"/>
      <c r="H355" s="25"/>
      <c r="I355" s="25"/>
      <c r="J355" s="25"/>
      <c r="K355" s="25"/>
      <c r="L355" s="25"/>
      <c r="M355" s="25"/>
      <c r="N355" s="24"/>
      <c r="O355" s="25"/>
      <c r="P355" s="6"/>
      <c r="Q355" s="6"/>
      <c r="R355" s="6" t="e">
        <f t="shared" si="84"/>
        <v>#N/A</v>
      </c>
      <c r="S355" s="6" t="e">
        <f t="shared" si="85"/>
        <v>#N/A</v>
      </c>
      <c r="T355" s="6" t="e">
        <f t="shared" si="86"/>
        <v>#N/A</v>
      </c>
      <c r="U355" s="6" t="e">
        <f t="shared" si="87"/>
        <v>#N/A</v>
      </c>
      <c r="V355" s="8" cm="1">
        <f t="array" ref="V355">IF(M355=0,0,IF(OR($DM$4=3,$DM$4=4),0,IF($DM$4=1,INDEX($CZ$7:$CZ$15,SUM(IF(M355&lt;$CY$7:$CY$15=TRUE,1,0))+1),VLOOKUP(M355,$DB$7:$DC$107,2,FALSE))))</f>
        <v>0</v>
      </c>
      <c r="W355" s="6" t="e">
        <f t="shared" si="82"/>
        <v>#N/A</v>
      </c>
      <c r="X355" s="6" cm="1">
        <f t="array" aca="1" ref="X355" ca="1">SUM(IF((IF(E355=0,INDIRECT(_xlfn.CONCAT($CH$1,MATCH(F355,$CG$7:$CG$100,0)+6)):INDIRECT(_xlfn.CONCAT($CH$1,MATCH(F355,$CG$7:$CG$100,0)+6+SUM(IF((F355=$CG$7:$CG$59)=TRUE,1,0))-1)),INDIRECT(_xlfn.CONCAT($CD$1,MATCH(E355,$CC$7:$CC$100,0)+6)):INDIRECT(_xlfn.CONCAT($CD$1,MATCH(E355,$CC$7:$CC$100,0)+6+SUM(IF((E355=$CC$7:$CC$59)=TRUE,1,0))-1)))*$S$3)=0,0,1))</f>
        <v>2</v>
      </c>
      <c r="Y355" s="6" t="e" cm="1">
        <f t="array" aca="1" ref="Y355" ca="1">SUM(IF((TRANSPOSE(MMULT(MMULT(_xlfn.MUNIT(X355),IF(MMULT(IF(E355=0,INDIRECT(_xlfn.CONCAT($CH$1,MATCH(F355,$CG$7:$CG$100,0)+6)):INDIRECT(_xlfn.CONCAT($CH$1,MATCH(F355,$CG$7:$CG$100,0)+6+SUM(IF((F355=$CG$7:$CG$59)=TRUE,1,0))-1)),INDIRECT(_xlfn.CONCAT($CD$1,MATCH(E355,$CC$7:$CC$100,0)+6)):INDIRECT(_xlfn.CONCAT($CD$1,MATCH(E355,$CC$7:$CC$100,0)+6+SUM(IF((E355=$CC$7:$CC$59)=TRUE,1,0))-1)))*$S$3,1/TRANSPOSE(W355-INDIRECT(_xlfn.CONCAT($BZ$1,MATCH(D355,$BY$7:$BY$100,0)+6)):INDIRECT(_xlfn.CONCAT($BZ$1,MATCH(D355,$BY$7:$BY$100,0)+6+SUM(IF((D355=$BY$7:$BY$59)=TRUE,1,0))-1))*$R$3))=1,1,0)),W355-INDIRECT(_xlfn.CONCAT($BZ$1,MATCH(D355,$BY$7:$BY$100,0)+6)):INDIRECT(_xlfn.CONCAT($BZ$1,MATCH(D355,$BY$7:$BY$100,0)+6+SUM(IF((D355=$BY$7:$BY$59)=TRUE,1,0))-1))*$R$3)))=0,0,1))</f>
        <v>#N/A</v>
      </c>
      <c r="Z355" s="6"/>
      <c r="AA355" s="30" t="str">
        <f t="shared" ca="1" si="88"/>
        <v/>
      </c>
      <c r="AB355" s="31" t="str">
        <f t="shared" si="89"/>
        <v/>
      </c>
      <c r="AC355" s="31" t="str">
        <f t="shared" si="90"/>
        <v/>
      </c>
      <c r="AD355" s="31" t="str">
        <f t="shared" si="91"/>
        <v/>
      </c>
      <c r="AE355" s="32" t="str">
        <f t="shared" si="92"/>
        <v/>
      </c>
      <c r="AF355" s="33" t="str" cm="1">
        <f t="array" aca="1" ref="AF355" ca="1">IFERROR(IF(_xlfn._xlws.SORT(TRANSPOSE(MMULT(MMULT(_xlfn.MUNIT(X355),IF(ROUND(MMULT(IF(E355=0,IF(DN353=1,INDIRECT(_xlfn.CONCAT($CP$1,MATCH(F355,$CO$7:$CO$100,0)+6)):INDIRECT(_xlfn.CONCAT($CP$1,MATCH(F355,$CO$7:$CO$100,0)+6+SUM(IF((F355=$CO$7:$CO$59)=TRUE,1,0))-1)),INDIRECT(_xlfn.CONCAT($CH$1,MATCH(F355,$CG$7:$CG$100,0)+6)):INDIRECT(_xlfn.CONCAT($CH$1,MATCH(F355,$CG$7:$CG$100,0)+6+SUM(IF((F355=$CG$7:$CG$59)=TRUE,1,0))-1))),IF(OR(DN353=2,DN353=3),INDIRECT(_xlfn.CONCAT($CL$1,MATCH(E355,$CK$7:$CK$100,0)+6)):INDIRECT(_xlfn.CONCAT($CL$1,MATCH(E355,$CK$7:$CK$100,0)+6+SUM(IF((E355=$CK$7:$CK$59)=TRUE,1,0))-1)),INDIRECT(_xlfn.CONCAT($CD$1,MATCH(E355,$CC$7:$CC$100,0)+6)):INDIRECT(_xlfn.CONCAT($CD$1,MATCH(E355,$CC$7:$CC$100,0)+6+SUM(IF((E355=$CC$7:$CC$59)=TRUE,1,0))-1))))*$S$3*IF(AND(DM353=4,F355=0),1.1,1),1/TRANSPOSE(W355-INDIRECT(_xlfn.CONCAT($BZ$1,MATCH(D355,$BY$7:$BY$100,0)+6)):INDIRECT(_xlfn.CONCAT($BZ$1,MATCH(D355,$BY$7:$BY$100,0)+6+SUM(IF((D355=$BY$7:$BY$59)=TRUE,1,0))-1))*$R$3)),6)=1,1,0)),W355-INDIRECT(_xlfn.CONCAT($BZ$1,MATCH(D355,$BY$7:$BY$100,0)+6)):INDIRECT(_xlfn.CONCAT($BZ$1,MATCH(D355,$BY$7:$BY$100,0)+6+SUM(IF((D355=$BY$7:$BY$59)=TRUE,1,0))-1))*$R$3))/$S$3,1,-1,TRUE)=0,"",_xlfn._xlws.SORT(TRANSPOSE(MMULT(MMULT(_xlfn.MUNIT(X355),IF(ROUND(MMULT(IF(E355=0,IF(DN353=1,INDIRECT(_xlfn.CONCAT($CP$1,MATCH(F355,$CO$7:$CO$100,0)+6)):INDIRECT(_xlfn.CONCAT($CP$1,MATCH(F355,$CO$7:$CO$100,0)+6+SUM(IF((F355=$CO$7:$CO$59)=TRUE,1,0))-1)),INDIRECT(_xlfn.CONCAT($CH$1,MATCH(F355,$CG$7:$CG$100,0)+6)):INDIRECT(_xlfn.CONCAT($CH$1,MATCH(F355,$CG$7:$CG$100,0)+6+SUM(IF((F355=$CG$7:$CG$59)=TRUE,1,0))-1))),IF(OR(DN353=2,DN353=3),INDIRECT(_xlfn.CONCAT($CL$1,MATCH(E355,$CK$7:$CK$100,0)+6)):INDIRECT(_xlfn.CONCAT($CL$1,MATCH(E355,$CK$7:$CK$100,0)+6+SUM(IF((E355=$CK$7:$CK$59)=TRUE,1,0))-1)),INDIRECT(_xlfn.CONCAT($CD$1,MATCH(E355,$CC$7:$CC$100,0)+6)):INDIRECT(_xlfn.CONCAT($CD$1,MATCH(E355,$CC$7:$CC$100,0)+6+SUM(IF((E355=$CC$7:$CC$59)=TRUE,1,0))-1))))*$S$3*IF(AND(DM353=4,F355=0),1.1,1),1/TRANSPOSE(W355-INDIRECT(_xlfn.CONCAT($BZ$1,MATCH(D355,$BY$7:$BY$100,0)+6)):INDIRECT(_xlfn.CONCAT($BZ$1,MATCH(D355,$BY$7:$BY$100,0)+6+SUM(IF((D355=$BY$7:$BY$59)=TRUE,1,0))-1))*$R$3)),6)=1,1,0)),W355-INDIRECT(_xlfn.CONCAT($BZ$1,MATCH(D355,$BY$7:$BY$100,0)+6)):INDIRECT(_xlfn.CONCAT($BZ$1,MATCH(D355,$BY$7:$BY$100,0)+6+SUM(IF((D355=$BY$7:$BY$59)=TRUE,1,0))-1))*$R$3))/$S$3,1,-1,TRUE)),"")</f>
        <v/>
      </c>
      <c r="AG355" s="31"/>
      <c r="AH355" s="31"/>
      <c r="AI355" s="31"/>
      <c r="AJ355" s="32"/>
      <c r="AK355" s="6"/>
      <c r="AL355" s="21"/>
      <c r="AM355" s="21"/>
      <c r="AN355" s="48">
        <f t="shared" si="93"/>
        <v>12</v>
      </c>
      <c r="AO355" s="39" t="e">
        <f t="shared" si="94"/>
        <v>#N/A</v>
      </c>
      <c r="AP355" s="39" t="e" cm="1">
        <f t="array" ref="AP355">_xlfn.XMATCH(1,IF(IF((AL355=$DG$24:$EF$24)=TRUE,1,0)+IF((AM355=$DG$25:$EF$25)=TRUE,1,0)=2,1,0))</f>
        <v>#N/A</v>
      </c>
      <c r="AQ355" s="39" t="str" cm="1">
        <f t="array" aca="1" ref="AQ355:AU355" ca="1">AA355:AE355</f>
        <v/>
      </c>
      <c r="AR355" s="39" t="str">
        <f ca="1"/>
        <v/>
      </c>
      <c r="AS355" s="39" t="str">
        <f ca="1"/>
        <v/>
      </c>
      <c r="AT355" s="39" t="str">
        <f ca="1"/>
        <v/>
      </c>
      <c r="AU355" s="39" t="str">
        <f ca="1"/>
        <v/>
      </c>
      <c r="AV355" s="39">
        <f t="shared" si="95"/>
        <v>0</v>
      </c>
      <c r="AW355" s="39" t="e" cm="1">
        <f t="array" ref="AW355">IF(AND(AV355=1,AO355&lt;&gt;1),VLOOKUP(E355,변환표준점수!$H$8:$O$60,_xlfn.XMATCH('표점 계산기'!$AL355,변환표준점수!$I$6:$O$6)+1,FALSE),IF(AND($E355=0,$DN$4=1),INDEX($CH$7:$CH$73,SUM(IF(AF355=$CP$7:$CP$59,ROW($A$1:$A$50),0))),IF(AND($E355&lt;&gt;0,$DN$4&lt;&gt;1),INDEX($CD$7:$CD$73,SUM(IF(AF355=$CL$7:$CL$59,ROW($A$1:$A$50),0))),AF355:AJ355)))</f>
        <v>#N/A</v>
      </c>
      <c r="AX355" s="39"/>
      <c r="AY355" s="39"/>
      <c r="AZ355" s="39"/>
      <c r="BA355" s="39"/>
      <c r="BB355" s="39" t="e">
        <f>VLOOKUP(G355,변환표준점수!$X$8:$AM$16,_xlfn.XMATCH(AL355,변환표준점수!$Y$5:$AM$5)+IF(OR(AN355=6,AN355=7,AN355=10,AN355=11),IF(AO355=1,0,1),0)+1,FALSE)</f>
        <v>#N/A</v>
      </c>
      <c r="BC355" s="39" t="e">
        <f>VLOOKUP(H355,변환표준점수!$AO$8:$BE$16,_xlfn.XMATCH(AL355,변환표준점수!$AP$5:$BE$5)+IF(OR(AN355=3,AN355=6,AN355=8,AN355=9,AN355=10),IF(AO355=1,0,1),0)+1,FALSE)</f>
        <v>#N/A</v>
      </c>
      <c r="BD355" s="39" t="e">
        <f>IF(I355=0,VLOOKUP(K355,변환표준점수!$BU$8:$CF$62,'표점 계산기'!$AN355+1,FALSE),VLOOKUP(I355,변환표준점수!$BH$8:$BS$62,'표점 계산기'!$AN355+1,FALSE))</f>
        <v>#N/A</v>
      </c>
      <c r="BE355" s="39" t="e">
        <f>IF(J355=0,VLOOKUP(L355,변환표준점수!$BU$8:$CF$62,'표점 계산기'!$AN355+1,FALSE),VLOOKUP(J355,변환표준점수!$BH$8:$BS$62,'표점 계산기'!$AN355+1,FALSE))</f>
        <v>#N/A</v>
      </c>
      <c r="BF355" s="39" cm="1">
        <f t="array" ref="BF355">IF(M355=0,0,IF(OR(AN355=3,AN355=4),0,IF(AN355=1,INDEX($CZ$7:$CZ$15,SUM(IF(M355&lt;$CY$7:$CY$15=TRUE,1,0))+1),VLOOKUP(M355,변환표준점수!$BH$8:$BS$62,'표점 계산기'!AN355+1,FALSE))))</f>
        <v>0</v>
      </c>
      <c r="BG355" s="39" t="e" cm="1">
        <f t="array" ref="BG355">INDEX($DG$24:$EF$31,COLUMN(C350),$AP355)</f>
        <v>#N/A</v>
      </c>
      <c r="BH355" s="39" t="e" cm="1">
        <f t="array" ref="BH355">INDEX($DG$24:$EF$31,COLUMN(D350),$AP355)</f>
        <v>#N/A</v>
      </c>
      <c r="BI355" s="39" t="e" cm="1">
        <f t="array" ref="BI355">INDEX($DG$24:$EF$31,COLUMN(E350),$AP355)</f>
        <v>#N/A</v>
      </c>
      <c r="BJ355" s="39" t="e" cm="1">
        <f t="array" ref="BJ355">INDEX($DG$24:$EF$31,COLUMN(F350),$AP355)</f>
        <v>#N/A</v>
      </c>
      <c r="BK355" s="39" t="e" cm="1">
        <f t="array" ref="BK355">INDEX($DG$24:$EF$31,COLUMN(G350),$AP355)</f>
        <v>#N/A</v>
      </c>
      <c r="BL355" s="39" t="e" cm="1">
        <f t="array" ref="BL355">INDEX($DG$24:$EF$31,COLUMN(H350),$AP355)</f>
        <v>#N/A</v>
      </c>
      <c r="BM355" s="63" t="str" cm="1">
        <f t="array" aca="1" ref="BM355:BQ355" ca="1">IFERROR(ROUND(IF(IFERROR(AW355:BA355/AW355:BA355,0)=1,(IFERROR(AQ355:AU355*BG355,0)+IFERROR(AW355:BA355*BH355,0)+(SUM(BD355:BF355)-MIN(BD355:BF355))*BI355+BB355*BJ355+BC355*BK355)*BL355+BB355*(1-BJ355)+BC355*(1-BK355)+IF(AN355=1,BF355,0),""),2),"")</f>
        <v/>
      </c>
      <c r="BN355" s="52" t="str">
        <f ca="1"/>
        <v/>
      </c>
      <c r="BO355" s="52" t="str">
        <f ca="1"/>
        <v/>
      </c>
      <c r="BP355" s="52" t="str">
        <f ca="1"/>
        <v/>
      </c>
      <c r="BQ355" s="64" t="str">
        <f ca="1"/>
        <v/>
      </c>
      <c r="BR355" s="6"/>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6"/>
      <c r="DM355" s="6"/>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row>
    <row r="356" spans="1:153" x14ac:dyDescent="0.3">
      <c r="A356" s="5"/>
      <c r="B356" s="18" t="str">
        <f t="shared" si="83"/>
        <v/>
      </c>
      <c r="C356" s="24"/>
      <c r="D356" s="24"/>
      <c r="E356" s="24"/>
      <c r="F356" s="24"/>
      <c r="G356" s="24"/>
      <c r="H356" s="25"/>
      <c r="I356" s="25"/>
      <c r="J356" s="25"/>
      <c r="K356" s="25"/>
      <c r="L356" s="25"/>
      <c r="M356" s="25"/>
      <c r="N356" s="24"/>
      <c r="O356" s="25"/>
      <c r="P356" s="6"/>
      <c r="Q356" s="6"/>
      <c r="R356" s="6" t="e">
        <f t="shared" si="84"/>
        <v>#N/A</v>
      </c>
      <c r="S356" s="6" t="e">
        <f t="shared" si="85"/>
        <v>#N/A</v>
      </c>
      <c r="T356" s="6" t="e">
        <f t="shared" si="86"/>
        <v>#N/A</v>
      </c>
      <c r="U356" s="6" t="e">
        <f t="shared" si="87"/>
        <v>#N/A</v>
      </c>
      <c r="V356" s="8" cm="1">
        <f t="array" ref="V356">IF(M356=0,0,IF(OR($DM$4=3,$DM$4=4),0,IF($DM$4=1,INDEX($CZ$7:$CZ$15,SUM(IF(M356&lt;$CY$7:$CY$15=TRUE,1,0))+1),VLOOKUP(M356,$DB$7:$DC$107,2,FALSE))))</f>
        <v>0</v>
      </c>
      <c r="W356" s="6" t="e">
        <f t="shared" si="82"/>
        <v>#N/A</v>
      </c>
      <c r="X356" s="6" cm="1">
        <f t="array" aca="1" ref="X356" ca="1">SUM(IF((IF(E356=0,INDIRECT(_xlfn.CONCAT($CH$1,MATCH(F356,$CG$7:$CG$100,0)+6)):INDIRECT(_xlfn.CONCAT($CH$1,MATCH(F356,$CG$7:$CG$100,0)+6+SUM(IF((F356=$CG$7:$CG$59)=TRUE,1,0))-1)),INDIRECT(_xlfn.CONCAT($CD$1,MATCH(E356,$CC$7:$CC$100,0)+6)):INDIRECT(_xlfn.CONCAT($CD$1,MATCH(E356,$CC$7:$CC$100,0)+6+SUM(IF((E356=$CC$7:$CC$59)=TRUE,1,0))-1)))*$S$3)=0,0,1))</f>
        <v>2</v>
      </c>
      <c r="Y356" s="6" t="e" cm="1">
        <f t="array" aca="1" ref="Y356" ca="1">SUM(IF((TRANSPOSE(MMULT(MMULT(_xlfn.MUNIT(X356),IF(MMULT(IF(E356=0,INDIRECT(_xlfn.CONCAT($CH$1,MATCH(F356,$CG$7:$CG$100,0)+6)):INDIRECT(_xlfn.CONCAT($CH$1,MATCH(F356,$CG$7:$CG$100,0)+6+SUM(IF((F356=$CG$7:$CG$59)=TRUE,1,0))-1)),INDIRECT(_xlfn.CONCAT($CD$1,MATCH(E356,$CC$7:$CC$100,0)+6)):INDIRECT(_xlfn.CONCAT($CD$1,MATCH(E356,$CC$7:$CC$100,0)+6+SUM(IF((E356=$CC$7:$CC$59)=TRUE,1,0))-1)))*$S$3,1/TRANSPOSE(W356-INDIRECT(_xlfn.CONCAT($BZ$1,MATCH(D356,$BY$7:$BY$100,0)+6)):INDIRECT(_xlfn.CONCAT($BZ$1,MATCH(D356,$BY$7:$BY$100,0)+6+SUM(IF((D356=$BY$7:$BY$59)=TRUE,1,0))-1))*$R$3))=1,1,0)),W356-INDIRECT(_xlfn.CONCAT($BZ$1,MATCH(D356,$BY$7:$BY$100,0)+6)):INDIRECT(_xlfn.CONCAT($BZ$1,MATCH(D356,$BY$7:$BY$100,0)+6+SUM(IF((D356=$BY$7:$BY$59)=TRUE,1,0))-1))*$R$3)))=0,0,1))</f>
        <v>#N/A</v>
      </c>
      <c r="Z356" s="6"/>
      <c r="AA356" s="30" t="str">
        <f t="shared" ca="1" si="88"/>
        <v/>
      </c>
      <c r="AB356" s="31" t="str">
        <f t="shared" si="89"/>
        <v/>
      </c>
      <c r="AC356" s="31" t="str">
        <f t="shared" si="90"/>
        <v/>
      </c>
      <c r="AD356" s="31" t="str">
        <f t="shared" si="91"/>
        <v/>
      </c>
      <c r="AE356" s="32" t="str">
        <f t="shared" si="92"/>
        <v/>
      </c>
      <c r="AF356" s="33" t="str" cm="1">
        <f t="array" aca="1" ref="AF356" ca="1">IFERROR(IF(_xlfn._xlws.SORT(TRANSPOSE(MMULT(MMULT(_xlfn.MUNIT(X356),IF(ROUND(MMULT(IF(E356=0,IF(DN354=1,INDIRECT(_xlfn.CONCAT($CP$1,MATCH(F356,$CO$7:$CO$100,0)+6)):INDIRECT(_xlfn.CONCAT($CP$1,MATCH(F356,$CO$7:$CO$100,0)+6+SUM(IF((F356=$CO$7:$CO$59)=TRUE,1,0))-1)),INDIRECT(_xlfn.CONCAT($CH$1,MATCH(F356,$CG$7:$CG$100,0)+6)):INDIRECT(_xlfn.CONCAT($CH$1,MATCH(F356,$CG$7:$CG$100,0)+6+SUM(IF((F356=$CG$7:$CG$59)=TRUE,1,0))-1))),IF(OR(DN354=2,DN354=3),INDIRECT(_xlfn.CONCAT($CL$1,MATCH(E356,$CK$7:$CK$100,0)+6)):INDIRECT(_xlfn.CONCAT($CL$1,MATCH(E356,$CK$7:$CK$100,0)+6+SUM(IF((E356=$CK$7:$CK$59)=TRUE,1,0))-1)),INDIRECT(_xlfn.CONCAT($CD$1,MATCH(E356,$CC$7:$CC$100,0)+6)):INDIRECT(_xlfn.CONCAT($CD$1,MATCH(E356,$CC$7:$CC$100,0)+6+SUM(IF((E356=$CC$7:$CC$59)=TRUE,1,0))-1))))*$S$3*IF(AND(DM354=4,F356=0),1.1,1),1/TRANSPOSE(W356-INDIRECT(_xlfn.CONCAT($BZ$1,MATCH(D356,$BY$7:$BY$100,0)+6)):INDIRECT(_xlfn.CONCAT($BZ$1,MATCH(D356,$BY$7:$BY$100,0)+6+SUM(IF((D356=$BY$7:$BY$59)=TRUE,1,0))-1))*$R$3)),6)=1,1,0)),W356-INDIRECT(_xlfn.CONCAT($BZ$1,MATCH(D356,$BY$7:$BY$100,0)+6)):INDIRECT(_xlfn.CONCAT($BZ$1,MATCH(D356,$BY$7:$BY$100,0)+6+SUM(IF((D356=$BY$7:$BY$59)=TRUE,1,0))-1))*$R$3))/$S$3,1,-1,TRUE)=0,"",_xlfn._xlws.SORT(TRANSPOSE(MMULT(MMULT(_xlfn.MUNIT(X356),IF(ROUND(MMULT(IF(E356=0,IF(DN354=1,INDIRECT(_xlfn.CONCAT($CP$1,MATCH(F356,$CO$7:$CO$100,0)+6)):INDIRECT(_xlfn.CONCAT($CP$1,MATCH(F356,$CO$7:$CO$100,0)+6+SUM(IF((F356=$CO$7:$CO$59)=TRUE,1,0))-1)),INDIRECT(_xlfn.CONCAT($CH$1,MATCH(F356,$CG$7:$CG$100,0)+6)):INDIRECT(_xlfn.CONCAT($CH$1,MATCH(F356,$CG$7:$CG$100,0)+6+SUM(IF((F356=$CG$7:$CG$59)=TRUE,1,0))-1))),IF(OR(DN354=2,DN354=3),INDIRECT(_xlfn.CONCAT($CL$1,MATCH(E356,$CK$7:$CK$100,0)+6)):INDIRECT(_xlfn.CONCAT($CL$1,MATCH(E356,$CK$7:$CK$100,0)+6+SUM(IF((E356=$CK$7:$CK$59)=TRUE,1,0))-1)),INDIRECT(_xlfn.CONCAT($CD$1,MATCH(E356,$CC$7:$CC$100,0)+6)):INDIRECT(_xlfn.CONCAT($CD$1,MATCH(E356,$CC$7:$CC$100,0)+6+SUM(IF((E356=$CC$7:$CC$59)=TRUE,1,0))-1))))*$S$3*IF(AND(DM354=4,F356=0),1.1,1),1/TRANSPOSE(W356-INDIRECT(_xlfn.CONCAT($BZ$1,MATCH(D356,$BY$7:$BY$100,0)+6)):INDIRECT(_xlfn.CONCAT($BZ$1,MATCH(D356,$BY$7:$BY$100,0)+6+SUM(IF((D356=$BY$7:$BY$59)=TRUE,1,0))-1))*$R$3)),6)=1,1,0)),W356-INDIRECT(_xlfn.CONCAT($BZ$1,MATCH(D356,$BY$7:$BY$100,0)+6)):INDIRECT(_xlfn.CONCAT($BZ$1,MATCH(D356,$BY$7:$BY$100,0)+6+SUM(IF((D356=$BY$7:$BY$59)=TRUE,1,0))-1))*$R$3))/$S$3,1,-1,TRUE)),"")</f>
        <v/>
      </c>
      <c r="AG356" s="31"/>
      <c r="AH356" s="31"/>
      <c r="AI356" s="31"/>
      <c r="AJ356" s="32"/>
      <c r="AK356" s="6"/>
      <c r="AL356" s="21"/>
      <c r="AM356" s="21"/>
      <c r="AN356" s="48">
        <f t="shared" si="93"/>
        <v>12</v>
      </c>
      <c r="AO356" s="39" t="e">
        <f t="shared" si="94"/>
        <v>#N/A</v>
      </c>
      <c r="AP356" s="39" t="e" cm="1">
        <f t="array" ref="AP356">_xlfn.XMATCH(1,IF(IF((AL356=$DG$24:$EF$24)=TRUE,1,0)+IF((AM356=$DG$25:$EF$25)=TRUE,1,0)=2,1,0))</f>
        <v>#N/A</v>
      </c>
      <c r="AQ356" s="39" t="str" cm="1">
        <f t="array" aca="1" ref="AQ356:AU356" ca="1">AA356:AE356</f>
        <v/>
      </c>
      <c r="AR356" s="39" t="str">
        <f ca="1"/>
        <v/>
      </c>
      <c r="AS356" s="39" t="str">
        <f ca="1"/>
        <v/>
      </c>
      <c r="AT356" s="39" t="str">
        <f ca="1"/>
        <v/>
      </c>
      <c r="AU356" s="39" t="str">
        <f ca="1"/>
        <v/>
      </c>
      <c r="AV356" s="39">
        <f t="shared" si="95"/>
        <v>0</v>
      </c>
      <c r="AW356" s="39" t="e" cm="1">
        <f t="array" ref="AW356">IF(AND(AV356=1,AO356&lt;&gt;1),VLOOKUP(E356,변환표준점수!$H$8:$O$60,_xlfn.XMATCH('표점 계산기'!$AL356,변환표준점수!$I$6:$O$6)+1,FALSE),IF(AND($E356=0,$DN$4=1),INDEX($CH$7:$CH$73,SUM(IF(AF356=$CP$7:$CP$59,ROW($A$1:$A$50),0))),IF(AND($E356&lt;&gt;0,$DN$4&lt;&gt;1),INDEX($CD$7:$CD$73,SUM(IF(AF356=$CL$7:$CL$59,ROW($A$1:$A$50),0))),AF356:AJ356)))</f>
        <v>#N/A</v>
      </c>
      <c r="AX356" s="39"/>
      <c r="AY356" s="39"/>
      <c r="AZ356" s="39"/>
      <c r="BA356" s="39"/>
      <c r="BB356" s="39" t="e">
        <f>VLOOKUP(G356,변환표준점수!$X$8:$AM$16,_xlfn.XMATCH(AL356,변환표준점수!$Y$5:$AM$5)+IF(OR(AN356=6,AN356=7,AN356=10,AN356=11),IF(AO356=1,0,1),0)+1,FALSE)</f>
        <v>#N/A</v>
      </c>
      <c r="BC356" s="39" t="e">
        <f>VLOOKUP(H356,변환표준점수!$AO$8:$BE$16,_xlfn.XMATCH(AL356,변환표준점수!$AP$5:$BE$5)+IF(OR(AN356=3,AN356=6,AN356=8,AN356=9,AN356=10),IF(AO356=1,0,1),0)+1,FALSE)</f>
        <v>#N/A</v>
      </c>
      <c r="BD356" s="39" t="e">
        <f>IF(I356=0,VLOOKUP(K356,변환표준점수!$BU$8:$CF$62,'표점 계산기'!$AN356+1,FALSE),VLOOKUP(I356,변환표준점수!$BH$8:$BS$62,'표점 계산기'!$AN356+1,FALSE))</f>
        <v>#N/A</v>
      </c>
      <c r="BE356" s="39" t="e">
        <f>IF(J356=0,VLOOKUP(L356,변환표준점수!$BU$8:$CF$62,'표점 계산기'!$AN356+1,FALSE),VLOOKUP(J356,변환표준점수!$BH$8:$BS$62,'표점 계산기'!$AN356+1,FALSE))</f>
        <v>#N/A</v>
      </c>
      <c r="BF356" s="39" cm="1">
        <f t="array" ref="BF356">IF(M356=0,0,IF(OR(AN356=3,AN356=4),0,IF(AN356=1,INDEX($CZ$7:$CZ$15,SUM(IF(M356&lt;$CY$7:$CY$15=TRUE,1,0))+1),VLOOKUP(M356,변환표준점수!$BH$8:$BS$62,'표점 계산기'!AN356+1,FALSE))))</f>
        <v>0</v>
      </c>
      <c r="BG356" s="39" t="e" cm="1">
        <f t="array" ref="BG356">INDEX($DG$24:$EF$31,COLUMN(C351),$AP356)</f>
        <v>#N/A</v>
      </c>
      <c r="BH356" s="39" t="e" cm="1">
        <f t="array" ref="BH356">INDEX($DG$24:$EF$31,COLUMN(D351),$AP356)</f>
        <v>#N/A</v>
      </c>
      <c r="BI356" s="39" t="e" cm="1">
        <f t="array" ref="BI356">INDEX($DG$24:$EF$31,COLUMN(E351),$AP356)</f>
        <v>#N/A</v>
      </c>
      <c r="BJ356" s="39" t="e" cm="1">
        <f t="array" ref="BJ356">INDEX($DG$24:$EF$31,COLUMN(F351),$AP356)</f>
        <v>#N/A</v>
      </c>
      <c r="BK356" s="39" t="e" cm="1">
        <f t="array" ref="BK356">INDEX($DG$24:$EF$31,COLUMN(G351),$AP356)</f>
        <v>#N/A</v>
      </c>
      <c r="BL356" s="39" t="e" cm="1">
        <f t="array" ref="BL356">INDEX($DG$24:$EF$31,COLUMN(H351),$AP356)</f>
        <v>#N/A</v>
      </c>
      <c r="BM356" s="63" t="str" cm="1">
        <f t="array" aca="1" ref="BM356:BQ356" ca="1">IFERROR(ROUND(IF(IFERROR(AW356:BA356/AW356:BA356,0)=1,(IFERROR(AQ356:AU356*BG356,0)+IFERROR(AW356:BA356*BH356,0)+(SUM(BD356:BF356)-MIN(BD356:BF356))*BI356+BB356*BJ356+BC356*BK356)*BL356+BB356*(1-BJ356)+BC356*(1-BK356)+IF(AN356=1,BF356,0),""),2),"")</f>
        <v/>
      </c>
      <c r="BN356" s="52" t="str">
        <f ca="1"/>
        <v/>
      </c>
      <c r="BO356" s="52" t="str">
        <f ca="1"/>
        <v/>
      </c>
      <c r="BP356" s="52" t="str">
        <f ca="1"/>
        <v/>
      </c>
      <c r="BQ356" s="64" t="str">
        <f ca="1"/>
        <v/>
      </c>
      <c r="BR356" s="6"/>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6"/>
      <c r="DM356" s="6"/>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row>
    <row r="357" spans="1:153" x14ac:dyDescent="0.3">
      <c r="A357" s="5"/>
      <c r="B357" s="18" t="str">
        <f t="shared" si="83"/>
        <v/>
      </c>
      <c r="C357" s="24"/>
      <c r="D357" s="24"/>
      <c r="E357" s="24"/>
      <c r="F357" s="24"/>
      <c r="G357" s="24"/>
      <c r="H357" s="25"/>
      <c r="I357" s="25"/>
      <c r="J357" s="25"/>
      <c r="K357" s="25"/>
      <c r="L357" s="25"/>
      <c r="M357" s="25"/>
      <c r="N357" s="24"/>
      <c r="O357" s="25"/>
      <c r="P357" s="6"/>
      <c r="Q357" s="6"/>
      <c r="R357" s="6" t="e">
        <f t="shared" si="84"/>
        <v>#N/A</v>
      </c>
      <c r="S357" s="6" t="e">
        <f t="shared" si="85"/>
        <v>#N/A</v>
      </c>
      <c r="T357" s="6" t="e">
        <f t="shared" si="86"/>
        <v>#N/A</v>
      </c>
      <c r="U357" s="6" t="e">
        <f t="shared" si="87"/>
        <v>#N/A</v>
      </c>
      <c r="V357" s="8" cm="1">
        <f t="array" ref="V357">IF(M357=0,0,IF(OR($DM$4=3,$DM$4=4),0,IF($DM$4=1,INDEX($CZ$7:$CZ$15,SUM(IF(M357&lt;$CY$7:$CY$15=TRUE,1,0))+1),VLOOKUP(M357,$DB$7:$DC$107,2,FALSE))))</f>
        <v>0</v>
      </c>
      <c r="W357" s="6" t="e">
        <f t="shared" si="82"/>
        <v>#N/A</v>
      </c>
      <c r="X357" s="6" cm="1">
        <f t="array" aca="1" ref="X357" ca="1">SUM(IF((IF(E357=0,INDIRECT(_xlfn.CONCAT($CH$1,MATCH(F357,$CG$7:$CG$100,0)+6)):INDIRECT(_xlfn.CONCAT($CH$1,MATCH(F357,$CG$7:$CG$100,0)+6+SUM(IF((F357=$CG$7:$CG$59)=TRUE,1,0))-1)),INDIRECT(_xlfn.CONCAT($CD$1,MATCH(E357,$CC$7:$CC$100,0)+6)):INDIRECT(_xlfn.CONCAT($CD$1,MATCH(E357,$CC$7:$CC$100,0)+6+SUM(IF((E357=$CC$7:$CC$59)=TRUE,1,0))-1)))*$S$3)=0,0,1))</f>
        <v>2</v>
      </c>
      <c r="Y357" s="6" t="e" cm="1">
        <f t="array" aca="1" ref="Y357" ca="1">SUM(IF((TRANSPOSE(MMULT(MMULT(_xlfn.MUNIT(X357),IF(MMULT(IF(E357=0,INDIRECT(_xlfn.CONCAT($CH$1,MATCH(F357,$CG$7:$CG$100,0)+6)):INDIRECT(_xlfn.CONCAT($CH$1,MATCH(F357,$CG$7:$CG$100,0)+6+SUM(IF((F357=$CG$7:$CG$59)=TRUE,1,0))-1)),INDIRECT(_xlfn.CONCAT($CD$1,MATCH(E357,$CC$7:$CC$100,0)+6)):INDIRECT(_xlfn.CONCAT($CD$1,MATCH(E357,$CC$7:$CC$100,0)+6+SUM(IF((E357=$CC$7:$CC$59)=TRUE,1,0))-1)))*$S$3,1/TRANSPOSE(W357-INDIRECT(_xlfn.CONCAT($BZ$1,MATCH(D357,$BY$7:$BY$100,0)+6)):INDIRECT(_xlfn.CONCAT($BZ$1,MATCH(D357,$BY$7:$BY$100,0)+6+SUM(IF((D357=$BY$7:$BY$59)=TRUE,1,0))-1))*$R$3))=1,1,0)),W357-INDIRECT(_xlfn.CONCAT($BZ$1,MATCH(D357,$BY$7:$BY$100,0)+6)):INDIRECT(_xlfn.CONCAT($BZ$1,MATCH(D357,$BY$7:$BY$100,0)+6+SUM(IF((D357=$BY$7:$BY$59)=TRUE,1,0))-1))*$R$3)))=0,0,1))</f>
        <v>#N/A</v>
      </c>
      <c r="Z357" s="6"/>
      <c r="AA357" s="30" t="str">
        <f t="shared" ca="1" si="88"/>
        <v/>
      </c>
      <c r="AB357" s="31" t="str">
        <f t="shared" si="89"/>
        <v/>
      </c>
      <c r="AC357" s="31" t="str">
        <f t="shared" si="90"/>
        <v/>
      </c>
      <c r="AD357" s="31" t="str">
        <f t="shared" si="91"/>
        <v/>
      </c>
      <c r="AE357" s="32" t="str">
        <f t="shared" si="92"/>
        <v/>
      </c>
      <c r="AF357" s="33" t="str" cm="1">
        <f t="array" aca="1" ref="AF357" ca="1">IFERROR(IF(_xlfn._xlws.SORT(TRANSPOSE(MMULT(MMULT(_xlfn.MUNIT(X357),IF(ROUND(MMULT(IF(E357=0,IF(DN355=1,INDIRECT(_xlfn.CONCAT($CP$1,MATCH(F357,$CO$7:$CO$100,0)+6)):INDIRECT(_xlfn.CONCAT($CP$1,MATCH(F357,$CO$7:$CO$100,0)+6+SUM(IF((F357=$CO$7:$CO$59)=TRUE,1,0))-1)),INDIRECT(_xlfn.CONCAT($CH$1,MATCH(F357,$CG$7:$CG$100,0)+6)):INDIRECT(_xlfn.CONCAT($CH$1,MATCH(F357,$CG$7:$CG$100,0)+6+SUM(IF((F357=$CG$7:$CG$59)=TRUE,1,0))-1))),IF(OR(DN355=2,DN355=3),INDIRECT(_xlfn.CONCAT($CL$1,MATCH(E357,$CK$7:$CK$100,0)+6)):INDIRECT(_xlfn.CONCAT($CL$1,MATCH(E357,$CK$7:$CK$100,0)+6+SUM(IF((E357=$CK$7:$CK$59)=TRUE,1,0))-1)),INDIRECT(_xlfn.CONCAT($CD$1,MATCH(E357,$CC$7:$CC$100,0)+6)):INDIRECT(_xlfn.CONCAT($CD$1,MATCH(E357,$CC$7:$CC$100,0)+6+SUM(IF((E357=$CC$7:$CC$59)=TRUE,1,0))-1))))*$S$3*IF(AND(DM355=4,F357=0),1.1,1),1/TRANSPOSE(W357-INDIRECT(_xlfn.CONCAT($BZ$1,MATCH(D357,$BY$7:$BY$100,0)+6)):INDIRECT(_xlfn.CONCAT($BZ$1,MATCH(D357,$BY$7:$BY$100,0)+6+SUM(IF((D357=$BY$7:$BY$59)=TRUE,1,0))-1))*$R$3)),6)=1,1,0)),W357-INDIRECT(_xlfn.CONCAT($BZ$1,MATCH(D357,$BY$7:$BY$100,0)+6)):INDIRECT(_xlfn.CONCAT($BZ$1,MATCH(D357,$BY$7:$BY$100,0)+6+SUM(IF((D357=$BY$7:$BY$59)=TRUE,1,0))-1))*$R$3))/$S$3,1,-1,TRUE)=0,"",_xlfn._xlws.SORT(TRANSPOSE(MMULT(MMULT(_xlfn.MUNIT(X357),IF(ROUND(MMULT(IF(E357=0,IF(DN355=1,INDIRECT(_xlfn.CONCAT($CP$1,MATCH(F357,$CO$7:$CO$100,0)+6)):INDIRECT(_xlfn.CONCAT($CP$1,MATCH(F357,$CO$7:$CO$100,0)+6+SUM(IF((F357=$CO$7:$CO$59)=TRUE,1,0))-1)),INDIRECT(_xlfn.CONCAT($CH$1,MATCH(F357,$CG$7:$CG$100,0)+6)):INDIRECT(_xlfn.CONCAT($CH$1,MATCH(F357,$CG$7:$CG$100,0)+6+SUM(IF((F357=$CG$7:$CG$59)=TRUE,1,0))-1))),IF(OR(DN355=2,DN355=3),INDIRECT(_xlfn.CONCAT($CL$1,MATCH(E357,$CK$7:$CK$100,0)+6)):INDIRECT(_xlfn.CONCAT($CL$1,MATCH(E357,$CK$7:$CK$100,0)+6+SUM(IF((E357=$CK$7:$CK$59)=TRUE,1,0))-1)),INDIRECT(_xlfn.CONCAT($CD$1,MATCH(E357,$CC$7:$CC$100,0)+6)):INDIRECT(_xlfn.CONCAT($CD$1,MATCH(E357,$CC$7:$CC$100,0)+6+SUM(IF((E357=$CC$7:$CC$59)=TRUE,1,0))-1))))*$S$3*IF(AND(DM355=4,F357=0),1.1,1),1/TRANSPOSE(W357-INDIRECT(_xlfn.CONCAT($BZ$1,MATCH(D357,$BY$7:$BY$100,0)+6)):INDIRECT(_xlfn.CONCAT($BZ$1,MATCH(D357,$BY$7:$BY$100,0)+6+SUM(IF((D357=$BY$7:$BY$59)=TRUE,1,0))-1))*$R$3)),6)=1,1,0)),W357-INDIRECT(_xlfn.CONCAT($BZ$1,MATCH(D357,$BY$7:$BY$100,0)+6)):INDIRECT(_xlfn.CONCAT($BZ$1,MATCH(D357,$BY$7:$BY$100,0)+6+SUM(IF((D357=$BY$7:$BY$59)=TRUE,1,0))-1))*$R$3))/$S$3,1,-1,TRUE)),"")</f>
        <v/>
      </c>
      <c r="AG357" s="31"/>
      <c r="AH357" s="31"/>
      <c r="AI357" s="31"/>
      <c r="AJ357" s="32"/>
      <c r="AK357" s="6"/>
      <c r="AL357" s="21"/>
      <c r="AM357" s="21"/>
      <c r="AN357" s="48">
        <f t="shared" si="93"/>
        <v>12</v>
      </c>
      <c r="AO357" s="39" t="e">
        <f t="shared" si="94"/>
        <v>#N/A</v>
      </c>
      <c r="AP357" s="39" t="e" cm="1">
        <f t="array" ref="AP357">_xlfn.XMATCH(1,IF(IF((AL357=$DG$24:$EF$24)=TRUE,1,0)+IF((AM357=$DG$25:$EF$25)=TRUE,1,0)=2,1,0))</f>
        <v>#N/A</v>
      </c>
      <c r="AQ357" s="39" t="str" cm="1">
        <f t="array" aca="1" ref="AQ357:AU357" ca="1">AA357:AE357</f>
        <v/>
      </c>
      <c r="AR357" s="39" t="str">
        <f ca="1"/>
        <v/>
      </c>
      <c r="AS357" s="39" t="str">
        <f ca="1"/>
        <v/>
      </c>
      <c r="AT357" s="39" t="str">
        <f ca="1"/>
        <v/>
      </c>
      <c r="AU357" s="39" t="str">
        <f ca="1"/>
        <v/>
      </c>
      <c r="AV357" s="39">
        <f t="shared" si="95"/>
        <v>0</v>
      </c>
      <c r="AW357" s="39" t="e" cm="1">
        <f t="array" ref="AW357">IF(AND(AV357=1,AO357&lt;&gt;1),VLOOKUP(E357,변환표준점수!$H$8:$O$60,_xlfn.XMATCH('표점 계산기'!$AL357,변환표준점수!$I$6:$O$6)+1,FALSE),IF(AND($E357=0,$DN$4=1),INDEX($CH$7:$CH$73,SUM(IF(AF357=$CP$7:$CP$59,ROW($A$1:$A$50),0))),IF(AND($E357&lt;&gt;0,$DN$4&lt;&gt;1),INDEX($CD$7:$CD$73,SUM(IF(AF357=$CL$7:$CL$59,ROW($A$1:$A$50),0))),AF357:AJ357)))</f>
        <v>#N/A</v>
      </c>
      <c r="AX357" s="39"/>
      <c r="AY357" s="39"/>
      <c r="AZ357" s="39"/>
      <c r="BA357" s="39"/>
      <c r="BB357" s="39" t="e">
        <f>VLOOKUP(G357,변환표준점수!$X$8:$AM$16,_xlfn.XMATCH(AL357,변환표준점수!$Y$5:$AM$5)+IF(OR(AN357=6,AN357=7,AN357=10,AN357=11),IF(AO357=1,0,1),0)+1,FALSE)</f>
        <v>#N/A</v>
      </c>
      <c r="BC357" s="39" t="e">
        <f>VLOOKUP(H357,변환표준점수!$AO$8:$BE$16,_xlfn.XMATCH(AL357,변환표준점수!$AP$5:$BE$5)+IF(OR(AN357=3,AN357=6,AN357=8,AN357=9,AN357=10),IF(AO357=1,0,1),0)+1,FALSE)</f>
        <v>#N/A</v>
      </c>
      <c r="BD357" s="39" t="e">
        <f>IF(I357=0,VLOOKUP(K357,변환표준점수!$BU$8:$CF$62,'표점 계산기'!$AN357+1,FALSE),VLOOKUP(I357,변환표준점수!$BH$8:$BS$62,'표점 계산기'!$AN357+1,FALSE))</f>
        <v>#N/A</v>
      </c>
      <c r="BE357" s="39" t="e">
        <f>IF(J357=0,VLOOKUP(L357,변환표준점수!$BU$8:$CF$62,'표점 계산기'!$AN357+1,FALSE),VLOOKUP(J357,변환표준점수!$BH$8:$BS$62,'표점 계산기'!$AN357+1,FALSE))</f>
        <v>#N/A</v>
      </c>
      <c r="BF357" s="39" cm="1">
        <f t="array" ref="BF357">IF(M357=0,0,IF(OR(AN357=3,AN357=4),0,IF(AN357=1,INDEX($CZ$7:$CZ$15,SUM(IF(M357&lt;$CY$7:$CY$15=TRUE,1,0))+1),VLOOKUP(M357,변환표준점수!$BH$8:$BS$62,'표점 계산기'!AN357+1,FALSE))))</f>
        <v>0</v>
      </c>
      <c r="BG357" s="39" t="e" cm="1">
        <f t="array" ref="BG357">INDEX($DG$24:$EF$31,COLUMN(C352),$AP357)</f>
        <v>#N/A</v>
      </c>
      <c r="BH357" s="39" t="e" cm="1">
        <f t="array" ref="BH357">INDEX($DG$24:$EF$31,COLUMN(D352),$AP357)</f>
        <v>#N/A</v>
      </c>
      <c r="BI357" s="39" t="e" cm="1">
        <f t="array" ref="BI357">INDEX($DG$24:$EF$31,COLUMN(E352),$AP357)</f>
        <v>#N/A</v>
      </c>
      <c r="BJ357" s="39" t="e" cm="1">
        <f t="array" ref="BJ357">INDEX($DG$24:$EF$31,COLUMN(F352),$AP357)</f>
        <v>#N/A</v>
      </c>
      <c r="BK357" s="39" t="e" cm="1">
        <f t="array" ref="BK357">INDEX($DG$24:$EF$31,COLUMN(G352),$AP357)</f>
        <v>#N/A</v>
      </c>
      <c r="BL357" s="39" t="e" cm="1">
        <f t="array" ref="BL357">INDEX($DG$24:$EF$31,COLUMN(H352),$AP357)</f>
        <v>#N/A</v>
      </c>
      <c r="BM357" s="63" t="str" cm="1">
        <f t="array" aca="1" ref="BM357:BQ357" ca="1">IFERROR(ROUND(IF(IFERROR(AW357:BA357/AW357:BA357,0)=1,(IFERROR(AQ357:AU357*BG357,0)+IFERROR(AW357:BA357*BH357,0)+(SUM(BD357:BF357)-MIN(BD357:BF357))*BI357+BB357*BJ357+BC357*BK357)*BL357+BB357*(1-BJ357)+BC357*(1-BK357)+IF(AN357=1,BF357,0),""),2),"")</f>
        <v/>
      </c>
      <c r="BN357" s="52" t="str">
        <f ca="1"/>
        <v/>
      </c>
      <c r="BO357" s="52" t="str">
        <f ca="1"/>
        <v/>
      </c>
      <c r="BP357" s="52" t="str">
        <f ca="1"/>
        <v/>
      </c>
      <c r="BQ357" s="64" t="str">
        <f ca="1"/>
        <v/>
      </c>
      <c r="BR357" s="6"/>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6"/>
      <c r="DM357" s="6"/>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row>
    <row r="358" spans="1:153" x14ac:dyDescent="0.3">
      <c r="A358" s="5"/>
      <c r="B358" s="18" t="str">
        <f t="shared" si="83"/>
        <v/>
      </c>
      <c r="C358" s="24"/>
      <c r="D358" s="24"/>
      <c r="E358" s="24"/>
      <c r="F358" s="24"/>
      <c r="G358" s="24"/>
      <c r="H358" s="25"/>
      <c r="I358" s="25"/>
      <c r="J358" s="25"/>
      <c r="K358" s="25"/>
      <c r="L358" s="25"/>
      <c r="M358" s="25"/>
      <c r="N358" s="24"/>
      <c r="O358" s="25"/>
      <c r="P358" s="6"/>
      <c r="Q358" s="6"/>
      <c r="R358" s="6" t="e">
        <f t="shared" si="84"/>
        <v>#N/A</v>
      </c>
      <c r="S358" s="6" t="e">
        <f t="shared" si="85"/>
        <v>#N/A</v>
      </c>
      <c r="T358" s="6" t="e">
        <f t="shared" si="86"/>
        <v>#N/A</v>
      </c>
      <c r="U358" s="6" t="e">
        <f t="shared" si="87"/>
        <v>#N/A</v>
      </c>
      <c r="V358" s="8" cm="1">
        <f t="array" ref="V358">IF(M358=0,0,IF(OR($DM$4=3,$DM$4=4),0,IF($DM$4=1,INDEX($CZ$7:$CZ$15,SUM(IF(M358&lt;$CY$7:$CY$15=TRUE,1,0))+1),VLOOKUP(M358,$DB$7:$DC$107,2,FALSE))))</f>
        <v>0</v>
      </c>
      <c r="W358" s="6" t="e">
        <f t="shared" si="82"/>
        <v>#N/A</v>
      </c>
      <c r="X358" s="6" cm="1">
        <f t="array" aca="1" ref="X358" ca="1">SUM(IF((IF(E358=0,INDIRECT(_xlfn.CONCAT($CH$1,MATCH(F358,$CG$7:$CG$100,0)+6)):INDIRECT(_xlfn.CONCAT($CH$1,MATCH(F358,$CG$7:$CG$100,0)+6+SUM(IF((F358=$CG$7:$CG$59)=TRUE,1,0))-1)),INDIRECT(_xlfn.CONCAT($CD$1,MATCH(E358,$CC$7:$CC$100,0)+6)):INDIRECT(_xlfn.CONCAT($CD$1,MATCH(E358,$CC$7:$CC$100,0)+6+SUM(IF((E358=$CC$7:$CC$59)=TRUE,1,0))-1)))*$S$3)=0,0,1))</f>
        <v>2</v>
      </c>
      <c r="Y358" s="6" t="e" cm="1">
        <f t="array" aca="1" ref="Y358" ca="1">SUM(IF((TRANSPOSE(MMULT(MMULT(_xlfn.MUNIT(X358),IF(MMULT(IF(E358=0,INDIRECT(_xlfn.CONCAT($CH$1,MATCH(F358,$CG$7:$CG$100,0)+6)):INDIRECT(_xlfn.CONCAT($CH$1,MATCH(F358,$CG$7:$CG$100,0)+6+SUM(IF((F358=$CG$7:$CG$59)=TRUE,1,0))-1)),INDIRECT(_xlfn.CONCAT($CD$1,MATCH(E358,$CC$7:$CC$100,0)+6)):INDIRECT(_xlfn.CONCAT($CD$1,MATCH(E358,$CC$7:$CC$100,0)+6+SUM(IF((E358=$CC$7:$CC$59)=TRUE,1,0))-1)))*$S$3,1/TRANSPOSE(W358-INDIRECT(_xlfn.CONCAT($BZ$1,MATCH(D358,$BY$7:$BY$100,0)+6)):INDIRECT(_xlfn.CONCAT($BZ$1,MATCH(D358,$BY$7:$BY$100,0)+6+SUM(IF((D358=$BY$7:$BY$59)=TRUE,1,0))-1))*$R$3))=1,1,0)),W358-INDIRECT(_xlfn.CONCAT($BZ$1,MATCH(D358,$BY$7:$BY$100,0)+6)):INDIRECT(_xlfn.CONCAT($BZ$1,MATCH(D358,$BY$7:$BY$100,0)+6+SUM(IF((D358=$BY$7:$BY$59)=TRUE,1,0))-1))*$R$3)))=0,0,1))</f>
        <v>#N/A</v>
      </c>
      <c r="Z358" s="6"/>
      <c r="AA358" s="30" t="str">
        <f t="shared" ca="1" si="88"/>
        <v/>
      </c>
      <c r="AB358" s="31" t="str">
        <f t="shared" si="89"/>
        <v/>
      </c>
      <c r="AC358" s="31" t="str">
        <f t="shared" si="90"/>
        <v/>
      </c>
      <c r="AD358" s="31" t="str">
        <f t="shared" si="91"/>
        <v/>
      </c>
      <c r="AE358" s="32" t="str">
        <f t="shared" si="92"/>
        <v/>
      </c>
      <c r="AF358" s="33" t="str" cm="1">
        <f t="array" aca="1" ref="AF358" ca="1">IFERROR(IF(_xlfn._xlws.SORT(TRANSPOSE(MMULT(MMULT(_xlfn.MUNIT(X358),IF(ROUND(MMULT(IF(E358=0,IF(DN356=1,INDIRECT(_xlfn.CONCAT($CP$1,MATCH(F358,$CO$7:$CO$100,0)+6)):INDIRECT(_xlfn.CONCAT($CP$1,MATCH(F358,$CO$7:$CO$100,0)+6+SUM(IF((F358=$CO$7:$CO$59)=TRUE,1,0))-1)),INDIRECT(_xlfn.CONCAT($CH$1,MATCH(F358,$CG$7:$CG$100,0)+6)):INDIRECT(_xlfn.CONCAT($CH$1,MATCH(F358,$CG$7:$CG$100,0)+6+SUM(IF((F358=$CG$7:$CG$59)=TRUE,1,0))-1))),IF(OR(DN356=2,DN356=3),INDIRECT(_xlfn.CONCAT($CL$1,MATCH(E358,$CK$7:$CK$100,0)+6)):INDIRECT(_xlfn.CONCAT($CL$1,MATCH(E358,$CK$7:$CK$100,0)+6+SUM(IF((E358=$CK$7:$CK$59)=TRUE,1,0))-1)),INDIRECT(_xlfn.CONCAT($CD$1,MATCH(E358,$CC$7:$CC$100,0)+6)):INDIRECT(_xlfn.CONCAT($CD$1,MATCH(E358,$CC$7:$CC$100,0)+6+SUM(IF((E358=$CC$7:$CC$59)=TRUE,1,0))-1))))*$S$3*IF(AND(DM356=4,F358=0),1.1,1),1/TRANSPOSE(W358-INDIRECT(_xlfn.CONCAT($BZ$1,MATCH(D358,$BY$7:$BY$100,0)+6)):INDIRECT(_xlfn.CONCAT($BZ$1,MATCH(D358,$BY$7:$BY$100,0)+6+SUM(IF((D358=$BY$7:$BY$59)=TRUE,1,0))-1))*$R$3)),6)=1,1,0)),W358-INDIRECT(_xlfn.CONCAT($BZ$1,MATCH(D358,$BY$7:$BY$100,0)+6)):INDIRECT(_xlfn.CONCAT($BZ$1,MATCH(D358,$BY$7:$BY$100,0)+6+SUM(IF((D358=$BY$7:$BY$59)=TRUE,1,0))-1))*$R$3))/$S$3,1,-1,TRUE)=0,"",_xlfn._xlws.SORT(TRANSPOSE(MMULT(MMULT(_xlfn.MUNIT(X358),IF(ROUND(MMULT(IF(E358=0,IF(DN356=1,INDIRECT(_xlfn.CONCAT($CP$1,MATCH(F358,$CO$7:$CO$100,0)+6)):INDIRECT(_xlfn.CONCAT($CP$1,MATCH(F358,$CO$7:$CO$100,0)+6+SUM(IF((F358=$CO$7:$CO$59)=TRUE,1,0))-1)),INDIRECT(_xlfn.CONCAT($CH$1,MATCH(F358,$CG$7:$CG$100,0)+6)):INDIRECT(_xlfn.CONCAT($CH$1,MATCH(F358,$CG$7:$CG$100,0)+6+SUM(IF((F358=$CG$7:$CG$59)=TRUE,1,0))-1))),IF(OR(DN356=2,DN356=3),INDIRECT(_xlfn.CONCAT($CL$1,MATCH(E358,$CK$7:$CK$100,0)+6)):INDIRECT(_xlfn.CONCAT($CL$1,MATCH(E358,$CK$7:$CK$100,0)+6+SUM(IF((E358=$CK$7:$CK$59)=TRUE,1,0))-1)),INDIRECT(_xlfn.CONCAT($CD$1,MATCH(E358,$CC$7:$CC$100,0)+6)):INDIRECT(_xlfn.CONCAT($CD$1,MATCH(E358,$CC$7:$CC$100,0)+6+SUM(IF((E358=$CC$7:$CC$59)=TRUE,1,0))-1))))*$S$3*IF(AND(DM356=4,F358=0),1.1,1),1/TRANSPOSE(W358-INDIRECT(_xlfn.CONCAT($BZ$1,MATCH(D358,$BY$7:$BY$100,0)+6)):INDIRECT(_xlfn.CONCAT($BZ$1,MATCH(D358,$BY$7:$BY$100,0)+6+SUM(IF((D358=$BY$7:$BY$59)=TRUE,1,0))-1))*$R$3)),6)=1,1,0)),W358-INDIRECT(_xlfn.CONCAT($BZ$1,MATCH(D358,$BY$7:$BY$100,0)+6)):INDIRECT(_xlfn.CONCAT($BZ$1,MATCH(D358,$BY$7:$BY$100,0)+6+SUM(IF((D358=$BY$7:$BY$59)=TRUE,1,0))-1))*$R$3))/$S$3,1,-1,TRUE)),"")</f>
        <v/>
      </c>
      <c r="AG358" s="31"/>
      <c r="AH358" s="31"/>
      <c r="AI358" s="31"/>
      <c r="AJ358" s="32"/>
      <c r="AK358" s="6"/>
      <c r="AL358" s="21"/>
      <c r="AM358" s="21"/>
      <c r="AN358" s="48">
        <f t="shared" si="93"/>
        <v>12</v>
      </c>
      <c r="AO358" s="39" t="e">
        <f t="shared" si="94"/>
        <v>#N/A</v>
      </c>
      <c r="AP358" s="39" t="e" cm="1">
        <f t="array" ref="AP358">_xlfn.XMATCH(1,IF(IF((AL358=$DG$24:$EF$24)=TRUE,1,0)+IF((AM358=$DG$25:$EF$25)=TRUE,1,0)=2,1,0))</f>
        <v>#N/A</v>
      </c>
      <c r="AQ358" s="39" t="str" cm="1">
        <f t="array" aca="1" ref="AQ358:AU358" ca="1">AA358:AE358</f>
        <v/>
      </c>
      <c r="AR358" s="39" t="str">
        <f ca="1"/>
        <v/>
      </c>
      <c r="AS358" s="39" t="str">
        <f ca="1"/>
        <v/>
      </c>
      <c r="AT358" s="39" t="str">
        <f ca="1"/>
        <v/>
      </c>
      <c r="AU358" s="39" t="str">
        <f ca="1"/>
        <v/>
      </c>
      <c r="AV358" s="39">
        <f t="shared" si="95"/>
        <v>0</v>
      </c>
      <c r="AW358" s="39" t="e" cm="1">
        <f t="array" ref="AW358">IF(AND(AV358=1,AO358&lt;&gt;1),VLOOKUP(E358,변환표준점수!$H$8:$O$60,_xlfn.XMATCH('표점 계산기'!$AL358,변환표준점수!$I$6:$O$6)+1,FALSE),IF(AND($E358=0,$DN$4=1),INDEX($CH$7:$CH$73,SUM(IF(AF358=$CP$7:$CP$59,ROW($A$1:$A$50),0))),IF(AND($E358&lt;&gt;0,$DN$4&lt;&gt;1),INDEX($CD$7:$CD$73,SUM(IF(AF358=$CL$7:$CL$59,ROW($A$1:$A$50),0))),AF358:AJ358)))</f>
        <v>#N/A</v>
      </c>
      <c r="AX358" s="39"/>
      <c r="AY358" s="39"/>
      <c r="AZ358" s="39"/>
      <c r="BA358" s="39"/>
      <c r="BB358" s="39" t="e">
        <f>VLOOKUP(G358,변환표준점수!$X$8:$AM$16,_xlfn.XMATCH(AL358,변환표준점수!$Y$5:$AM$5)+IF(OR(AN358=6,AN358=7,AN358=10,AN358=11),IF(AO358=1,0,1),0)+1,FALSE)</f>
        <v>#N/A</v>
      </c>
      <c r="BC358" s="39" t="e">
        <f>VLOOKUP(H358,변환표준점수!$AO$8:$BE$16,_xlfn.XMATCH(AL358,변환표준점수!$AP$5:$BE$5)+IF(OR(AN358=3,AN358=6,AN358=8,AN358=9,AN358=10),IF(AO358=1,0,1),0)+1,FALSE)</f>
        <v>#N/A</v>
      </c>
      <c r="BD358" s="39" t="e">
        <f>IF(I358=0,VLOOKUP(K358,변환표준점수!$BU$8:$CF$62,'표점 계산기'!$AN358+1,FALSE),VLOOKUP(I358,변환표준점수!$BH$8:$BS$62,'표점 계산기'!$AN358+1,FALSE))</f>
        <v>#N/A</v>
      </c>
      <c r="BE358" s="39" t="e">
        <f>IF(J358=0,VLOOKUP(L358,변환표준점수!$BU$8:$CF$62,'표점 계산기'!$AN358+1,FALSE),VLOOKUP(J358,변환표준점수!$BH$8:$BS$62,'표점 계산기'!$AN358+1,FALSE))</f>
        <v>#N/A</v>
      </c>
      <c r="BF358" s="39" cm="1">
        <f t="array" ref="BF358">IF(M358=0,0,IF(OR(AN358=3,AN358=4),0,IF(AN358=1,INDEX($CZ$7:$CZ$15,SUM(IF(M358&lt;$CY$7:$CY$15=TRUE,1,0))+1),VLOOKUP(M358,변환표준점수!$BH$8:$BS$62,'표점 계산기'!AN358+1,FALSE))))</f>
        <v>0</v>
      </c>
      <c r="BG358" s="39" t="e" cm="1">
        <f t="array" ref="BG358">INDEX($DG$24:$EF$31,COLUMN(C353),$AP358)</f>
        <v>#N/A</v>
      </c>
      <c r="BH358" s="39" t="e" cm="1">
        <f t="array" ref="BH358">INDEX($DG$24:$EF$31,COLUMN(D353),$AP358)</f>
        <v>#N/A</v>
      </c>
      <c r="BI358" s="39" t="e" cm="1">
        <f t="array" ref="BI358">INDEX($DG$24:$EF$31,COLUMN(E353),$AP358)</f>
        <v>#N/A</v>
      </c>
      <c r="BJ358" s="39" t="e" cm="1">
        <f t="array" ref="BJ358">INDEX($DG$24:$EF$31,COLUMN(F353),$AP358)</f>
        <v>#N/A</v>
      </c>
      <c r="BK358" s="39" t="e" cm="1">
        <f t="array" ref="BK358">INDEX($DG$24:$EF$31,COLUMN(G353),$AP358)</f>
        <v>#N/A</v>
      </c>
      <c r="BL358" s="39" t="e" cm="1">
        <f t="array" ref="BL358">INDEX($DG$24:$EF$31,COLUMN(H353),$AP358)</f>
        <v>#N/A</v>
      </c>
      <c r="BM358" s="63" t="str" cm="1">
        <f t="array" aca="1" ref="BM358:BQ358" ca="1">IFERROR(ROUND(IF(IFERROR(AW358:BA358/AW358:BA358,0)=1,(IFERROR(AQ358:AU358*BG358,0)+IFERROR(AW358:BA358*BH358,0)+(SUM(BD358:BF358)-MIN(BD358:BF358))*BI358+BB358*BJ358+BC358*BK358)*BL358+BB358*(1-BJ358)+BC358*(1-BK358)+IF(AN358=1,BF358,0),""),2),"")</f>
        <v/>
      </c>
      <c r="BN358" s="52" t="str">
        <f ca="1"/>
        <v/>
      </c>
      <c r="BO358" s="52" t="str">
        <f ca="1"/>
        <v/>
      </c>
      <c r="BP358" s="52" t="str">
        <f ca="1"/>
        <v/>
      </c>
      <c r="BQ358" s="64" t="str">
        <f ca="1"/>
        <v/>
      </c>
      <c r="BR358" s="6"/>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6"/>
      <c r="DM358" s="6"/>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row>
    <row r="359" spans="1:153" x14ac:dyDescent="0.3">
      <c r="A359" s="5"/>
      <c r="B359" s="18" t="str">
        <f t="shared" si="83"/>
        <v/>
      </c>
      <c r="C359" s="24"/>
      <c r="D359" s="24"/>
      <c r="E359" s="24"/>
      <c r="F359" s="24"/>
      <c r="G359" s="24"/>
      <c r="H359" s="25"/>
      <c r="I359" s="25"/>
      <c r="J359" s="25"/>
      <c r="K359" s="25"/>
      <c r="L359" s="25"/>
      <c r="M359" s="25"/>
      <c r="N359" s="24"/>
      <c r="O359" s="25"/>
      <c r="P359" s="6"/>
      <c r="Q359" s="6"/>
      <c r="R359" s="6" t="e">
        <f t="shared" si="84"/>
        <v>#N/A</v>
      </c>
      <c r="S359" s="6" t="e">
        <f t="shared" si="85"/>
        <v>#N/A</v>
      </c>
      <c r="T359" s="6" t="e">
        <f t="shared" si="86"/>
        <v>#N/A</v>
      </c>
      <c r="U359" s="6" t="e">
        <f t="shared" si="87"/>
        <v>#N/A</v>
      </c>
      <c r="V359" s="8" cm="1">
        <f t="array" ref="V359">IF(M359=0,0,IF(OR($DM$4=3,$DM$4=4),0,IF($DM$4=1,INDEX($CZ$7:$CZ$15,SUM(IF(M359&lt;$CY$7:$CY$15=TRUE,1,0))+1),VLOOKUP(M359,$DB$7:$DC$107,2,FALSE))))</f>
        <v>0</v>
      </c>
      <c r="W359" s="6" t="e">
        <f t="shared" si="82"/>
        <v>#N/A</v>
      </c>
      <c r="X359" s="6" cm="1">
        <f t="array" aca="1" ref="X359" ca="1">SUM(IF((IF(E359=0,INDIRECT(_xlfn.CONCAT($CH$1,MATCH(F359,$CG$7:$CG$100,0)+6)):INDIRECT(_xlfn.CONCAT($CH$1,MATCH(F359,$CG$7:$CG$100,0)+6+SUM(IF((F359=$CG$7:$CG$59)=TRUE,1,0))-1)),INDIRECT(_xlfn.CONCAT($CD$1,MATCH(E359,$CC$7:$CC$100,0)+6)):INDIRECT(_xlfn.CONCAT($CD$1,MATCH(E359,$CC$7:$CC$100,0)+6+SUM(IF((E359=$CC$7:$CC$59)=TRUE,1,0))-1)))*$S$3)=0,0,1))</f>
        <v>2</v>
      </c>
      <c r="Y359" s="6" t="e" cm="1">
        <f t="array" aca="1" ref="Y359" ca="1">SUM(IF((TRANSPOSE(MMULT(MMULT(_xlfn.MUNIT(X359),IF(MMULT(IF(E359=0,INDIRECT(_xlfn.CONCAT($CH$1,MATCH(F359,$CG$7:$CG$100,0)+6)):INDIRECT(_xlfn.CONCAT($CH$1,MATCH(F359,$CG$7:$CG$100,0)+6+SUM(IF((F359=$CG$7:$CG$59)=TRUE,1,0))-1)),INDIRECT(_xlfn.CONCAT($CD$1,MATCH(E359,$CC$7:$CC$100,0)+6)):INDIRECT(_xlfn.CONCAT($CD$1,MATCH(E359,$CC$7:$CC$100,0)+6+SUM(IF((E359=$CC$7:$CC$59)=TRUE,1,0))-1)))*$S$3,1/TRANSPOSE(W359-INDIRECT(_xlfn.CONCAT($BZ$1,MATCH(D359,$BY$7:$BY$100,0)+6)):INDIRECT(_xlfn.CONCAT($BZ$1,MATCH(D359,$BY$7:$BY$100,0)+6+SUM(IF((D359=$BY$7:$BY$59)=TRUE,1,0))-1))*$R$3))=1,1,0)),W359-INDIRECT(_xlfn.CONCAT($BZ$1,MATCH(D359,$BY$7:$BY$100,0)+6)):INDIRECT(_xlfn.CONCAT($BZ$1,MATCH(D359,$BY$7:$BY$100,0)+6+SUM(IF((D359=$BY$7:$BY$59)=TRUE,1,0))-1))*$R$3)))=0,0,1))</f>
        <v>#N/A</v>
      </c>
      <c r="Z359" s="6"/>
      <c r="AA359" s="30" t="str">
        <f t="shared" ca="1" si="88"/>
        <v/>
      </c>
      <c r="AB359" s="31" t="str">
        <f t="shared" si="89"/>
        <v/>
      </c>
      <c r="AC359" s="31" t="str">
        <f t="shared" si="90"/>
        <v/>
      </c>
      <c r="AD359" s="31" t="str">
        <f t="shared" si="91"/>
        <v/>
      </c>
      <c r="AE359" s="32" t="str">
        <f t="shared" si="92"/>
        <v/>
      </c>
      <c r="AF359" s="33" t="str" cm="1">
        <f t="array" aca="1" ref="AF359" ca="1">IFERROR(IF(_xlfn._xlws.SORT(TRANSPOSE(MMULT(MMULT(_xlfn.MUNIT(X359),IF(ROUND(MMULT(IF(E359=0,IF(DN357=1,INDIRECT(_xlfn.CONCAT($CP$1,MATCH(F359,$CO$7:$CO$100,0)+6)):INDIRECT(_xlfn.CONCAT($CP$1,MATCH(F359,$CO$7:$CO$100,0)+6+SUM(IF((F359=$CO$7:$CO$59)=TRUE,1,0))-1)),INDIRECT(_xlfn.CONCAT($CH$1,MATCH(F359,$CG$7:$CG$100,0)+6)):INDIRECT(_xlfn.CONCAT($CH$1,MATCH(F359,$CG$7:$CG$100,0)+6+SUM(IF((F359=$CG$7:$CG$59)=TRUE,1,0))-1))),IF(OR(DN357=2,DN357=3),INDIRECT(_xlfn.CONCAT($CL$1,MATCH(E359,$CK$7:$CK$100,0)+6)):INDIRECT(_xlfn.CONCAT($CL$1,MATCH(E359,$CK$7:$CK$100,0)+6+SUM(IF((E359=$CK$7:$CK$59)=TRUE,1,0))-1)),INDIRECT(_xlfn.CONCAT($CD$1,MATCH(E359,$CC$7:$CC$100,0)+6)):INDIRECT(_xlfn.CONCAT($CD$1,MATCH(E359,$CC$7:$CC$100,0)+6+SUM(IF((E359=$CC$7:$CC$59)=TRUE,1,0))-1))))*$S$3*IF(AND(DM357=4,F359=0),1.1,1),1/TRANSPOSE(W359-INDIRECT(_xlfn.CONCAT($BZ$1,MATCH(D359,$BY$7:$BY$100,0)+6)):INDIRECT(_xlfn.CONCAT($BZ$1,MATCH(D359,$BY$7:$BY$100,0)+6+SUM(IF((D359=$BY$7:$BY$59)=TRUE,1,0))-1))*$R$3)),6)=1,1,0)),W359-INDIRECT(_xlfn.CONCAT($BZ$1,MATCH(D359,$BY$7:$BY$100,0)+6)):INDIRECT(_xlfn.CONCAT($BZ$1,MATCH(D359,$BY$7:$BY$100,0)+6+SUM(IF((D359=$BY$7:$BY$59)=TRUE,1,0))-1))*$R$3))/$S$3,1,-1,TRUE)=0,"",_xlfn._xlws.SORT(TRANSPOSE(MMULT(MMULT(_xlfn.MUNIT(X359),IF(ROUND(MMULT(IF(E359=0,IF(DN357=1,INDIRECT(_xlfn.CONCAT($CP$1,MATCH(F359,$CO$7:$CO$100,0)+6)):INDIRECT(_xlfn.CONCAT($CP$1,MATCH(F359,$CO$7:$CO$100,0)+6+SUM(IF((F359=$CO$7:$CO$59)=TRUE,1,0))-1)),INDIRECT(_xlfn.CONCAT($CH$1,MATCH(F359,$CG$7:$CG$100,0)+6)):INDIRECT(_xlfn.CONCAT($CH$1,MATCH(F359,$CG$7:$CG$100,0)+6+SUM(IF((F359=$CG$7:$CG$59)=TRUE,1,0))-1))),IF(OR(DN357=2,DN357=3),INDIRECT(_xlfn.CONCAT($CL$1,MATCH(E359,$CK$7:$CK$100,0)+6)):INDIRECT(_xlfn.CONCAT($CL$1,MATCH(E359,$CK$7:$CK$100,0)+6+SUM(IF((E359=$CK$7:$CK$59)=TRUE,1,0))-1)),INDIRECT(_xlfn.CONCAT($CD$1,MATCH(E359,$CC$7:$CC$100,0)+6)):INDIRECT(_xlfn.CONCAT($CD$1,MATCH(E359,$CC$7:$CC$100,0)+6+SUM(IF((E359=$CC$7:$CC$59)=TRUE,1,0))-1))))*$S$3*IF(AND(DM357=4,F359=0),1.1,1),1/TRANSPOSE(W359-INDIRECT(_xlfn.CONCAT($BZ$1,MATCH(D359,$BY$7:$BY$100,0)+6)):INDIRECT(_xlfn.CONCAT($BZ$1,MATCH(D359,$BY$7:$BY$100,0)+6+SUM(IF((D359=$BY$7:$BY$59)=TRUE,1,0))-1))*$R$3)),6)=1,1,0)),W359-INDIRECT(_xlfn.CONCAT($BZ$1,MATCH(D359,$BY$7:$BY$100,0)+6)):INDIRECT(_xlfn.CONCAT($BZ$1,MATCH(D359,$BY$7:$BY$100,0)+6+SUM(IF((D359=$BY$7:$BY$59)=TRUE,1,0))-1))*$R$3))/$S$3,1,-1,TRUE)),"")</f>
        <v/>
      </c>
      <c r="AG359" s="31"/>
      <c r="AH359" s="31"/>
      <c r="AI359" s="31"/>
      <c r="AJ359" s="32"/>
      <c r="AK359" s="6"/>
      <c r="AL359" s="21"/>
      <c r="AM359" s="21"/>
      <c r="AN359" s="48">
        <f t="shared" si="93"/>
        <v>12</v>
      </c>
      <c r="AO359" s="39" t="e">
        <f t="shared" si="94"/>
        <v>#N/A</v>
      </c>
      <c r="AP359" s="39" t="e" cm="1">
        <f t="array" ref="AP359">_xlfn.XMATCH(1,IF(IF((AL359=$DG$24:$EF$24)=TRUE,1,0)+IF((AM359=$DG$25:$EF$25)=TRUE,1,0)=2,1,0))</f>
        <v>#N/A</v>
      </c>
      <c r="AQ359" s="39" t="str" cm="1">
        <f t="array" aca="1" ref="AQ359:AU359" ca="1">AA359:AE359</f>
        <v/>
      </c>
      <c r="AR359" s="39" t="str">
        <f ca="1"/>
        <v/>
      </c>
      <c r="AS359" s="39" t="str">
        <f ca="1"/>
        <v/>
      </c>
      <c r="AT359" s="39" t="str">
        <f ca="1"/>
        <v/>
      </c>
      <c r="AU359" s="39" t="str">
        <f ca="1"/>
        <v/>
      </c>
      <c r="AV359" s="39">
        <f t="shared" si="95"/>
        <v>0</v>
      </c>
      <c r="AW359" s="39" t="e" cm="1">
        <f t="array" ref="AW359">IF(AND(AV359=1,AO359&lt;&gt;1),VLOOKUP(E359,변환표준점수!$H$8:$O$60,_xlfn.XMATCH('표점 계산기'!$AL359,변환표준점수!$I$6:$O$6)+1,FALSE),IF(AND($E359=0,$DN$4=1),INDEX($CH$7:$CH$73,SUM(IF(AF359=$CP$7:$CP$59,ROW($A$1:$A$50),0))),IF(AND($E359&lt;&gt;0,$DN$4&lt;&gt;1),INDEX($CD$7:$CD$73,SUM(IF(AF359=$CL$7:$CL$59,ROW($A$1:$A$50),0))),AF359:AJ359)))</f>
        <v>#N/A</v>
      </c>
      <c r="AX359" s="39"/>
      <c r="AY359" s="39"/>
      <c r="AZ359" s="39"/>
      <c r="BA359" s="39"/>
      <c r="BB359" s="39" t="e">
        <f>VLOOKUP(G359,변환표준점수!$X$8:$AM$16,_xlfn.XMATCH(AL359,변환표준점수!$Y$5:$AM$5)+IF(OR(AN359=6,AN359=7,AN359=10,AN359=11),IF(AO359=1,0,1),0)+1,FALSE)</f>
        <v>#N/A</v>
      </c>
      <c r="BC359" s="39" t="e">
        <f>VLOOKUP(H359,변환표준점수!$AO$8:$BE$16,_xlfn.XMATCH(AL359,변환표준점수!$AP$5:$BE$5)+IF(OR(AN359=3,AN359=6,AN359=8,AN359=9,AN359=10),IF(AO359=1,0,1),0)+1,FALSE)</f>
        <v>#N/A</v>
      </c>
      <c r="BD359" s="39" t="e">
        <f>IF(I359=0,VLOOKUP(K359,변환표준점수!$BU$8:$CF$62,'표점 계산기'!$AN359+1,FALSE),VLOOKUP(I359,변환표준점수!$BH$8:$BS$62,'표점 계산기'!$AN359+1,FALSE))</f>
        <v>#N/A</v>
      </c>
      <c r="BE359" s="39" t="e">
        <f>IF(J359=0,VLOOKUP(L359,변환표준점수!$BU$8:$CF$62,'표점 계산기'!$AN359+1,FALSE),VLOOKUP(J359,변환표준점수!$BH$8:$BS$62,'표점 계산기'!$AN359+1,FALSE))</f>
        <v>#N/A</v>
      </c>
      <c r="BF359" s="39" cm="1">
        <f t="array" ref="BF359">IF(M359=0,0,IF(OR(AN359=3,AN359=4),0,IF(AN359=1,INDEX($CZ$7:$CZ$15,SUM(IF(M359&lt;$CY$7:$CY$15=TRUE,1,0))+1),VLOOKUP(M359,변환표준점수!$BH$8:$BS$62,'표점 계산기'!AN359+1,FALSE))))</f>
        <v>0</v>
      </c>
      <c r="BG359" s="39" t="e" cm="1">
        <f t="array" ref="BG359">INDEX($DG$24:$EF$31,COLUMN(C354),$AP359)</f>
        <v>#N/A</v>
      </c>
      <c r="BH359" s="39" t="e" cm="1">
        <f t="array" ref="BH359">INDEX($DG$24:$EF$31,COLUMN(D354),$AP359)</f>
        <v>#N/A</v>
      </c>
      <c r="BI359" s="39" t="e" cm="1">
        <f t="array" ref="BI359">INDEX($DG$24:$EF$31,COLUMN(E354),$AP359)</f>
        <v>#N/A</v>
      </c>
      <c r="BJ359" s="39" t="e" cm="1">
        <f t="array" ref="BJ359">INDEX($DG$24:$EF$31,COLUMN(F354),$AP359)</f>
        <v>#N/A</v>
      </c>
      <c r="BK359" s="39" t="e" cm="1">
        <f t="array" ref="BK359">INDEX($DG$24:$EF$31,COLUMN(G354),$AP359)</f>
        <v>#N/A</v>
      </c>
      <c r="BL359" s="39" t="e" cm="1">
        <f t="array" ref="BL359">INDEX($DG$24:$EF$31,COLUMN(H354),$AP359)</f>
        <v>#N/A</v>
      </c>
      <c r="BM359" s="63" t="str" cm="1">
        <f t="array" aca="1" ref="BM359:BQ359" ca="1">IFERROR(ROUND(IF(IFERROR(AW359:BA359/AW359:BA359,0)=1,(IFERROR(AQ359:AU359*BG359,0)+IFERROR(AW359:BA359*BH359,0)+(SUM(BD359:BF359)-MIN(BD359:BF359))*BI359+BB359*BJ359+BC359*BK359)*BL359+BB359*(1-BJ359)+BC359*(1-BK359)+IF(AN359=1,BF359,0),""),2),"")</f>
        <v/>
      </c>
      <c r="BN359" s="52" t="str">
        <f ca="1"/>
        <v/>
      </c>
      <c r="BO359" s="52" t="str">
        <f ca="1"/>
        <v/>
      </c>
      <c r="BP359" s="52" t="str">
        <f ca="1"/>
        <v/>
      </c>
      <c r="BQ359" s="64" t="str">
        <f ca="1"/>
        <v/>
      </c>
      <c r="BR359" s="6"/>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6"/>
      <c r="DM359" s="6"/>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row>
    <row r="360" spans="1:153" x14ac:dyDescent="0.3">
      <c r="A360" s="5"/>
      <c r="B360" s="18" t="str">
        <f t="shared" si="83"/>
        <v/>
      </c>
      <c r="C360" s="24"/>
      <c r="D360" s="24"/>
      <c r="E360" s="24"/>
      <c r="F360" s="24"/>
      <c r="G360" s="24"/>
      <c r="H360" s="25"/>
      <c r="I360" s="25"/>
      <c r="J360" s="25"/>
      <c r="K360" s="25"/>
      <c r="L360" s="25"/>
      <c r="M360" s="25"/>
      <c r="N360" s="24"/>
      <c r="O360" s="25"/>
      <c r="P360" s="6"/>
      <c r="Q360" s="6"/>
      <c r="R360" s="6" t="e">
        <f t="shared" si="84"/>
        <v>#N/A</v>
      </c>
      <c r="S360" s="6" t="e">
        <f t="shared" si="85"/>
        <v>#N/A</v>
      </c>
      <c r="T360" s="6" t="e">
        <f t="shared" si="86"/>
        <v>#N/A</v>
      </c>
      <c r="U360" s="6" t="e">
        <f t="shared" si="87"/>
        <v>#N/A</v>
      </c>
      <c r="V360" s="8" cm="1">
        <f t="array" ref="V360">IF(M360=0,0,IF(OR($DM$4=3,$DM$4=4),0,IF($DM$4=1,INDEX($CZ$7:$CZ$15,SUM(IF(M360&lt;$CY$7:$CY$15=TRUE,1,0))+1),VLOOKUP(M360,$DB$7:$DC$107,2,FALSE))))</f>
        <v>0</v>
      </c>
      <c r="W360" s="6" t="e">
        <f t="shared" si="82"/>
        <v>#N/A</v>
      </c>
      <c r="X360" s="6" cm="1">
        <f t="array" aca="1" ref="X360" ca="1">SUM(IF((IF(E360=0,INDIRECT(_xlfn.CONCAT($CH$1,MATCH(F360,$CG$7:$CG$100,0)+6)):INDIRECT(_xlfn.CONCAT($CH$1,MATCH(F360,$CG$7:$CG$100,0)+6+SUM(IF((F360=$CG$7:$CG$59)=TRUE,1,0))-1)),INDIRECT(_xlfn.CONCAT($CD$1,MATCH(E360,$CC$7:$CC$100,0)+6)):INDIRECT(_xlfn.CONCAT($CD$1,MATCH(E360,$CC$7:$CC$100,0)+6+SUM(IF((E360=$CC$7:$CC$59)=TRUE,1,0))-1)))*$S$3)=0,0,1))</f>
        <v>2</v>
      </c>
      <c r="Y360" s="6" t="e" cm="1">
        <f t="array" aca="1" ref="Y360" ca="1">SUM(IF((TRANSPOSE(MMULT(MMULT(_xlfn.MUNIT(X360),IF(MMULT(IF(E360=0,INDIRECT(_xlfn.CONCAT($CH$1,MATCH(F360,$CG$7:$CG$100,0)+6)):INDIRECT(_xlfn.CONCAT($CH$1,MATCH(F360,$CG$7:$CG$100,0)+6+SUM(IF((F360=$CG$7:$CG$59)=TRUE,1,0))-1)),INDIRECT(_xlfn.CONCAT($CD$1,MATCH(E360,$CC$7:$CC$100,0)+6)):INDIRECT(_xlfn.CONCAT($CD$1,MATCH(E360,$CC$7:$CC$100,0)+6+SUM(IF((E360=$CC$7:$CC$59)=TRUE,1,0))-1)))*$S$3,1/TRANSPOSE(W360-INDIRECT(_xlfn.CONCAT($BZ$1,MATCH(D360,$BY$7:$BY$100,0)+6)):INDIRECT(_xlfn.CONCAT($BZ$1,MATCH(D360,$BY$7:$BY$100,0)+6+SUM(IF((D360=$BY$7:$BY$59)=TRUE,1,0))-1))*$R$3))=1,1,0)),W360-INDIRECT(_xlfn.CONCAT($BZ$1,MATCH(D360,$BY$7:$BY$100,0)+6)):INDIRECT(_xlfn.CONCAT($BZ$1,MATCH(D360,$BY$7:$BY$100,0)+6+SUM(IF((D360=$BY$7:$BY$59)=TRUE,1,0))-1))*$R$3)))=0,0,1))</f>
        <v>#N/A</v>
      </c>
      <c r="Z360" s="6"/>
      <c r="AA360" s="30" t="str">
        <f t="shared" ca="1" si="88"/>
        <v/>
      </c>
      <c r="AB360" s="31" t="str">
        <f t="shared" si="89"/>
        <v/>
      </c>
      <c r="AC360" s="31" t="str">
        <f t="shared" si="90"/>
        <v/>
      </c>
      <c r="AD360" s="31" t="str">
        <f t="shared" si="91"/>
        <v/>
      </c>
      <c r="AE360" s="32" t="str">
        <f t="shared" si="92"/>
        <v/>
      </c>
      <c r="AF360" s="33" t="str" cm="1">
        <f t="array" aca="1" ref="AF360" ca="1">IFERROR(IF(_xlfn._xlws.SORT(TRANSPOSE(MMULT(MMULT(_xlfn.MUNIT(X360),IF(ROUND(MMULT(IF(E360=0,IF(DN358=1,INDIRECT(_xlfn.CONCAT($CP$1,MATCH(F360,$CO$7:$CO$100,0)+6)):INDIRECT(_xlfn.CONCAT($CP$1,MATCH(F360,$CO$7:$CO$100,0)+6+SUM(IF((F360=$CO$7:$CO$59)=TRUE,1,0))-1)),INDIRECT(_xlfn.CONCAT($CH$1,MATCH(F360,$CG$7:$CG$100,0)+6)):INDIRECT(_xlfn.CONCAT($CH$1,MATCH(F360,$CG$7:$CG$100,0)+6+SUM(IF((F360=$CG$7:$CG$59)=TRUE,1,0))-1))),IF(OR(DN358=2,DN358=3),INDIRECT(_xlfn.CONCAT($CL$1,MATCH(E360,$CK$7:$CK$100,0)+6)):INDIRECT(_xlfn.CONCAT($CL$1,MATCH(E360,$CK$7:$CK$100,0)+6+SUM(IF((E360=$CK$7:$CK$59)=TRUE,1,0))-1)),INDIRECT(_xlfn.CONCAT($CD$1,MATCH(E360,$CC$7:$CC$100,0)+6)):INDIRECT(_xlfn.CONCAT($CD$1,MATCH(E360,$CC$7:$CC$100,0)+6+SUM(IF((E360=$CC$7:$CC$59)=TRUE,1,0))-1))))*$S$3*IF(AND(DM358=4,F360=0),1.1,1),1/TRANSPOSE(W360-INDIRECT(_xlfn.CONCAT($BZ$1,MATCH(D360,$BY$7:$BY$100,0)+6)):INDIRECT(_xlfn.CONCAT($BZ$1,MATCH(D360,$BY$7:$BY$100,0)+6+SUM(IF((D360=$BY$7:$BY$59)=TRUE,1,0))-1))*$R$3)),6)=1,1,0)),W360-INDIRECT(_xlfn.CONCAT($BZ$1,MATCH(D360,$BY$7:$BY$100,0)+6)):INDIRECT(_xlfn.CONCAT($BZ$1,MATCH(D360,$BY$7:$BY$100,0)+6+SUM(IF((D360=$BY$7:$BY$59)=TRUE,1,0))-1))*$R$3))/$S$3,1,-1,TRUE)=0,"",_xlfn._xlws.SORT(TRANSPOSE(MMULT(MMULT(_xlfn.MUNIT(X360),IF(ROUND(MMULT(IF(E360=0,IF(DN358=1,INDIRECT(_xlfn.CONCAT($CP$1,MATCH(F360,$CO$7:$CO$100,0)+6)):INDIRECT(_xlfn.CONCAT($CP$1,MATCH(F360,$CO$7:$CO$100,0)+6+SUM(IF((F360=$CO$7:$CO$59)=TRUE,1,0))-1)),INDIRECT(_xlfn.CONCAT($CH$1,MATCH(F360,$CG$7:$CG$100,0)+6)):INDIRECT(_xlfn.CONCAT($CH$1,MATCH(F360,$CG$7:$CG$100,0)+6+SUM(IF((F360=$CG$7:$CG$59)=TRUE,1,0))-1))),IF(OR(DN358=2,DN358=3),INDIRECT(_xlfn.CONCAT($CL$1,MATCH(E360,$CK$7:$CK$100,0)+6)):INDIRECT(_xlfn.CONCAT($CL$1,MATCH(E360,$CK$7:$CK$100,0)+6+SUM(IF((E360=$CK$7:$CK$59)=TRUE,1,0))-1)),INDIRECT(_xlfn.CONCAT($CD$1,MATCH(E360,$CC$7:$CC$100,0)+6)):INDIRECT(_xlfn.CONCAT($CD$1,MATCH(E360,$CC$7:$CC$100,0)+6+SUM(IF((E360=$CC$7:$CC$59)=TRUE,1,0))-1))))*$S$3*IF(AND(DM358=4,F360=0),1.1,1),1/TRANSPOSE(W360-INDIRECT(_xlfn.CONCAT($BZ$1,MATCH(D360,$BY$7:$BY$100,0)+6)):INDIRECT(_xlfn.CONCAT($BZ$1,MATCH(D360,$BY$7:$BY$100,0)+6+SUM(IF((D360=$BY$7:$BY$59)=TRUE,1,0))-1))*$R$3)),6)=1,1,0)),W360-INDIRECT(_xlfn.CONCAT($BZ$1,MATCH(D360,$BY$7:$BY$100,0)+6)):INDIRECT(_xlfn.CONCAT($BZ$1,MATCH(D360,$BY$7:$BY$100,0)+6+SUM(IF((D360=$BY$7:$BY$59)=TRUE,1,0))-1))*$R$3))/$S$3,1,-1,TRUE)),"")</f>
        <v/>
      </c>
      <c r="AG360" s="31"/>
      <c r="AH360" s="31"/>
      <c r="AI360" s="31"/>
      <c r="AJ360" s="32"/>
      <c r="AK360" s="6"/>
      <c r="AL360" s="21"/>
      <c r="AM360" s="21"/>
      <c r="AN360" s="48">
        <f t="shared" si="93"/>
        <v>12</v>
      </c>
      <c r="AO360" s="39" t="e">
        <f t="shared" si="94"/>
        <v>#N/A</v>
      </c>
      <c r="AP360" s="39" t="e" cm="1">
        <f t="array" ref="AP360">_xlfn.XMATCH(1,IF(IF((AL360=$DG$24:$EF$24)=TRUE,1,0)+IF((AM360=$DG$25:$EF$25)=TRUE,1,0)=2,1,0))</f>
        <v>#N/A</v>
      </c>
      <c r="AQ360" s="39" t="str" cm="1">
        <f t="array" aca="1" ref="AQ360:AU360" ca="1">AA360:AE360</f>
        <v/>
      </c>
      <c r="AR360" s="39" t="str">
        <f ca="1"/>
        <v/>
      </c>
      <c r="AS360" s="39" t="str">
        <f ca="1"/>
        <v/>
      </c>
      <c r="AT360" s="39" t="str">
        <f ca="1"/>
        <v/>
      </c>
      <c r="AU360" s="39" t="str">
        <f ca="1"/>
        <v/>
      </c>
      <c r="AV360" s="39">
        <f t="shared" si="95"/>
        <v>0</v>
      </c>
      <c r="AW360" s="39" t="e" cm="1">
        <f t="array" ref="AW360">IF(AND(AV360=1,AO360&lt;&gt;1),VLOOKUP(E360,변환표준점수!$H$8:$O$60,_xlfn.XMATCH('표점 계산기'!$AL360,변환표준점수!$I$6:$O$6)+1,FALSE),IF(AND($E360=0,$DN$4=1),INDEX($CH$7:$CH$73,SUM(IF(AF360=$CP$7:$CP$59,ROW($A$1:$A$50),0))),IF(AND($E360&lt;&gt;0,$DN$4&lt;&gt;1),INDEX($CD$7:$CD$73,SUM(IF(AF360=$CL$7:$CL$59,ROW($A$1:$A$50),0))),AF360:AJ360)))</f>
        <v>#N/A</v>
      </c>
      <c r="AX360" s="39"/>
      <c r="AY360" s="39"/>
      <c r="AZ360" s="39"/>
      <c r="BA360" s="39"/>
      <c r="BB360" s="39" t="e">
        <f>VLOOKUP(G360,변환표준점수!$X$8:$AM$16,_xlfn.XMATCH(AL360,변환표준점수!$Y$5:$AM$5)+IF(OR(AN360=6,AN360=7,AN360=10,AN360=11),IF(AO360=1,0,1),0)+1,FALSE)</f>
        <v>#N/A</v>
      </c>
      <c r="BC360" s="39" t="e">
        <f>VLOOKUP(H360,변환표준점수!$AO$8:$BE$16,_xlfn.XMATCH(AL360,변환표준점수!$AP$5:$BE$5)+IF(OR(AN360=3,AN360=6,AN360=8,AN360=9,AN360=10),IF(AO360=1,0,1),0)+1,FALSE)</f>
        <v>#N/A</v>
      </c>
      <c r="BD360" s="39" t="e">
        <f>IF(I360=0,VLOOKUP(K360,변환표준점수!$BU$8:$CF$62,'표점 계산기'!$AN360+1,FALSE),VLOOKUP(I360,변환표준점수!$BH$8:$BS$62,'표점 계산기'!$AN360+1,FALSE))</f>
        <v>#N/A</v>
      </c>
      <c r="BE360" s="39" t="e">
        <f>IF(J360=0,VLOOKUP(L360,변환표준점수!$BU$8:$CF$62,'표점 계산기'!$AN360+1,FALSE),VLOOKUP(J360,변환표준점수!$BH$8:$BS$62,'표점 계산기'!$AN360+1,FALSE))</f>
        <v>#N/A</v>
      </c>
      <c r="BF360" s="39" cm="1">
        <f t="array" ref="BF360">IF(M360=0,0,IF(OR(AN360=3,AN360=4),0,IF(AN360=1,INDEX($CZ$7:$CZ$15,SUM(IF(M360&lt;$CY$7:$CY$15=TRUE,1,0))+1),VLOOKUP(M360,변환표준점수!$BH$8:$BS$62,'표점 계산기'!AN360+1,FALSE))))</f>
        <v>0</v>
      </c>
      <c r="BG360" s="39" t="e" cm="1">
        <f t="array" ref="BG360">INDEX($DG$24:$EF$31,COLUMN(C355),$AP360)</f>
        <v>#N/A</v>
      </c>
      <c r="BH360" s="39" t="e" cm="1">
        <f t="array" ref="BH360">INDEX($DG$24:$EF$31,COLUMN(D355),$AP360)</f>
        <v>#N/A</v>
      </c>
      <c r="BI360" s="39" t="e" cm="1">
        <f t="array" ref="BI360">INDEX($DG$24:$EF$31,COLUMN(E355),$AP360)</f>
        <v>#N/A</v>
      </c>
      <c r="BJ360" s="39" t="e" cm="1">
        <f t="array" ref="BJ360">INDEX($DG$24:$EF$31,COLUMN(F355),$AP360)</f>
        <v>#N/A</v>
      </c>
      <c r="BK360" s="39" t="e" cm="1">
        <f t="array" ref="BK360">INDEX($DG$24:$EF$31,COLUMN(G355),$AP360)</f>
        <v>#N/A</v>
      </c>
      <c r="BL360" s="39" t="e" cm="1">
        <f t="array" ref="BL360">INDEX($DG$24:$EF$31,COLUMN(H355),$AP360)</f>
        <v>#N/A</v>
      </c>
      <c r="BM360" s="63" t="str" cm="1">
        <f t="array" aca="1" ref="BM360:BQ360" ca="1">IFERROR(ROUND(IF(IFERROR(AW360:BA360/AW360:BA360,0)=1,(IFERROR(AQ360:AU360*BG360,0)+IFERROR(AW360:BA360*BH360,0)+(SUM(BD360:BF360)-MIN(BD360:BF360))*BI360+BB360*BJ360+BC360*BK360)*BL360+BB360*(1-BJ360)+BC360*(1-BK360)+IF(AN360=1,BF360,0),""),2),"")</f>
        <v/>
      </c>
      <c r="BN360" s="52" t="str">
        <f ca="1"/>
        <v/>
      </c>
      <c r="BO360" s="52" t="str">
        <f ca="1"/>
        <v/>
      </c>
      <c r="BP360" s="52" t="str">
        <f ca="1"/>
        <v/>
      </c>
      <c r="BQ360" s="64" t="str">
        <f ca="1"/>
        <v/>
      </c>
      <c r="BR360" s="6"/>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6"/>
      <c r="DM360" s="6"/>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row>
    <row r="361" spans="1:153" x14ac:dyDescent="0.3">
      <c r="A361" s="5"/>
      <c r="B361" s="18" t="str">
        <f t="shared" si="83"/>
        <v/>
      </c>
      <c r="C361" s="24"/>
      <c r="D361" s="24"/>
      <c r="E361" s="24"/>
      <c r="F361" s="24"/>
      <c r="G361" s="24"/>
      <c r="H361" s="25"/>
      <c r="I361" s="25"/>
      <c r="J361" s="25"/>
      <c r="K361" s="25"/>
      <c r="L361" s="25"/>
      <c r="M361" s="25"/>
      <c r="N361" s="24"/>
      <c r="O361" s="25"/>
      <c r="P361" s="6"/>
      <c r="Q361" s="6"/>
      <c r="R361" s="6" t="e">
        <f t="shared" si="84"/>
        <v>#N/A</v>
      </c>
      <c r="S361" s="6" t="e">
        <f t="shared" si="85"/>
        <v>#N/A</v>
      </c>
      <c r="T361" s="6" t="e">
        <f t="shared" si="86"/>
        <v>#N/A</v>
      </c>
      <c r="U361" s="6" t="e">
        <f t="shared" si="87"/>
        <v>#N/A</v>
      </c>
      <c r="V361" s="8" cm="1">
        <f t="array" ref="V361">IF(M361=0,0,IF(OR($DM$4=3,$DM$4=4),0,IF($DM$4=1,INDEX($CZ$7:$CZ$15,SUM(IF(M361&lt;$CY$7:$CY$15=TRUE,1,0))+1),VLOOKUP(M361,$DB$7:$DC$107,2,FALSE))))</f>
        <v>0</v>
      </c>
      <c r="W361" s="6" t="e">
        <f t="shared" si="82"/>
        <v>#N/A</v>
      </c>
      <c r="X361" s="6" cm="1">
        <f t="array" aca="1" ref="X361" ca="1">SUM(IF((IF(E361=0,INDIRECT(_xlfn.CONCAT($CH$1,MATCH(F361,$CG$7:$CG$100,0)+6)):INDIRECT(_xlfn.CONCAT($CH$1,MATCH(F361,$CG$7:$CG$100,0)+6+SUM(IF((F361=$CG$7:$CG$59)=TRUE,1,0))-1)),INDIRECT(_xlfn.CONCAT($CD$1,MATCH(E361,$CC$7:$CC$100,0)+6)):INDIRECT(_xlfn.CONCAT($CD$1,MATCH(E361,$CC$7:$CC$100,0)+6+SUM(IF((E361=$CC$7:$CC$59)=TRUE,1,0))-1)))*$S$3)=0,0,1))</f>
        <v>2</v>
      </c>
      <c r="Y361" s="6" t="e" cm="1">
        <f t="array" aca="1" ref="Y361" ca="1">SUM(IF((TRANSPOSE(MMULT(MMULT(_xlfn.MUNIT(X361),IF(MMULT(IF(E361=0,INDIRECT(_xlfn.CONCAT($CH$1,MATCH(F361,$CG$7:$CG$100,0)+6)):INDIRECT(_xlfn.CONCAT($CH$1,MATCH(F361,$CG$7:$CG$100,0)+6+SUM(IF((F361=$CG$7:$CG$59)=TRUE,1,0))-1)),INDIRECT(_xlfn.CONCAT($CD$1,MATCH(E361,$CC$7:$CC$100,0)+6)):INDIRECT(_xlfn.CONCAT($CD$1,MATCH(E361,$CC$7:$CC$100,0)+6+SUM(IF((E361=$CC$7:$CC$59)=TRUE,1,0))-1)))*$S$3,1/TRANSPOSE(W361-INDIRECT(_xlfn.CONCAT($BZ$1,MATCH(D361,$BY$7:$BY$100,0)+6)):INDIRECT(_xlfn.CONCAT($BZ$1,MATCH(D361,$BY$7:$BY$100,0)+6+SUM(IF((D361=$BY$7:$BY$59)=TRUE,1,0))-1))*$R$3))=1,1,0)),W361-INDIRECT(_xlfn.CONCAT($BZ$1,MATCH(D361,$BY$7:$BY$100,0)+6)):INDIRECT(_xlfn.CONCAT($BZ$1,MATCH(D361,$BY$7:$BY$100,0)+6+SUM(IF((D361=$BY$7:$BY$59)=TRUE,1,0))-1))*$R$3)))=0,0,1))</f>
        <v>#N/A</v>
      </c>
      <c r="Z361" s="6"/>
      <c r="AA361" s="30" t="str">
        <f t="shared" ca="1" si="88"/>
        <v/>
      </c>
      <c r="AB361" s="31" t="str">
        <f t="shared" si="89"/>
        <v/>
      </c>
      <c r="AC361" s="31" t="str">
        <f t="shared" si="90"/>
        <v/>
      </c>
      <c r="AD361" s="31" t="str">
        <f t="shared" si="91"/>
        <v/>
      </c>
      <c r="AE361" s="32" t="str">
        <f t="shared" si="92"/>
        <v/>
      </c>
      <c r="AF361" s="33" t="str" cm="1">
        <f t="array" aca="1" ref="AF361" ca="1">IFERROR(IF(_xlfn._xlws.SORT(TRANSPOSE(MMULT(MMULT(_xlfn.MUNIT(X361),IF(ROUND(MMULT(IF(E361=0,IF(DN359=1,INDIRECT(_xlfn.CONCAT($CP$1,MATCH(F361,$CO$7:$CO$100,0)+6)):INDIRECT(_xlfn.CONCAT($CP$1,MATCH(F361,$CO$7:$CO$100,0)+6+SUM(IF((F361=$CO$7:$CO$59)=TRUE,1,0))-1)),INDIRECT(_xlfn.CONCAT($CH$1,MATCH(F361,$CG$7:$CG$100,0)+6)):INDIRECT(_xlfn.CONCAT($CH$1,MATCH(F361,$CG$7:$CG$100,0)+6+SUM(IF((F361=$CG$7:$CG$59)=TRUE,1,0))-1))),IF(OR(DN359=2,DN359=3),INDIRECT(_xlfn.CONCAT($CL$1,MATCH(E361,$CK$7:$CK$100,0)+6)):INDIRECT(_xlfn.CONCAT($CL$1,MATCH(E361,$CK$7:$CK$100,0)+6+SUM(IF((E361=$CK$7:$CK$59)=TRUE,1,0))-1)),INDIRECT(_xlfn.CONCAT($CD$1,MATCH(E361,$CC$7:$CC$100,0)+6)):INDIRECT(_xlfn.CONCAT($CD$1,MATCH(E361,$CC$7:$CC$100,0)+6+SUM(IF((E361=$CC$7:$CC$59)=TRUE,1,0))-1))))*$S$3*IF(AND(DM359=4,F361=0),1.1,1),1/TRANSPOSE(W361-INDIRECT(_xlfn.CONCAT($BZ$1,MATCH(D361,$BY$7:$BY$100,0)+6)):INDIRECT(_xlfn.CONCAT($BZ$1,MATCH(D361,$BY$7:$BY$100,0)+6+SUM(IF((D361=$BY$7:$BY$59)=TRUE,1,0))-1))*$R$3)),6)=1,1,0)),W361-INDIRECT(_xlfn.CONCAT($BZ$1,MATCH(D361,$BY$7:$BY$100,0)+6)):INDIRECT(_xlfn.CONCAT($BZ$1,MATCH(D361,$BY$7:$BY$100,0)+6+SUM(IF((D361=$BY$7:$BY$59)=TRUE,1,0))-1))*$R$3))/$S$3,1,-1,TRUE)=0,"",_xlfn._xlws.SORT(TRANSPOSE(MMULT(MMULT(_xlfn.MUNIT(X361),IF(ROUND(MMULT(IF(E361=0,IF(DN359=1,INDIRECT(_xlfn.CONCAT($CP$1,MATCH(F361,$CO$7:$CO$100,0)+6)):INDIRECT(_xlfn.CONCAT($CP$1,MATCH(F361,$CO$7:$CO$100,0)+6+SUM(IF((F361=$CO$7:$CO$59)=TRUE,1,0))-1)),INDIRECT(_xlfn.CONCAT($CH$1,MATCH(F361,$CG$7:$CG$100,0)+6)):INDIRECT(_xlfn.CONCAT($CH$1,MATCH(F361,$CG$7:$CG$100,0)+6+SUM(IF((F361=$CG$7:$CG$59)=TRUE,1,0))-1))),IF(OR(DN359=2,DN359=3),INDIRECT(_xlfn.CONCAT($CL$1,MATCH(E361,$CK$7:$CK$100,0)+6)):INDIRECT(_xlfn.CONCAT($CL$1,MATCH(E361,$CK$7:$CK$100,0)+6+SUM(IF((E361=$CK$7:$CK$59)=TRUE,1,0))-1)),INDIRECT(_xlfn.CONCAT($CD$1,MATCH(E361,$CC$7:$CC$100,0)+6)):INDIRECT(_xlfn.CONCAT($CD$1,MATCH(E361,$CC$7:$CC$100,0)+6+SUM(IF((E361=$CC$7:$CC$59)=TRUE,1,0))-1))))*$S$3*IF(AND(DM359=4,F361=0),1.1,1),1/TRANSPOSE(W361-INDIRECT(_xlfn.CONCAT($BZ$1,MATCH(D361,$BY$7:$BY$100,0)+6)):INDIRECT(_xlfn.CONCAT($BZ$1,MATCH(D361,$BY$7:$BY$100,0)+6+SUM(IF((D361=$BY$7:$BY$59)=TRUE,1,0))-1))*$R$3)),6)=1,1,0)),W361-INDIRECT(_xlfn.CONCAT($BZ$1,MATCH(D361,$BY$7:$BY$100,0)+6)):INDIRECT(_xlfn.CONCAT($BZ$1,MATCH(D361,$BY$7:$BY$100,0)+6+SUM(IF((D361=$BY$7:$BY$59)=TRUE,1,0))-1))*$R$3))/$S$3,1,-1,TRUE)),"")</f>
        <v/>
      </c>
      <c r="AG361" s="31"/>
      <c r="AH361" s="31"/>
      <c r="AI361" s="31"/>
      <c r="AJ361" s="32"/>
      <c r="AK361" s="6"/>
      <c r="AL361" s="21"/>
      <c r="AM361" s="21"/>
      <c r="AN361" s="48">
        <f t="shared" si="93"/>
        <v>12</v>
      </c>
      <c r="AO361" s="39" t="e">
        <f t="shared" si="94"/>
        <v>#N/A</v>
      </c>
      <c r="AP361" s="39" t="e" cm="1">
        <f t="array" ref="AP361">_xlfn.XMATCH(1,IF(IF((AL361=$DG$24:$EF$24)=TRUE,1,0)+IF((AM361=$DG$25:$EF$25)=TRUE,1,0)=2,1,0))</f>
        <v>#N/A</v>
      </c>
      <c r="AQ361" s="39" t="str" cm="1">
        <f t="array" aca="1" ref="AQ361:AU361" ca="1">AA361:AE361</f>
        <v/>
      </c>
      <c r="AR361" s="39" t="str">
        <f ca="1"/>
        <v/>
      </c>
      <c r="AS361" s="39" t="str">
        <f ca="1"/>
        <v/>
      </c>
      <c r="AT361" s="39" t="str">
        <f ca="1"/>
        <v/>
      </c>
      <c r="AU361" s="39" t="str">
        <f ca="1"/>
        <v/>
      </c>
      <c r="AV361" s="39">
        <f t="shared" si="95"/>
        <v>0</v>
      </c>
      <c r="AW361" s="39" t="e" cm="1">
        <f t="array" ref="AW361">IF(AND(AV361=1,AO361&lt;&gt;1),VLOOKUP(E361,변환표준점수!$H$8:$O$60,_xlfn.XMATCH('표점 계산기'!$AL361,변환표준점수!$I$6:$O$6)+1,FALSE),IF(AND($E361=0,$DN$4=1),INDEX($CH$7:$CH$73,SUM(IF(AF361=$CP$7:$CP$59,ROW($A$1:$A$50),0))),IF(AND($E361&lt;&gt;0,$DN$4&lt;&gt;1),INDEX($CD$7:$CD$73,SUM(IF(AF361=$CL$7:$CL$59,ROW($A$1:$A$50),0))),AF361:AJ361)))</f>
        <v>#N/A</v>
      </c>
      <c r="AX361" s="39"/>
      <c r="AY361" s="39"/>
      <c r="AZ361" s="39"/>
      <c r="BA361" s="39"/>
      <c r="BB361" s="39" t="e">
        <f>VLOOKUP(G361,변환표준점수!$X$8:$AM$16,_xlfn.XMATCH(AL361,변환표준점수!$Y$5:$AM$5)+IF(OR(AN361=6,AN361=7,AN361=10,AN361=11),IF(AO361=1,0,1),0)+1,FALSE)</f>
        <v>#N/A</v>
      </c>
      <c r="BC361" s="39" t="e">
        <f>VLOOKUP(H361,변환표준점수!$AO$8:$BE$16,_xlfn.XMATCH(AL361,변환표준점수!$AP$5:$BE$5)+IF(OR(AN361=3,AN361=6,AN361=8,AN361=9,AN361=10),IF(AO361=1,0,1),0)+1,FALSE)</f>
        <v>#N/A</v>
      </c>
      <c r="BD361" s="39" t="e">
        <f>IF(I361=0,VLOOKUP(K361,변환표준점수!$BU$8:$CF$62,'표점 계산기'!$AN361+1,FALSE),VLOOKUP(I361,변환표준점수!$BH$8:$BS$62,'표점 계산기'!$AN361+1,FALSE))</f>
        <v>#N/A</v>
      </c>
      <c r="BE361" s="39" t="e">
        <f>IF(J361=0,VLOOKUP(L361,변환표준점수!$BU$8:$CF$62,'표점 계산기'!$AN361+1,FALSE),VLOOKUP(J361,변환표준점수!$BH$8:$BS$62,'표점 계산기'!$AN361+1,FALSE))</f>
        <v>#N/A</v>
      </c>
      <c r="BF361" s="39" cm="1">
        <f t="array" ref="BF361">IF(M361=0,0,IF(OR(AN361=3,AN361=4),0,IF(AN361=1,INDEX($CZ$7:$CZ$15,SUM(IF(M361&lt;$CY$7:$CY$15=TRUE,1,0))+1),VLOOKUP(M361,변환표준점수!$BH$8:$BS$62,'표점 계산기'!AN361+1,FALSE))))</f>
        <v>0</v>
      </c>
      <c r="BG361" s="39" t="e" cm="1">
        <f t="array" ref="BG361">INDEX($DG$24:$EF$31,COLUMN(C356),$AP361)</f>
        <v>#N/A</v>
      </c>
      <c r="BH361" s="39" t="e" cm="1">
        <f t="array" ref="BH361">INDEX($DG$24:$EF$31,COLUMN(D356),$AP361)</f>
        <v>#N/A</v>
      </c>
      <c r="BI361" s="39" t="e" cm="1">
        <f t="array" ref="BI361">INDEX($DG$24:$EF$31,COLUMN(E356),$AP361)</f>
        <v>#N/A</v>
      </c>
      <c r="BJ361" s="39" t="e" cm="1">
        <f t="array" ref="BJ361">INDEX($DG$24:$EF$31,COLUMN(F356),$AP361)</f>
        <v>#N/A</v>
      </c>
      <c r="BK361" s="39" t="e" cm="1">
        <f t="array" ref="BK361">INDEX($DG$24:$EF$31,COLUMN(G356),$AP361)</f>
        <v>#N/A</v>
      </c>
      <c r="BL361" s="39" t="e" cm="1">
        <f t="array" ref="BL361">INDEX($DG$24:$EF$31,COLUMN(H356),$AP361)</f>
        <v>#N/A</v>
      </c>
      <c r="BM361" s="63" t="str" cm="1">
        <f t="array" aca="1" ref="BM361:BQ361" ca="1">IFERROR(ROUND(IF(IFERROR(AW361:BA361/AW361:BA361,0)=1,(IFERROR(AQ361:AU361*BG361,0)+IFERROR(AW361:BA361*BH361,0)+(SUM(BD361:BF361)-MIN(BD361:BF361))*BI361+BB361*BJ361+BC361*BK361)*BL361+BB361*(1-BJ361)+BC361*(1-BK361)+IF(AN361=1,BF361,0),""),2),"")</f>
        <v/>
      </c>
      <c r="BN361" s="52" t="str">
        <f ca="1"/>
        <v/>
      </c>
      <c r="BO361" s="52" t="str">
        <f ca="1"/>
        <v/>
      </c>
      <c r="BP361" s="52" t="str">
        <f ca="1"/>
        <v/>
      </c>
      <c r="BQ361" s="64" t="str">
        <f ca="1"/>
        <v/>
      </c>
      <c r="BR361" s="6"/>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6"/>
      <c r="DM361" s="6"/>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row>
    <row r="362" spans="1:153" x14ac:dyDescent="0.3">
      <c r="A362" s="5"/>
      <c r="B362" s="18" t="str">
        <f t="shared" si="83"/>
        <v/>
      </c>
      <c r="C362" s="24"/>
      <c r="D362" s="24"/>
      <c r="E362" s="24"/>
      <c r="F362" s="24"/>
      <c r="G362" s="24"/>
      <c r="H362" s="25"/>
      <c r="I362" s="25"/>
      <c r="J362" s="25"/>
      <c r="K362" s="25"/>
      <c r="L362" s="25"/>
      <c r="M362" s="25"/>
      <c r="N362" s="24"/>
      <c r="O362" s="25"/>
      <c r="P362" s="6"/>
      <c r="Q362" s="6"/>
      <c r="R362" s="6" t="e">
        <f t="shared" si="84"/>
        <v>#N/A</v>
      </c>
      <c r="S362" s="6" t="e">
        <f t="shared" si="85"/>
        <v>#N/A</v>
      </c>
      <c r="T362" s="6" t="e">
        <f t="shared" si="86"/>
        <v>#N/A</v>
      </c>
      <c r="U362" s="6" t="e">
        <f t="shared" si="87"/>
        <v>#N/A</v>
      </c>
      <c r="V362" s="8" cm="1">
        <f t="array" ref="V362">IF(M362=0,0,IF(OR($DM$4=3,$DM$4=4),0,IF($DM$4=1,INDEX($CZ$7:$CZ$15,SUM(IF(M362&lt;$CY$7:$CY$15=TRUE,1,0))+1),VLOOKUP(M362,$DB$7:$DC$107,2,FALSE))))</f>
        <v>0</v>
      </c>
      <c r="W362" s="6" t="e">
        <f t="shared" si="82"/>
        <v>#N/A</v>
      </c>
      <c r="X362" s="6" cm="1">
        <f t="array" aca="1" ref="X362" ca="1">SUM(IF((IF(E362=0,INDIRECT(_xlfn.CONCAT($CH$1,MATCH(F362,$CG$7:$CG$100,0)+6)):INDIRECT(_xlfn.CONCAT($CH$1,MATCH(F362,$CG$7:$CG$100,0)+6+SUM(IF((F362=$CG$7:$CG$59)=TRUE,1,0))-1)),INDIRECT(_xlfn.CONCAT($CD$1,MATCH(E362,$CC$7:$CC$100,0)+6)):INDIRECT(_xlfn.CONCAT($CD$1,MATCH(E362,$CC$7:$CC$100,0)+6+SUM(IF((E362=$CC$7:$CC$59)=TRUE,1,0))-1)))*$S$3)=0,0,1))</f>
        <v>2</v>
      </c>
      <c r="Y362" s="6" t="e" cm="1">
        <f t="array" aca="1" ref="Y362" ca="1">SUM(IF((TRANSPOSE(MMULT(MMULT(_xlfn.MUNIT(X362),IF(MMULT(IF(E362=0,INDIRECT(_xlfn.CONCAT($CH$1,MATCH(F362,$CG$7:$CG$100,0)+6)):INDIRECT(_xlfn.CONCAT($CH$1,MATCH(F362,$CG$7:$CG$100,0)+6+SUM(IF((F362=$CG$7:$CG$59)=TRUE,1,0))-1)),INDIRECT(_xlfn.CONCAT($CD$1,MATCH(E362,$CC$7:$CC$100,0)+6)):INDIRECT(_xlfn.CONCAT($CD$1,MATCH(E362,$CC$7:$CC$100,0)+6+SUM(IF((E362=$CC$7:$CC$59)=TRUE,1,0))-1)))*$S$3,1/TRANSPOSE(W362-INDIRECT(_xlfn.CONCAT($BZ$1,MATCH(D362,$BY$7:$BY$100,0)+6)):INDIRECT(_xlfn.CONCAT($BZ$1,MATCH(D362,$BY$7:$BY$100,0)+6+SUM(IF((D362=$BY$7:$BY$59)=TRUE,1,0))-1))*$R$3))=1,1,0)),W362-INDIRECT(_xlfn.CONCAT($BZ$1,MATCH(D362,$BY$7:$BY$100,0)+6)):INDIRECT(_xlfn.CONCAT($BZ$1,MATCH(D362,$BY$7:$BY$100,0)+6+SUM(IF((D362=$BY$7:$BY$59)=TRUE,1,0))-1))*$R$3)))=0,0,1))</f>
        <v>#N/A</v>
      </c>
      <c r="Z362" s="6"/>
      <c r="AA362" s="30" t="str">
        <f t="shared" ca="1" si="88"/>
        <v/>
      </c>
      <c r="AB362" s="31" t="str">
        <f t="shared" si="89"/>
        <v/>
      </c>
      <c r="AC362" s="31" t="str">
        <f t="shared" si="90"/>
        <v/>
      </c>
      <c r="AD362" s="31" t="str">
        <f t="shared" si="91"/>
        <v/>
      </c>
      <c r="AE362" s="32" t="str">
        <f t="shared" si="92"/>
        <v/>
      </c>
      <c r="AF362" s="33" t="str" cm="1">
        <f t="array" aca="1" ref="AF362" ca="1">IFERROR(IF(_xlfn._xlws.SORT(TRANSPOSE(MMULT(MMULT(_xlfn.MUNIT(X362),IF(ROUND(MMULT(IF(E362=0,IF(DN360=1,INDIRECT(_xlfn.CONCAT($CP$1,MATCH(F362,$CO$7:$CO$100,0)+6)):INDIRECT(_xlfn.CONCAT($CP$1,MATCH(F362,$CO$7:$CO$100,0)+6+SUM(IF((F362=$CO$7:$CO$59)=TRUE,1,0))-1)),INDIRECT(_xlfn.CONCAT($CH$1,MATCH(F362,$CG$7:$CG$100,0)+6)):INDIRECT(_xlfn.CONCAT($CH$1,MATCH(F362,$CG$7:$CG$100,0)+6+SUM(IF((F362=$CG$7:$CG$59)=TRUE,1,0))-1))),IF(OR(DN360=2,DN360=3),INDIRECT(_xlfn.CONCAT($CL$1,MATCH(E362,$CK$7:$CK$100,0)+6)):INDIRECT(_xlfn.CONCAT($CL$1,MATCH(E362,$CK$7:$CK$100,0)+6+SUM(IF((E362=$CK$7:$CK$59)=TRUE,1,0))-1)),INDIRECT(_xlfn.CONCAT($CD$1,MATCH(E362,$CC$7:$CC$100,0)+6)):INDIRECT(_xlfn.CONCAT($CD$1,MATCH(E362,$CC$7:$CC$100,0)+6+SUM(IF((E362=$CC$7:$CC$59)=TRUE,1,0))-1))))*$S$3*IF(AND(DM360=4,F362=0),1.1,1),1/TRANSPOSE(W362-INDIRECT(_xlfn.CONCAT($BZ$1,MATCH(D362,$BY$7:$BY$100,0)+6)):INDIRECT(_xlfn.CONCAT($BZ$1,MATCH(D362,$BY$7:$BY$100,0)+6+SUM(IF((D362=$BY$7:$BY$59)=TRUE,1,0))-1))*$R$3)),6)=1,1,0)),W362-INDIRECT(_xlfn.CONCAT($BZ$1,MATCH(D362,$BY$7:$BY$100,0)+6)):INDIRECT(_xlfn.CONCAT($BZ$1,MATCH(D362,$BY$7:$BY$100,0)+6+SUM(IF((D362=$BY$7:$BY$59)=TRUE,1,0))-1))*$R$3))/$S$3,1,-1,TRUE)=0,"",_xlfn._xlws.SORT(TRANSPOSE(MMULT(MMULT(_xlfn.MUNIT(X362),IF(ROUND(MMULT(IF(E362=0,IF(DN360=1,INDIRECT(_xlfn.CONCAT($CP$1,MATCH(F362,$CO$7:$CO$100,0)+6)):INDIRECT(_xlfn.CONCAT($CP$1,MATCH(F362,$CO$7:$CO$100,0)+6+SUM(IF((F362=$CO$7:$CO$59)=TRUE,1,0))-1)),INDIRECT(_xlfn.CONCAT($CH$1,MATCH(F362,$CG$7:$CG$100,0)+6)):INDIRECT(_xlfn.CONCAT($CH$1,MATCH(F362,$CG$7:$CG$100,0)+6+SUM(IF((F362=$CG$7:$CG$59)=TRUE,1,0))-1))),IF(OR(DN360=2,DN360=3),INDIRECT(_xlfn.CONCAT($CL$1,MATCH(E362,$CK$7:$CK$100,0)+6)):INDIRECT(_xlfn.CONCAT($CL$1,MATCH(E362,$CK$7:$CK$100,0)+6+SUM(IF((E362=$CK$7:$CK$59)=TRUE,1,0))-1)),INDIRECT(_xlfn.CONCAT($CD$1,MATCH(E362,$CC$7:$CC$100,0)+6)):INDIRECT(_xlfn.CONCAT($CD$1,MATCH(E362,$CC$7:$CC$100,0)+6+SUM(IF((E362=$CC$7:$CC$59)=TRUE,1,0))-1))))*$S$3*IF(AND(DM360=4,F362=0),1.1,1),1/TRANSPOSE(W362-INDIRECT(_xlfn.CONCAT($BZ$1,MATCH(D362,$BY$7:$BY$100,0)+6)):INDIRECT(_xlfn.CONCAT($BZ$1,MATCH(D362,$BY$7:$BY$100,0)+6+SUM(IF((D362=$BY$7:$BY$59)=TRUE,1,0))-1))*$R$3)),6)=1,1,0)),W362-INDIRECT(_xlfn.CONCAT($BZ$1,MATCH(D362,$BY$7:$BY$100,0)+6)):INDIRECT(_xlfn.CONCAT($BZ$1,MATCH(D362,$BY$7:$BY$100,0)+6+SUM(IF((D362=$BY$7:$BY$59)=TRUE,1,0))-1))*$R$3))/$S$3,1,-1,TRUE)),"")</f>
        <v/>
      </c>
      <c r="AG362" s="31"/>
      <c r="AH362" s="31"/>
      <c r="AI362" s="31"/>
      <c r="AJ362" s="32"/>
      <c r="AK362" s="6"/>
      <c r="AL362" s="21"/>
      <c r="AM362" s="21"/>
      <c r="AN362" s="48">
        <f t="shared" si="93"/>
        <v>12</v>
      </c>
      <c r="AO362" s="39" t="e">
        <f t="shared" si="94"/>
        <v>#N/A</v>
      </c>
      <c r="AP362" s="39" t="e" cm="1">
        <f t="array" ref="AP362">_xlfn.XMATCH(1,IF(IF((AL362=$DG$24:$EF$24)=TRUE,1,0)+IF((AM362=$DG$25:$EF$25)=TRUE,1,0)=2,1,0))</f>
        <v>#N/A</v>
      </c>
      <c r="AQ362" s="39" t="str" cm="1">
        <f t="array" aca="1" ref="AQ362:AU362" ca="1">AA362:AE362</f>
        <v/>
      </c>
      <c r="AR362" s="39" t="str">
        <f ca="1"/>
        <v/>
      </c>
      <c r="AS362" s="39" t="str">
        <f ca="1"/>
        <v/>
      </c>
      <c r="AT362" s="39" t="str">
        <f ca="1"/>
        <v/>
      </c>
      <c r="AU362" s="39" t="str">
        <f ca="1"/>
        <v/>
      </c>
      <c r="AV362" s="39">
        <f t="shared" si="95"/>
        <v>0</v>
      </c>
      <c r="AW362" s="39" t="e" cm="1">
        <f t="array" ref="AW362">IF(AND(AV362=1,AO362&lt;&gt;1),VLOOKUP(E362,변환표준점수!$H$8:$O$60,_xlfn.XMATCH('표점 계산기'!$AL362,변환표준점수!$I$6:$O$6)+1,FALSE),IF(AND($E362=0,$DN$4=1),INDEX($CH$7:$CH$73,SUM(IF(AF362=$CP$7:$CP$59,ROW($A$1:$A$50),0))),IF(AND($E362&lt;&gt;0,$DN$4&lt;&gt;1),INDEX($CD$7:$CD$73,SUM(IF(AF362=$CL$7:$CL$59,ROW($A$1:$A$50),0))),AF362:AJ362)))</f>
        <v>#N/A</v>
      </c>
      <c r="AX362" s="39"/>
      <c r="AY362" s="39"/>
      <c r="AZ362" s="39"/>
      <c r="BA362" s="39"/>
      <c r="BB362" s="39" t="e">
        <f>VLOOKUP(G362,변환표준점수!$X$8:$AM$16,_xlfn.XMATCH(AL362,변환표준점수!$Y$5:$AM$5)+IF(OR(AN362=6,AN362=7,AN362=10,AN362=11),IF(AO362=1,0,1),0)+1,FALSE)</f>
        <v>#N/A</v>
      </c>
      <c r="BC362" s="39" t="e">
        <f>VLOOKUP(H362,변환표준점수!$AO$8:$BE$16,_xlfn.XMATCH(AL362,변환표준점수!$AP$5:$BE$5)+IF(OR(AN362=3,AN362=6,AN362=8,AN362=9,AN362=10),IF(AO362=1,0,1),0)+1,FALSE)</f>
        <v>#N/A</v>
      </c>
      <c r="BD362" s="39" t="e">
        <f>IF(I362=0,VLOOKUP(K362,변환표준점수!$BU$8:$CF$62,'표점 계산기'!$AN362+1,FALSE),VLOOKUP(I362,변환표준점수!$BH$8:$BS$62,'표점 계산기'!$AN362+1,FALSE))</f>
        <v>#N/A</v>
      </c>
      <c r="BE362" s="39" t="e">
        <f>IF(J362=0,VLOOKUP(L362,변환표준점수!$BU$8:$CF$62,'표점 계산기'!$AN362+1,FALSE),VLOOKUP(J362,변환표준점수!$BH$8:$BS$62,'표점 계산기'!$AN362+1,FALSE))</f>
        <v>#N/A</v>
      </c>
      <c r="BF362" s="39" cm="1">
        <f t="array" ref="BF362">IF(M362=0,0,IF(OR(AN362=3,AN362=4),0,IF(AN362=1,INDEX($CZ$7:$CZ$15,SUM(IF(M362&lt;$CY$7:$CY$15=TRUE,1,0))+1),VLOOKUP(M362,변환표준점수!$BH$8:$BS$62,'표점 계산기'!AN362+1,FALSE))))</f>
        <v>0</v>
      </c>
      <c r="BG362" s="39" t="e" cm="1">
        <f t="array" ref="BG362">INDEX($DG$24:$EF$31,COLUMN(C357),$AP362)</f>
        <v>#N/A</v>
      </c>
      <c r="BH362" s="39" t="e" cm="1">
        <f t="array" ref="BH362">INDEX($DG$24:$EF$31,COLUMN(D357),$AP362)</f>
        <v>#N/A</v>
      </c>
      <c r="BI362" s="39" t="e" cm="1">
        <f t="array" ref="BI362">INDEX($DG$24:$EF$31,COLUMN(E357),$AP362)</f>
        <v>#N/A</v>
      </c>
      <c r="BJ362" s="39" t="e" cm="1">
        <f t="array" ref="BJ362">INDEX($DG$24:$EF$31,COLUMN(F357),$AP362)</f>
        <v>#N/A</v>
      </c>
      <c r="BK362" s="39" t="e" cm="1">
        <f t="array" ref="BK362">INDEX($DG$24:$EF$31,COLUMN(G357),$AP362)</f>
        <v>#N/A</v>
      </c>
      <c r="BL362" s="39" t="e" cm="1">
        <f t="array" ref="BL362">INDEX($DG$24:$EF$31,COLUMN(H357),$AP362)</f>
        <v>#N/A</v>
      </c>
      <c r="BM362" s="63" t="str" cm="1">
        <f t="array" aca="1" ref="BM362:BQ362" ca="1">IFERROR(ROUND(IF(IFERROR(AW362:BA362/AW362:BA362,0)=1,(IFERROR(AQ362:AU362*BG362,0)+IFERROR(AW362:BA362*BH362,0)+(SUM(BD362:BF362)-MIN(BD362:BF362))*BI362+BB362*BJ362+BC362*BK362)*BL362+BB362*(1-BJ362)+BC362*(1-BK362)+IF(AN362=1,BF362,0),""),2),"")</f>
        <v/>
      </c>
      <c r="BN362" s="52" t="str">
        <f ca="1"/>
        <v/>
      </c>
      <c r="BO362" s="52" t="str">
        <f ca="1"/>
        <v/>
      </c>
      <c r="BP362" s="52" t="str">
        <f ca="1"/>
        <v/>
      </c>
      <c r="BQ362" s="64" t="str">
        <f ca="1"/>
        <v/>
      </c>
      <c r="BR362" s="6"/>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6"/>
      <c r="DM362" s="6"/>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row>
    <row r="363" spans="1:153" x14ac:dyDescent="0.3">
      <c r="A363" s="5"/>
      <c r="B363" s="18" t="str">
        <f t="shared" si="83"/>
        <v/>
      </c>
      <c r="C363" s="24"/>
      <c r="D363" s="24"/>
      <c r="E363" s="24"/>
      <c r="F363" s="24"/>
      <c r="G363" s="24"/>
      <c r="H363" s="25"/>
      <c r="I363" s="25"/>
      <c r="J363" s="25"/>
      <c r="K363" s="25"/>
      <c r="L363" s="25"/>
      <c r="M363" s="25"/>
      <c r="N363" s="24"/>
      <c r="O363" s="25"/>
      <c r="P363" s="6"/>
      <c r="Q363" s="6"/>
      <c r="R363" s="6" t="e">
        <f t="shared" si="84"/>
        <v>#N/A</v>
      </c>
      <c r="S363" s="6" t="e">
        <f t="shared" si="85"/>
        <v>#N/A</v>
      </c>
      <c r="T363" s="6" t="e">
        <f t="shared" si="86"/>
        <v>#N/A</v>
      </c>
      <c r="U363" s="6" t="e">
        <f t="shared" si="87"/>
        <v>#N/A</v>
      </c>
      <c r="V363" s="8" cm="1">
        <f t="array" ref="V363">IF(M363=0,0,IF(OR($DM$4=3,$DM$4=4),0,IF($DM$4=1,INDEX($CZ$7:$CZ$15,SUM(IF(M363&lt;$CY$7:$CY$15=TRUE,1,0))+1),VLOOKUP(M363,$DB$7:$DC$107,2,FALSE))))</f>
        <v>0</v>
      </c>
      <c r="W363" s="6" t="e">
        <f t="shared" si="82"/>
        <v>#N/A</v>
      </c>
      <c r="X363" s="6" cm="1">
        <f t="array" aca="1" ref="X363" ca="1">SUM(IF((IF(E363=0,INDIRECT(_xlfn.CONCAT($CH$1,MATCH(F363,$CG$7:$CG$100,0)+6)):INDIRECT(_xlfn.CONCAT($CH$1,MATCH(F363,$CG$7:$CG$100,0)+6+SUM(IF((F363=$CG$7:$CG$59)=TRUE,1,0))-1)),INDIRECT(_xlfn.CONCAT($CD$1,MATCH(E363,$CC$7:$CC$100,0)+6)):INDIRECT(_xlfn.CONCAT($CD$1,MATCH(E363,$CC$7:$CC$100,0)+6+SUM(IF((E363=$CC$7:$CC$59)=TRUE,1,0))-1)))*$S$3)=0,0,1))</f>
        <v>2</v>
      </c>
      <c r="Y363" s="6" t="e" cm="1">
        <f t="array" aca="1" ref="Y363" ca="1">SUM(IF((TRANSPOSE(MMULT(MMULT(_xlfn.MUNIT(X363),IF(MMULT(IF(E363=0,INDIRECT(_xlfn.CONCAT($CH$1,MATCH(F363,$CG$7:$CG$100,0)+6)):INDIRECT(_xlfn.CONCAT($CH$1,MATCH(F363,$CG$7:$CG$100,0)+6+SUM(IF((F363=$CG$7:$CG$59)=TRUE,1,0))-1)),INDIRECT(_xlfn.CONCAT($CD$1,MATCH(E363,$CC$7:$CC$100,0)+6)):INDIRECT(_xlfn.CONCAT($CD$1,MATCH(E363,$CC$7:$CC$100,0)+6+SUM(IF((E363=$CC$7:$CC$59)=TRUE,1,0))-1)))*$S$3,1/TRANSPOSE(W363-INDIRECT(_xlfn.CONCAT($BZ$1,MATCH(D363,$BY$7:$BY$100,0)+6)):INDIRECT(_xlfn.CONCAT($BZ$1,MATCH(D363,$BY$7:$BY$100,0)+6+SUM(IF((D363=$BY$7:$BY$59)=TRUE,1,0))-1))*$R$3))=1,1,0)),W363-INDIRECT(_xlfn.CONCAT($BZ$1,MATCH(D363,$BY$7:$BY$100,0)+6)):INDIRECT(_xlfn.CONCAT($BZ$1,MATCH(D363,$BY$7:$BY$100,0)+6+SUM(IF((D363=$BY$7:$BY$59)=TRUE,1,0))-1))*$R$3)))=0,0,1))</f>
        <v>#N/A</v>
      </c>
      <c r="Z363" s="6"/>
      <c r="AA363" s="30" t="str">
        <f t="shared" ca="1" si="88"/>
        <v/>
      </c>
      <c r="AB363" s="31" t="str">
        <f t="shared" si="89"/>
        <v/>
      </c>
      <c r="AC363" s="31" t="str">
        <f t="shared" si="90"/>
        <v/>
      </c>
      <c r="AD363" s="31" t="str">
        <f t="shared" si="91"/>
        <v/>
      </c>
      <c r="AE363" s="32" t="str">
        <f t="shared" si="92"/>
        <v/>
      </c>
      <c r="AF363" s="33" t="str" cm="1">
        <f t="array" aca="1" ref="AF363" ca="1">IFERROR(IF(_xlfn._xlws.SORT(TRANSPOSE(MMULT(MMULT(_xlfn.MUNIT(X363),IF(ROUND(MMULT(IF(E363=0,IF(DN361=1,INDIRECT(_xlfn.CONCAT($CP$1,MATCH(F363,$CO$7:$CO$100,0)+6)):INDIRECT(_xlfn.CONCAT($CP$1,MATCH(F363,$CO$7:$CO$100,0)+6+SUM(IF((F363=$CO$7:$CO$59)=TRUE,1,0))-1)),INDIRECT(_xlfn.CONCAT($CH$1,MATCH(F363,$CG$7:$CG$100,0)+6)):INDIRECT(_xlfn.CONCAT($CH$1,MATCH(F363,$CG$7:$CG$100,0)+6+SUM(IF((F363=$CG$7:$CG$59)=TRUE,1,0))-1))),IF(OR(DN361=2,DN361=3),INDIRECT(_xlfn.CONCAT($CL$1,MATCH(E363,$CK$7:$CK$100,0)+6)):INDIRECT(_xlfn.CONCAT($CL$1,MATCH(E363,$CK$7:$CK$100,0)+6+SUM(IF((E363=$CK$7:$CK$59)=TRUE,1,0))-1)),INDIRECT(_xlfn.CONCAT($CD$1,MATCH(E363,$CC$7:$CC$100,0)+6)):INDIRECT(_xlfn.CONCAT($CD$1,MATCH(E363,$CC$7:$CC$100,0)+6+SUM(IF((E363=$CC$7:$CC$59)=TRUE,1,0))-1))))*$S$3*IF(AND(DM361=4,F363=0),1.1,1),1/TRANSPOSE(W363-INDIRECT(_xlfn.CONCAT($BZ$1,MATCH(D363,$BY$7:$BY$100,0)+6)):INDIRECT(_xlfn.CONCAT($BZ$1,MATCH(D363,$BY$7:$BY$100,0)+6+SUM(IF((D363=$BY$7:$BY$59)=TRUE,1,0))-1))*$R$3)),6)=1,1,0)),W363-INDIRECT(_xlfn.CONCAT($BZ$1,MATCH(D363,$BY$7:$BY$100,0)+6)):INDIRECT(_xlfn.CONCAT($BZ$1,MATCH(D363,$BY$7:$BY$100,0)+6+SUM(IF((D363=$BY$7:$BY$59)=TRUE,1,0))-1))*$R$3))/$S$3,1,-1,TRUE)=0,"",_xlfn._xlws.SORT(TRANSPOSE(MMULT(MMULT(_xlfn.MUNIT(X363),IF(ROUND(MMULT(IF(E363=0,IF(DN361=1,INDIRECT(_xlfn.CONCAT($CP$1,MATCH(F363,$CO$7:$CO$100,0)+6)):INDIRECT(_xlfn.CONCAT($CP$1,MATCH(F363,$CO$7:$CO$100,0)+6+SUM(IF((F363=$CO$7:$CO$59)=TRUE,1,0))-1)),INDIRECT(_xlfn.CONCAT($CH$1,MATCH(F363,$CG$7:$CG$100,0)+6)):INDIRECT(_xlfn.CONCAT($CH$1,MATCH(F363,$CG$7:$CG$100,0)+6+SUM(IF((F363=$CG$7:$CG$59)=TRUE,1,0))-1))),IF(OR(DN361=2,DN361=3),INDIRECT(_xlfn.CONCAT($CL$1,MATCH(E363,$CK$7:$CK$100,0)+6)):INDIRECT(_xlfn.CONCAT($CL$1,MATCH(E363,$CK$7:$CK$100,0)+6+SUM(IF((E363=$CK$7:$CK$59)=TRUE,1,0))-1)),INDIRECT(_xlfn.CONCAT($CD$1,MATCH(E363,$CC$7:$CC$100,0)+6)):INDIRECT(_xlfn.CONCAT($CD$1,MATCH(E363,$CC$7:$CC$100,0)+6+SUM(IF((E363=$CC$7:$CC$59)=TRUE,1,0))-1))))*$S$3*IF(AND(DM361=4,F363=0),1.1,1),1/TRANSPOSE(W363-INDIRECT(_xlfn.CONCAT($BZ$1,MATCH(D363,$BY$7:$BY$100,0)+6)):INDIRECT(_xlfn.CONCAT($BZ$1,MATCH(D363,$BY$7:$BY$100,0)+6+SUM(IF((D363=$BY$7:$BY$59)=TRUE,1,0))-1))*$R$3)),6)=1,1,0)),W363-INDIRECT(_xlfn.CONCAT($BZ$1,MATCH(D363,$BY$7:$BY$100,0)+6)):INDIRECT(_xlfn.CONCAT($BZ$1,MATCH(D363,$BY$7:$BY$100,0)+6+SUM(IF((D363=$BY$7:$BY$59)=TRUE,1,0))-1))*$R$3))/$S$3,1,-1,TRUE)),"")</f>
        <v/>
      </c>
      <c r="AG363" s="31"/>
      <c r="AH363" s="31"/>
      <c r="AI363" s="31"/>
      <c r="AJ363" s="32"/>
      <c r="AK363" s="6"/>
      <c r="AL363" s="21"/>
      <c r="AM363" s="21"/>
      <c r="AN363" s="48">
        <f t="shared" si="93"/>
        <v>12</v>
      </c>
      <c r="AO363" s="39" t="e">
        <f t="shared" si="94"/>
        <v>#N/A</v>
      </c>
      <c r="AP363" s="39" t="e" cm="1">
        <f t="array" ref="AP363">_xlfn.XMATCH(1,IF(IF((AL363=$DG$24:$EF$24)=TRUE,1,0)+IF((AM363=$DG$25:$EF$25)=TRUE,1,0)=2,1,0))</f>
        <v>#N/A</v>
      </c>
      <c r="AQ363" s="39" t="str" cm="1">
        <f t="array" aca="1" ref="AQ363:AU363" ca="1">AA363:AE363</f>
        <v/>
      </c>
      <c r="AR363" s="39" t="str">
        <f ca="1"/>
        <v/>
      </c>
      <c r="AS363" s="39" t="str">
        <f ca="1"/>
        <v/>
      </c>
      <c r="AT363" s="39" t="str">
        <f ca="1"/>
        <v/>
      </c>
      <c r="AU363" s="39" t="str">
        <f ca="1"/>
        <v/>
      </c>
      <c r="AV363" s="39">
        <f t="shared" si="95"/>
        <v>0</v>
      </c>
      <c r="AW363" s="39" t="e" cm="1">
        <f t="array" ref="AW363">IF(AND(AV363=1,AO363&lt;&gt;1),VLOOKUP(E363,변환표준점수!$H$8:$O$60,_xlfn.XMATCH('표점 계산기'!$AL363,변환표준점수!$I$6:$O$6)+1,FALSE),IF(AND($E363=0,$DN$4=1),INDEX($CH$7:$CH$73,SUM(IF(AF363=$CP$7:$CP$59,ROW($A$1:$A$50),0))),IF(AND($E363&lt;&gt;0,$DN$4&lt;&gt;1),INDEX($CD$7:$CD$73,SUM(IF(AF363=$CL$7:$CL$59,ROW($A$1:$A$50),0))),AF363:AJ363)))</f>
        <v>#N/A</v>
      </c>
      <c r="AX363" s="39"/>
      <c r="AY363" s="39"/>
      <c r="AZ363" s="39"/>
      <c r="BA363" s="39"/>
      <c r="BB363" s="39" t="e">
        <f>VLOOKUP(G363,변환표준점수!$X$8:$AM$16,_xlfn.XMATCH(AL363,변환표준점수!$Y$5:$AM$5)+IF(OR(AN363=6,AN363=7,AN363=10,AN363=11),IF(AO363=1,0,1),0)+1,FALSE)</f>
        <v>#N/A</v>
      </c>
      <c r="BC363" s="39" t="e">
        <f>VLOOKUP(H363,변환표준점수!$AO$8:$BE$16,_xlfn.XMATCH(AL363,변환표준점수!$AP$5:$BE$5)+IF(OR(AN363=3,AN363=6,AN363=8,AN363=9,AN363=10),IF(AO363=1,0,1),0)+1,FALSE)</f>
        <v>#N/A</v>
      </c>
      <c r="BD363" s="39" t="e">
        <f>IF(I363=0,VLOOKUP(K363,변환표준점수!$BU$8:$CF$62,'표점 계산기'!$AN363+1,FALSE),VLOOKUP(I363,변환표준점수!$BH$8:$BS$62,'표점 계산기'!$AN363+1,FALSE))</f>
        <v>#N/A</v>
      </c>
      <c r="BE363" s="39" t="e">
        <f>IF(J363=0,VLOOKUP(L363,변환표준점수!$BU$8:$CF$62,'표점 계산기'!$AN363+1,FALSE),VLOOKUP(J363,변환표준점수!$BH$8:$BS$62,'표점 계산기'!$AN363+1,FALSE))</f>
        <v>#N/A</v>
      </c>
      <c r="BF363" s="39" cm="1">
        <f t="array" ref="BF363">IF(M363=0,0,IF(OR(AN363=3,AN363=4),0,IF(AN363=1,INDEX($CZ$7:$CZ$15,SUM(IF(M363&lt;$CY$7:$CY$15=TRUE,1,0))+1),VLOOKUP(M363,변환표준점수!$BH$8:$BS$62,'표점 계산기'!AN363+1,FALSE))))</f>
        <v>0</v>
      </c>
      <c r="BG363" s="39" t="e" cm="1">
        <f t="array" ref="BG363">INDEX($DG$24:$EF$31,COLUMN(C358),$AP363)</f>
        <v>#N/A</v>
      </c>
      <c r="BH363" s="39" t="e" cm="1">
        <f t="array" ref="BH363">INDEX($DG$24:$EF$31,COLUMN(D358),$AP363)</f>
        <v>#N/A</v>
      </c>
      <c r="BI363" s="39" t="e" cm="1">
        <f t="array" ref="BI363">INDEX($DG$24:$EF$31,COLUMN(E358),$AP363)</f>
        <v>#N/A</v>
      </c>
      <c r="BJ363" s="39" t="e" cm="1">
        <f t="array" ref="BJ363">INDEX($DG$24:$EF$31,COLUMN(F358),$AP363)</f>
        <v>#N/A</v>
      </c>
      <c r="BK363" s="39" t="e" cm="1">
        <f t="array" ref="BK363">INDEX($DG$24:$EF$31,COLUMN(G358),$AP363)</f>
        <v>#N/A</v>
      </c>
      <c r="BL363" s="39" t="e" cm="1">
        <f t="array" ref="BL363">INDEX($DG$24:$EF$31,COLUMN(H358),$AP363)</f>
        <v>#N/A</v>
      </c>
      <c r="BM363" s="63" t="str" cm="1">
        <f t="array" aca="1" ref="BM363:BQ363" ca="1">IFERROR(ROUND(IF(IFERROR(AW363:BA363/AW363:BA363,0)=1,(IFERROR(AQ363:AU363*BG363,0)+IFERROR(AW363:BA363*BH363,0)+(SUM(BD363:BF363)-MIN(BD363:BF363))*BI363+BB363*BJ363+BC363*BK363)*BL363+BB363*(1-BJ363)+BC363*(1-BK363)+IF(AN363=1,BF363,0),""),2),"")</f>
        <v/>
      </c>
      <c r="BN363" s="52" t="str">
        <f ca="1"/>
        <v/>
      </c>
      <c r="BO363" s="52" t="str">
        <f ca="1"/>
        <v/>
      </c>
      <c r="BP363" s="52" t="str">
        <f ca="1"/>
        <v/>
      </c>
      <c r="BQ363" s="64" t="str">
        <f ca="1"/>
        <v/>
      </c>
      <c r="BR363" s="6"/>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6"/>
      <c r="DM363" s="6"/>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row>
    <row r="364" spans="1:153" x14ac:dyDescent="0.3">
      <c r="A364" s="5"/>
      <c r="B364" s="18" t="str">
        <f t="shared" si="83"/>
        <v/>
      </c>
      <c r="C364" s="24"/>
      <c r="D364" s="24"/>
      <c r="E364" s="24"/>
      <c r="F364" s="24"/>
      <c r="G364" s="24"/>
      <c r="H364" s="25"/>
      <c r="I364" s="25"/>
      <c r="J364" s="25"/>
      <c r="K364" s="25"/>
      <c r="L364" s="25"/>
      <c r="M364" s="25"/>
      <c r="N364" s="24"/>
      <c r="O364" s="25"/>
      <c r="P364" s="6"/>
      <c r="Q364" s="6"/>
      <c r="R364" s="6" t="e">
        <f t="shared" si="84"/>
        <v>#N/A</v>
      </c>
      <c r="S364" s="6" t="e">
        <f t="shared" si="85"/>
        <v>#N/A</v>
      </c>
      <c r="T364" s="6" t="e">
        <f t="shared" si="86"/>
        <v>#N/A</v>
      </c>
      <c r="U364" s="6" t="e">
        <f t="shared" si="87"/>
        <v>#N/A</v>
      </c>
      <c r="V364" s="8" cm="1">
        <f t="array" ref="V364">IF(M364=0,0,IF(OR($DM$4=3,$DM$4=4),0,IF($DM$4=1,INDEX($CZ$7:$CZ$15,SUM(IF(M364&lt;$CY$7:$CY$15=TRUE,1,0))+1),VLOOKUP(M364,$DB$7:$DC$107,2,FALSE))))</f>
        <v>0</v>
      </c>
      <c r="W364" s="6" t="e">
        <f t="shared" si="82"/>
        <v>#N/A</v>
      </c>
      <c r="X364" s="6" cm="1">
        <f t="array" aca="1" ref="X364" ca="1">SUM(IF((IF(E364=0,INDIRECT(_xlfn.CONCAT($CH$1,MATCH(F364,$CG$7:$CG$100,0)+6)):INDIRECT(_xlfn.CONCAT($CH$1,MATCH(F364,$CG$7:$CG$100,0)+6+SUM(IF((F364=$CG$7:$CG$59)=TRUE,1,0))-1)),INDIRECT(_xlfn.CONCAT($CD$1,MATCH(E364,$CC$7:$CC$100,0)+6)):INDIRECT(_xlfn.CONCAT($CD$1,MATCH(E364,$CC$7:$CC$100,0)+6+SUM(IF((E364=$CC$7:$CC$59)=TRUE,1,0))-1)))*$S$3)=0,0,1))</f>
        <v>2</v>
      </c>
      <c r="Y364" s="6" t="e" cm="1">
        <f t="array" aca="1" ref="Y364" ca="1">SUM(IF((TRANSPOSE(MMULT(MMULT(_xlfn.MUNIT(X364),IF(MMULT(IF(E364=0,INDIRECT(_xlfn.CONCAT($CH$1,MATCH(F364,$CG$7:$CG$100,0)+6)):INDIRECT(_xlfn.CONCAT($CH$1,MATCH(F364,$CG$7:$CG$100,0)+6+SUM(IF((F364=$CG$7:$CG$59)=TRUE,1,0))-1)),INDIRECT(_xlfn.CONCAT($CD$1,MATCH(E364,$CC$7:$CC$100,0)+6)):INDIRECT(_xlfn.CONCAT($CD$1,MATCH(E364,$CC$7:$CC$100,0)+6+SUM(IF((E364=$CC$7:$CC$59)=TRUE,1,0))-1)))*$S$3,1/TRANSPOSE(W364-INDIRECT(_xlfn.CONCAT($BZ$1,MATCH(D364,$BY$7:$BY$100,0)+6)):INDIRECT(_xlfn.CONCAT($BZ$1,MATCH(D364,$BY$7:$BY$100,0)+6+SUM(IF((D364=$BY$7:$BY$59)=TRUE,1,0))-1))*$R$3))=1,1,0)),W364-INDIRECT(_xlfn.CONCAT($BZ$1,MATCH(D364,$BY$7:$BY$100,0)+6)):INDIRECT(_xlfn.CONCAT($BZ$1,MATCH(D364,$BY$7:$BY$100,0)+6+SUM(IF((D364=$BY$7:$BY$59)=TRUE,1,0))-1))*$R$3)))=0,0,1))</f>
        <v>#N/A</v>
      </c>
      <c r="Z364" s="6"/>
      <c r="AA364" s="30" t="str">
        <f t="shared" ca="1" si="88"/>
        <v/>
      </c>
      <c r="AB364" s="31" t="str">
        <f t="shared" si="89"/>
        <v/>
      </c>
      <c r="AC364" s="31" t="str">
        <f t="shared" si="90"/>
        <v/>
      </c>
      <c r="AD364" s="31" t="str">
        <f t="shared" si="91"/>
        <v/>
      </c>
      <c r="AE364" s="32" t="str">
        <f t="shared" si="92"/>
        <v/>
      </c>
      <c r="AF364" s="33" t="str" cm="1">
        <f t="array" aca="1" ref="AF364" ca="1">IFERROR(IF(_xlfn._xlws.SORT(TRANSPOSE(MMULT(MMULT(_xlfn.MUNIT(X364),IF(ROUND(MMULT(IF(E364=0,IF(DN362=1,INDIRECT(_xlfn.CONCAT($CP$1,MATCH(F364,$CO$7:$CO$100,0)+6)):INDIRECT(_xlfn.CONCAT($CP$1,MATCH(F364,$CO$7:$CO$100,0)+6+SUM(IF((F364=$CO$7:$CO$59)=TRUE,1,0))-1)),INDIRECT(_xlfn.CONCAT($CH$1,MATCH(F364,$CG$7:$CG$100,0)+6)):INDIRECT(_xlfn.CONCAT($CH$1,MATCH(F364,$CG$7:$CG$100,0)+6+SUM(IF((F364=$CG$7:$CG$59)=TRUE,1,0))-1))),IF(OR(DN362=2,DN362=3),INDIRECT(_xlfn.CONCAT($CL$1,MATCH(E364,$CK$7:$CK$100,0)+6)):INDIRECT(_xlfn.CONCAT($CL$1,MATCH(E364,$CK$7:$CK$100,0)+6+SUM(IF((E364=$CK$7:$CK$59)=TRUE,1,0))-1)),INDIRECT(_xlfn.CONCAT($CD$1,MATCH(E364,$CC$7:$CC$100,0)+6)):INDIRECT(_xlfn.CONCAT($CD$1,MATCH(E364,$CC$7:$CC$100,0)+6+SUM(IF((E364=$CC$7:$CC$59)=TRUE,1,0))-1))))*$S$3*IF(AND(DM362=4,F364=0),1.1,1),1/TRANSPOSE(W364-INDIRECT(_xlfn.CONCAT($BZ$1,MATCH(D364,$BY$7:$BY$100,0)+6)):INDIRECT(_xlfn.CONCAT($BZ$1,MATCH(D364,$BY$7:$BY$100,0)+6+SUM(IF((D364=$BY$7:$BY$59)=TRUE,1,0))-1))*$R$3)),6)=1,1,0)),W364-INDIRECT(_xlfn.CONCAT($BZ$1,MATCH(D364,$BY$7:$BY$100,0)+6)):INDIRECT(_xlfn.CONCAT($BZ$1,MATCH(D364,$BY$7:$BY$100,0)+6+SUM(IF((D364=$BY$7:$BY$59)=TRUE,1,0))-1))*$R$3))/$S$3,1,-1,TRUE)=0,"",_xlfn._xlws.SORT(TRANSPOSE(MMULT(MMULT(_xlfn.MUNIT(X364),IF(ROUND(MMULT(IF(E364=0,IF(DN362=1,INDIRECT(_xlfn.CONCAT($CP$1,MATCH(F364,$CO$7:$CO$100,0)+6)):INDIRECT(_xlfn.CONCAT($CP$1,MATCH(F364,$CO$7:$CO$100,0)+6+SUM(IF((F364=$CO$7:$CO$59)=TRUE,1,0))-1)),INDIRECT(_xlfn.CONCAT($CH$1,MATCH(F364,$CG$7:$CG$100,0)+6)):INDIRECT(_xlfn.CONCAT($CH$1,MATCH(F364,$CG$7:$CG$100,0)+6+SUM(IF((F364=$CG$7:$CG$59)=TRUE,1,0))-1))),IF(OR(DN362=2,DN362=3),INDIRECT(_xlfn.CONCAT($CL$1,MATCH(E364,$CK$7:$CK$100,0)+6)):INDIRECT(_xlfn.CONCAT($CL$1,MATCH(E364,$CK$7:$CK$100,0)+6+SUM(IF((E364=$CK$7:$CK$59)=TRUE,1,0))-1)),INDIRECT(_xlfn.CONCAT($CD$1,MATCH(E364,$CC$7:$CC$100,0)+6)):INDIRECT(_xlfn.CONCAT($CD$1,MATCH(E364,$CC$7:$CC$100,0)+6+SUM(IF((E364=$CC$7:$CC$59)=TRUE,1,0))-1))))*$S$3*IF(AND(DM362=4,F364=0),1.1,1),1/TRANSPOSE(W364-INDIRECT(_xlfn.CONCAT($BZ$1,MATCH(D364,$BY$7:$BY$100,0)+6)):INDIRECT(_xlfn.CONCAT($BZ$1,MATCH(D364,$BY$7:$BY$100,0)+6+SUM(IF((D364=$BY$7:$BY$59)=TRUE,1,0))-1))*$R$3)),6)=1,1,0)),W364-INDIRECT(_xlfn.CONCAT($BZ$1,MATCH(D364,$BY$7:$BY$100,0)+6)):INDIRECT(_xlfn.CONCAT($BZ$1,MATCH(D364,$BY$7:$BY$100,0)+6+SUM(IF((D364=$BY$7:$BY$59)=TRUE,1,0))-1))*$R$3))/$S$3,1,-1,TRUE)),"")</f>
        <v/>
      </c>
      <c r="AG364" s="31"/>
      <c r="AH364" s="31"/>
      <c r="AI364" s="31"/>
      <c r="AJ364" s="32"/>
      <c r="AK364" s="6"/>
      <c r="AL364" s="21"/>
      <c r="AM364" s="21"/>
      <c r="AN364" s="48">
        <f t="shared" si="93"/>
        <v>12</v>
      </c>
      <c r="AO364" s="39" t="e">
        <f t="shared" si="94"/>
        <v>#N/A</v>
      </c>
      <c r="AP364" s="39" t="e" cm="1">
        <f t="array" ref="AP364">_xlfn.XMATCH(1,IF(IF((AL364=$DG$24:$EF$24)=TRUE,1,0)+IF((AM364=$DG$25:$EF$25)=TRUE,1,0)=2,1,0))</f>
        <v>#N/A</v>
      </c>
      <c r="AQ364" s="39" t="str" cm="1">
        <f t="array" aca="1" ref="AQ364:AU364" ca="1">AA364:AE364</f>
        <v/>
      </c>
      <c r="AR364" s="39" t="str">
        <f ca="1"/>
        <v/>
      </c>
      <c r="AS364" s="39" t="str">
        <f ca="1"/>
        <v/>
      </c>
      <c r="AT364" s="39" t="str">
        <f ca="1"/>
        <v/>
      </c>
      <c r="AU364" s="39" t="str">
        <f ca="1"/>
        <v/>
      </c>
      <c r="AV364" s="39">
        <f t="shared" si="95"/>
        <v>0</v>
      </c>
      <c r="AW364" s="39" t="e" cm="1">
        <f t="array" ref="AW364">IF(AND(AV364=1,AO364&lt;&gt;1),VLOOKUP(E364,변환표준점수!$H$8:$O$60,_xlfn.XMATCH('표점 계산기'!$AL364,변환표준점수!$I$6:$O$6)+1,FALSE),IF(AND($E364=0,$DN$4=1),INDEX($CH$7:$CH$73,SUM(IF(AF364=$CP$7:$CP$59,ROW($A$1:$A$50),0))),IF(AND($E364&lt;&gt;0,$DN$4&lt;&gt;1),INDEX($CD$7:$CD$73,SUM(IF(AF364=$CL$7:$CL$59,ROW($A$1:$A$50),0))),AF364:AJ364)))</f>
        <v>#N/A</v>
      </c>
      <c r="AX364" s="39"/>
      <c r="AY364" s="39"/>
      <c r="AZ364" s="39"/>
      <c r="BA364" s="39"/>
      <c r="BB364" s="39" t="e">
        <f>VLOOKUP(G364,변환표준점수!$X$8:$AM$16,_xlfn.XMATCH(AL364,변환표준점수!$Y$5:$AM$5)+IF(OR(AN364=6,AN364=7,AN364=10,AN364=11),IF(AO364=1,0,1),0)+1,FALSE)</f>
        <v>#N/A</v>
      </c>
      <c r="BC364" s="39" t="e">
        <f>VLOOKUP(H364,변환표준점수!$AO$8:$BE$16,_xlfn.XMATCH(AL364,변환표준점수!$AP$5:$BE$5)+IF(OR(AN364=3,AN364=6,AN364=8,AN364=9,AN364=10),IF(AO364=1,0,1),0)+1,FALSE)</f>
        <v>#N/A</v>
      </c>
      <c r="BD364" s="39" t="e">
        <f>IF(I364=0,VLOOKUP(K364,변환표준점수!$BU$8:$CF$62,'표점 계산기'!$AN364+1,FALSE),VLOOKUP(I364,변환표준점수!$BH$8:$BS$62,'표점 계산기'!$AN364+1,FALSE))</f>
        <v>#N/A</v>
      </c>
      <c r="BE364" s="39" t="e">
        <f>IF(J364=0,VLOOKUP(L364,변환표준점수!$BU$8:$CF$62,'표점 계산기'!$AN364+1,FALSE),VLOOKUP(J364,변환표준점수!$BH$8:$BS$62,'표점 계산기'!$AN364+1,FALSE))</f>
        <v>#N/A</v>
      </c>
      <c r="BF364" s="39" cm="1">
        <f t="array" ref="BF364">IF(M364=0,0,IF(OR(AN364=3,AN364=4),0,IF(AN364=1,INDEX($CZ$7:$CZ$15,SUM(IF(M364&lt;$CY$7:$CY$15=TRUE,1,0))+1),VLOOKUP(M364,변환표준점수!$BH$8:$BS$62,'표점 계산기'!AN364+1,FALSE))))</f>
        <v>0</v>
      </c>
      <c r="BG364" s="39" t="e" cm="1">
        <f t="array" ref="BG364">INDEX($DG$24:$EF$31,COLUMN(C359),$AP364)</f>
        <v>#N/A</v>
      </c>
      <c r="BH364" s="39" t="e" cm="1">
        <f t="array" ref="BH364">INDEX($DG$24:$EF$31,COLUMN(D359),$AP364)</f>
        <v>#N/A</v>
      </c>
      <c r="BI364" s="39" t="e" cm="1">
        <f t="array" ref="BI364">INDEX($DG$24:$EF$31,COLUMN(E359),$AP364)</f>
        <v>#N/A</v>
      </c>
      <c r="BJ364" s="39" t="e" cm="1">
        <f t="array" ref="BJ364">INDEX($DG$24:$EF$31,COLUMN(F359),$AP364)</f>
        <v>#N/A</v>
      </c>
      <c r="BK364" s="39" t="e" cm="1">
        <f t="array" ref="BK364">INDEX($DG$24:$EF$31,COLUMN(G359),$AP364)</f>
        <v>#N/A</v>
      </c>
      <c r="BL364" s="39" t="e" cm="1">
        <f t="array" ref="BL364">INDEX($DG$24:$EF$31,COLUMN(H359),$AP364)</f>
        <v>#N/A</v>
      </c>
      <c r="BM364" s="63" t="str" cm="1">
        <f t="array" aca="1" ref="BM364:BQ364" ca="1">IFERROR(ROUND(IF(IFERROR(AW364:BA364/AW364:BA364,0)=1,(IFERROR(AQ364:AU364*BG364,0)+IFERROR(AW364:BA364*BH364,0)+(SUM(BD364:BF364)-MIN(BD364:BF364))*BI364+BB364*BJ364+BC364*BK364)*BL364+BB364*(1-BJ364)+BC364*(1-BK364)+IF(AN364=1,BF364,0),""),2),"")</f>
        <v/>
      </c>
      <c r="BN364" s="52" t="str">
        <f ca="1"/>
        <v/>
      </c>
      <c r="BO364" s="52" t="str">
        <f ca="1"/>
        <v/>
      </c>
      <c r="BP364" s="52" t="str">
        <f ca="1"/>
        <v/>
      </c>
      <c r="BQ364" s="64" t="str">
        <f ca="1"/>
        <v/>
      </c>
      <c r="BR364" s="6"/>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6"/>
      <c r="DM364" s="6"/>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row>
    <row r="365" spans="1:153" x14ac:dyDescent="0.3">
      <c r="A365" s="5"/>
      <c r="B365" s="18" t="str">
        <f t="shared" si="83"/>
        <v/>
      </c>
      <c r="C365" s="24"/>
      <c r="D365" s="24"/>
      <c r="E365" s="24"/>
      <c r="F365" s="24"/>
      <c r="G365" s="24"/>
      <c r="H365" s="25"/>
      <c r="I365" s="25"/>
      <c r="J365" s="25"/>
      <c r="K365" s="25"/>
      <c r="L365" s="25"/>
      <c r="M365" s="25"/>
      <c r="N365" s="24"/>
      <c r="O365" s="25"/>
      <c r="P365" s="6"/>
      <c r="Q365" s="6"/>
      <c r="R365" s="6" t="e">
        <f t="shared" si="84"/>
        <v>#N/A</v>
      </c>
      <c r="S365" s="6" t="e">
        <f t="shared" si="85"/>
        <v>#N/A</v>
      </c>
      <c r="T365" s="6" t="e">
        <f t="shared" si="86"/>
        <v>#N/A</v>
      </c>
      <c r="U365" s="6" t="e">
        <f t="shared" si="87"/>
        <v>#N/A</v>
      </c>
      <c r="V365" s="8" cm="1">
        <f t="array" ref="V365">IF(M365=0,0,IF(OR($DM$4=3,$DM$4=4),0,IF($DM$4=1,INDEX($CZ$7:$CZ$15,SUM(IF(M365&lt;$CY$7:$CY$15=TRUE,1,0))+1),VLOOKUP(M365,$DB$7:$DC$107,2,FALSE))))</f>
        <v>0</v>
      </c>
      <c r="W365" s="6" t="e">
        <f t="shared" si="82"/>
        <v>#N/A</v>
      </c>
      <c r="X365" s="6" cm="1">
        <f t="array" aca="1" ref="X365" ca="1">SUM(IF((IF(E365=0,INDIRECT(_xlfn.CONCAT($CH$1,MATCH(F365,$CG$7:$CG$100,0)+6)):INDIRECT(_xlfn.CONCAT($CH$1,MATCH(F365,$CG$7:$CG$100,0)+6+SUM(IF((F365=$CG$7:$CG$59)=TRUE,1,0))-1)),INDIRECT(_xlfn.CONCAT($CD$1,MATCH(E365,$CC$7:$CC$100,0)+6)):INDIRECT(_xlfn.CONCAT($CD$1,MATCH(E365,$CC$7:$CC$100,0)+6+SUM(IF((E365=$CC$7:$CC$59)=TRUE,1,0))-1)))*$S$3)=0,0,1))</f>
        <v>2</v>
      </c>
      <c r="Y365" s="6" t="e" cm="1">
        <f t="array" aca="1" ref="Y365" ca="1">SUM(IF((TRANSPOSE(MMULT(MMULT(_xlfn.MUNIT(X365),IF(MMULT(IF(E365=0,INDIRECT(_xlfn.CONCAT($CH$1,MATCH(F365,$CG$7:$CG$100,0)+6)):INDIRECT(_xlfn.CONCAT($CH$1,MATCH(F365,$CG$7:$CG$100,0)+6+SUM(IF((F365=$CG$7:$CG$59)=TRUE,1,0))-1)),INDIRECT(_xlfn.CONCAT($CD$1,MATCH(E365,$CC$7:$CC$100,0)+6)):INDIRECT(_xlfn.CONCAT($CD$1,MATCH(E365,$CC$7:$CC$100,0)+6+SUM(IF((E365=$CC$7:$CC$59)=TRUE,1,0))-1)))*$S$3,1/TRANSPOSE(W365-INDIRECT(_xlfn.CONCAT($BZ$1,MATCH(D365,$BY$7:$BY$100,0)+6)):INDIRECT(_xlfn.CONCAT($BZ$1,MATCH(D365,$BY$7:$BY$100,0)+6+SUM(IF((D365=$BY$7:$BY$59)=TRUE,1,0))-1))*$R$3))=1,1,0)),W365-INDIRECT(_xlfn.CONCAT($BZ$1,MATCH(D365,$BY$7:$BY$100,0)+6)):INDIRECT(_xlfn.CONCAT($BZ$1,MATCH(D365,$BY$7:$BY$100,0)+6+SUM(IF((D365=$BY$7:$BY$59)=TRUE,1,0))-1))*$R$3)))=0,0,1))</f>
        <v>#N/A</v>
      </c>
      <c r="Z365" s="6"/>
      <c r="AA365" s="30" t="str">
        <f t="shared" ca="1" si="88"/>
        <v/>
      </c>
      <c r="AB365" s="31" t="str">
        <f t="shared" si="89"/>
        <v/>
      </c>
      <c r="AC365" s="31" t="str">
        <f t="shared" si="90"/>
        <v/>
      </c>
      <c r="AD365" s="31" t="str">
        <f t="shared" si="91"/>
        <v/>
      </c>
      <c r="AE365" s="32" t="str">
        <f t="shared" si="92"/>
        <v/>
      </c>
      <c r="AF365" s="33" t="str" cm="1">
        <f t="array" aca="1" ref="AF365" ca="1">IFERROR(IF(_xlfn._xlws.SORT(TRANSPOSE(MMULT(MMULT(_xlfn.MUNIT(X365),IF(ROUND(MMULT(IF(E365=0,IF(DN363=1,INDIRECT(_xlfn.CONCAT($CP$1,MATCH(F365,$CO$7:$CO$100,0)+6)):INDIRECT(_xlfn.CONCAT($CP$1,MATCH(F365,$CO$7:$CO$100,0)+6+SUM(IF((F365=$CO$7:$CO$59)=TRUE,1,0))-1)),INDIRECT(_xlfn.CONCAT($CH$1,MATCH(F365,$CG$7:$CG$100,0)+6)):INDIRECT(_xlfn.CONCAT($CH$1,MATCH(F365,$CG$7:$CG$100,0)+6+SUM(IF((F365=$CG$7:$CG$59)=TRUE,1,0))-1))),IF(OR(DN363=2,DN363=3),INDIRECT(_xlfn.CONCAT($CL$1,MATCH(E365,$CK$7:$CK$100,0)+6)):INDIRECT(_xlfn.CONCAT($CL$1,MATCH(E365,$CK$7:$CK$100,0)+6+SUM(IF((E365=$CK$7:$CK$59)=TRUE,1,0))-1)),INDIRECT(_xlfn.CONCAT($CD$1,MATCH(E365,$CC$7:$CC$100,0)+6)):INDIRECT(_xlfn.CONCAT($CD$1,MATCH(E365,$CC$7:$CC$100,0)+6+SUM(IF((E365=$CC$7:$CC$59)=TRUE,1,0))-1))))*$S$3*IF(AND(DM363=4,F365=0),1.1,1),1/TRANSPOSE(W365-INDIRECT(_xlfn.CONCAT($BZ$1,MATCH(D365,$BY$7:$BY$100,0)+6)):INDIRECT(_xlfn.CONCAT($BZ$1,MATCH(D365,$BY$7:$BY$100,0)+6+SUM(IF((D365=$BY$7:$BY$59)=TRUE,1,0))-1))*$R$3)),6)=1,1,0)),W365-INDIRECT(_xlfn.CONCAT($BZ$1,MATCH(D365,$BY$7:$BY$100,0)+6)):INDIRECT(_xlfn.CONCAT($BZ$1,MATCH(D365,$BY$7:$BY$100,0)+6+SUM(IF((D365=$BY$7:$BY$59)=TRUE,1,0))-1))*$R$3))/$S$3,1,-1,TRUE)=0,"",_xlfn._xlws.SORT(TRANSPOSE(MMULT(MMULT(_xlfn.MUNIT(X365),IF(ROUND(MMULT(IF(E365=0,IF(DN363=1,INDIRECT(_xlfn.CONCAT($CP$1,MATCH(F365,$CO$7:$CO$100,0)+6)):INDIRECT(_xlfn.CONCAT($CP$1,MATCH(F365,$CO$7:$CO$100,0)+6+SUM(IF((F365=$CO$7:$CO$59)=TRUE,1,0))-1)),INDIRECT(_xlfn.CONCAT($CH$1,MATCH(F365,$CG$7:$CG$100,0)+6)):INDIRECT(_xlfn.CONCAT($CH$1,MATCH(F365,$CG$7:$CG$100,0)+6+SUM(IF((F365=$CG$7:$CG$59)=TRUE,1,0))-1))),IF(OR(DN363=2,DN363=3),INDIRECT(_xlfn.CONCAT($CL$1,MATCH(E365,$CK$7:$CK$100,0)+6)):INDIRECT(_xlfn.CONCAT($CL$1,MATCH(E365,$CK$7:$CK$100,0)+6+SUM(IF((E365=$CK$7:$CK$59)=TRUE,1,0))-1)),INDIRECT(_xlfn.CONCAT($CD$1,MATCH(E365,$CC$7:$CC$100,0)+6)):INDIRECT(_xlfn.CONCAT($CD$1,MATCH(E365,$CC$7:$CC$100,0)+6+SUM(IF((E365=$CC$7:$CC$59)=TRUE,1,0))-1))))*$S$3*IF(AND(DM363=4,F365=0),1.1,1),1/TRANSPOSE(W365-INDIRECT(_xlfn.CONCAT($BZ$1,MATCH(D365,$BY$7:$BY$100,0)+6)):INDIRECT(_xlfn.CONCAT($BZ$1,MATCH(D365,$BY$7:$BY$100,0)+6+SUM(IF((D365=$BY$7:$BY$59)=TRUE,1,0))-1))*$R$3)),6)=1,1,0)),W365-INDIRECT(_xlfn.CONCAT($BZ$1,MATCH(D365,$BY$7:$BY$100,0)+6)):INDIRECT(_xlfn.CONCAT($BZ$1,MATCH(D365,$BY$7:$BY$100,0)+6+SUM(IF((D365=$BY$7:$BY$59)=TRUE,1,0))-1))*$R$3))/$S$3,1,-1,TRUE)),"")</f>
        <v/>
      </c>
      <c r="AG365" s="31"/>
      <c r="AH365" s="31"/>
      <c r="AI365" s="31"/>
      <c r="AJ365" s="32"/>
      <c r="AK365" s="6"/>
      <c r="AL365" s="21"/>
      <c r="AM365" s="21"/>
      <c r="AN365" s="48">
        <f t="shared" si="93"/>
        <v>12</v>
      </c>
      <c r="AO365" s="39" t="e">
        <f t="shared" si="94"/>
        <v>#N/A</v>
      </c>
      <c r="AP365" s="39" t="e" cm="1">
        <f t="array" ref="AP365">_xlfn.XMATCH(1,IF(IF((AL365=$DG$24:$EF$24)=TRUE,1,0)+IF((AM365=$DG$25:$EF$25)=TRUE,1,0)=2,1,0))</f>
        <v>#N/A</v>
      </c>
      <c r="AQ365" s="39" t="str" cm="1">
        <f t="array" aca="1" ref="AQ365:AU365" ca="1">AA365:AE365</f>
        <v/>
      </c>
      <c r="AR365" s="39" t="str">
        <f ca="1"/>
        <v/>
      </c>
      <c r="AS365" s="39" t="str">
        <f ca="1"/>
        <v/>
      </c>
      <c r="AT365" s="39" t="str">
        <f ca="1"/>
        <v/>
      </c>
      <c r="AU365" s="39" t="str">
        <f ca="1"/>
        <v/>
      </c>
      <c r="AV365" s="39">
        <f t="shared" si="95"/>
        <v>0</v>
      </c>
      <c r="AW365" s="39" t="e" cm="1">
        <f t="array" ref="AW365">IF(AND(AV365=1,AO365&lt;&gt;1),VLOOKUP(E365,변환표준점수!$H$8:$O$60,_xlfn.XMATCH('표점 계산기'!$AL365,변환표준점수!$I$6:$O$6)+1,FALSE),IF(AND($E365=0,$DN$4=1),INDEX($CH$7:$CH$73,SUM(IF(AF365=$CP$7:$CP$59,ROW($A$1:$A$50),0))),IF(AND($E365&lt;&gt;0,$DN$4&lt;&gt;1),INDEX($CD$7:$CD$73,SUM(IF(AF365=$CL$7:$CL$59,ROW($A$1:$A$50),0))),AF365:AJ365)))</f>
        <v>#N/A</v>
      </c>
      <c r="AX365" s="39"/>
      <c r="AY365" s="39"/>
      <c r="AZ365" s="39"/>
      <c r="BA365" s="39"/>
      <c r="BB365" s="39" t="e">
        <f>VLOOKUP(G365,변환표준점수!$X$8:$AM$16,_xlfn.XMATCH(AL365,변환표준점수!$Y$5:$AM$5)+IF(OR(AN365=6,AN365=7,AN365=10,AN365=11),IF(AO365=1,0,1),0)+1,FALSE)</f>
        <v>#N/A</v>
      </c>
      <c r="BC365" s="39" t="e">
        <f>VLOOKUP(H365,변환표준점수!$AO$8:$BE$16,_xlfn.XMATCH(AL365,변환표준점수!$AP$5:$BE$5)+IF(OR(AN365=3,AN365=6,AN365=8,AN365=9,AN365=10),IF(AO365=1,0,1),0)+1,FALSE)</f>
        <v>#N/A</v>
      </c>
      <c r="BD365" s="39" t="e">
        <f>IF(I365=0,VLOOKUP(K365,변환표준점수!$BU$8:$CF$62,'표점 계산기'!$AN365+1,FALSE),VLOOKUP(I365,변환표준점수!$BH$8:$BS$62,'표점 계산기'!$AN365+1,FALSE))</f>
        <v>#N/A</v>
      </c>
      <c r="BE365" s="39" t="e">
        <f>IF(J365=0,VLOOKUP(L365,변환표준점수!$BU$8:$CF$62,'표점 계산기'!$AN365+1,FALSE),VLOOKUP(J365,변환표준점수!$BH$8:$BS$62,'표점 계산기'!$AN365+1,FALSE))</f>
        <v>#N/A</v>
      </c>
      <c r="BF365" s="39" cm="1">
        <f t="array" ref="BF365">IF(M365=0,0,IF(OR(AN365=3,AN365=4),0,IF(AN365=1,INDEX($CZ$7:$CZ$15,SUM(IF(M365&lt;$CY$7:$CY$15=TRUE,1,0))+1),VLOOKUP(M365,변환표준점수!$BH$8:$BS$62,'표점 계산기'!AN365+1,FALSE))))</f>
        <v>0</v>
      </c>
      <c r="BG365" s="39" t="e" cm="1">
        <f t="array" ref="BG365">INDEX($DG$24:$EF$31,COLUMN(C360),$AP365)</f>
        <v>#N/A</v>
      </c>
      <c r="BH365" s="39" t="e" cm="1">
        <f t="array" ref="BH365">INDEX($DG$24:$EF$31,COLUMN(D360),$AP365)</f>
        <v>#N/A</v>
      </c>
      <c r="BI365" s="39" t="e" cm="1">
        <f t="array" ref="BI365">INDEX($DG$24:$EF$31,COLUMN(E360),$AP365)</f>
        <v>#N/A</v>
      </c>
      <c r="BJ365" s="39" t="e" cm="1">
        <f t="array" ref="BJ365">INDEX($DG$24:$EF$31,COLUMN(F360),$AP365)</f>
        <v>#N/A</v>
      </c>
      <c r="BK365" s="39" t="e" cm="1">
        <f t="array" ref="BK365">INDEX($DG$24:$EF$31,COLUMN(G360),$AP365)</f>
        <v>#N/A</v>
      </c>
      <c r="BL365" s="39" t="e" cm="1">
        <f t="array" ref="BL365">INDEX($DG$24:$EF$31,COLUMN(H360),$AP365)</f>
        <v>#N/A</v>
      </c>
      <c r="BM365" s="63" t="str" cm="1">
        <f t="array" aca="1" ref="BM365:BQ365" ca="1">IFERROR(ROUND(IF(IFERROR(AW365:BA365/AW365:BA365,0)=1,(IFERROR(AQ365:AU365*BG365,0)+IFERROR(AW365:BA365*BH365,0)+(SUM(BD365:BF365)-MIN(BD365:BF365))*BI365+BB365*BJ365+BC365*BK365)*BL365+BB365*(1-BJ365)+BC365*(1-BK365)+IF(AN365=1,BF365,0),""),2),"")</f>
        <v/>
      </c>
      <c r="BN365" s="52" t="str">
        <f ca="1"/>
        <v/>
      </c>
      <c r="BO365" s="52" t="str">
        <f ca="1"/>
        <v/>
      </c>
      <c r="BP365" s="52" t="str">
        <f ca="1"/>
        <v/>
      </c>
      <c r="BQ365" s="64" t="str">
        <f ca="1"/>
        <v/>
      </c>
      <c r="BR365" s="6"/>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6"/>
      <c r="DM365" s="6"/>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row>
    <row r="366" spans="1:153" x14ac:dyDescent="0.3">
      <c r="A366" s="5"/>
      <c r="B366" s="18" t="str">
        <f t="shared" si="83"/>
        <v/>
      </c>
      <c r="C366" s="24"/>
      <c r="D366" s="24"/>
      <c r="E366" s="24"/>
      <c r="F366" s="24"/>
      <c r="G366" s="24"/>
      <c r="H366" s="25"/>
      <c r="I366" s="25"/>
      <c r="J366" s="25"/>
      <c r="K366" s="25"/>
      <c r="L366" s="25"/>
      <c r="M366" s="25"/>
      <c r="N366" s="24"/>
      <c r="O366" s="25"/>
      <c r="P366" s="6"/>
      <c r="Q366" s="6"/>
      <c r="R366" s="6" t="e">
        <f t="shared" si="84"/>
        <v>#N/A</v>
      </c>
      <c r="S366" s="6" t="e">
        <f t="shared" si="85"/>
        <v>#N/A</v>
      </c>
      <c r="T366" s="6" t="e">
        <f t="shared" si="86"/>
        <v>#N/A</v>
      </c>
      <c r="U366" s="6" t="e">
        <f t="shared" si="87"/>
        <v>#N/A</v>
      </c>
      <c r="V366" s="8" cm="1">
        <f t="array" ref="V366">IF(M366=0,0,IF(OR($DM$4=3,$DM$4=4),0,IF($DM$4=1,INDEX($CZ$7:$CZ$15,SUM(IF(M366&lt;$CY$7:$CY$15=TRUE,1,0))+1),VLOOKUP(M366,$DB$7:$DC$107,2,FALSE))))</f>
        <v>0</v>
      </c>
      <c r="W366" s="6" t="e">
        <f t="shared" si="82"/>
        <v>#N/A</v>
      </c>
      <c r="X366" s="6" cm="1">
        <f t="array" aca="1" ref="X366" ca="1">SUM(IF((IF(E366=0,INDIRECT(_xlfn.CONCAT($CH$1,MATCH(F366,$CG$7:$CG$100,0)+6)):INDIRECT(_xlfn.CONCAT($CH$1,MATCH(F366,$CG$7:$CG$100,0)+6+SUM(IF((F366=$CG$7:$CG$59)=TRUE,1,0))-1)),INDIRECT(_xlfn.CONCAT($CD$1,MATCH(E366,$CC$7:$CC$100,0)+6)):INDIRECT(_xlfn.CONCAT($CD$1,MATCH(E366,$CC$7:$CC$100,0)+6+SUM(IF((E366=$CC$7:$CC$59)=TRUE,1,0))-1)))*$S$3)=0,0,1))</f>
        <v>2</v>
      </c>
      <c r="Y366" s="6" t="e" cm="1">
        <f t="array" aca="1" ref="Y366" ca="1">SUM(IF((TRANSPOSE(MMULT(MMULT(_xlfn.MUNIT(X366),IF(MMULT(IF(E366=0,INDIRECT(_xlfn.CONCAT($CH$1,MATCH(F366,$CG$7:$CG$100,0)+6)):INDIRECT(_xlfn.CONCAT($CH$1,MATCH(F366,$CG$7:$CG$100,0)+6+SUM(IF((F366=$CG$7:$CG$59)=TRUE,1,0))-1)),INDIRECT(_xlfn.CONCAT($CD$1,MATCH(E366,$CC$7:$CC$100,0)+6)):INDIRECT(_xlfn.CONCAT($CD$1,MATCH(E366,$CC$7:$CC$100,0)+6+SUM(IF((E366=$CC$7:$CC$59)=TRUE,1,0))-1)))*$S$3,1/TRANSPOSE(W366-INDIRECT(_xlfn.CONCAT($BZ$1,MATCH(D366,$BY$7:$BY$100,0)+6)):INDIRECT(_xlfn.CONCAT($BZ$1,MATCH(D366,$BY$7:$BY$100,0)+6+SUM(IF((D366=$BY$7:$BY$59)=TRUE,1,0))-1))*$R$3))=1,1,0)),W366-INDIRECT(_xlfn.CONCAT($BZ$1,MATCH(D366,$BY$7:$BY$100,0)+6)):INDIRECT(_xlfn.CONCAT($BZ$1,MATCH(D366,$BY$7:$BY$100,0)+6+SUM(IF((D366=$BY$7:$BY$59)=TRUE,1,0))-1))*$R$3)))=0,0,1))</f>
        <v>#N/A</v>
      </c>
      <c r="Z366" s="6"/>
      <c r="AA366" s="30" t="str">
        <f t="shared" ca="1" si="88"/>
        <v/>
      </c>
      <c r="AB366" s="31" t="str">
        <f t="shared" si="89"/>
        <v/>
      </c>
      <c r="AC366" s="31" t="str">
        <f t="shared" si="90"/>
        <v/>
      </c>
      <c r="AD366" s="31" t="str">
        <f t="shared" si="91"/>
        <v/>
      </c>
      <c r="AE366" s="32" t="str">
        <f t="shared" si="92"/>
        <v/>
      </c>
      <c r="AF366" s="33" t="str" cm="1">
        <f t="array" aca="1" ref="AF366" ca="1">IFERROR(IF(_xlfn._xlws.SORT(TRANSPOSE(MMULT(MMULT(_xlfn.MUNIT(X366),IF(ROUND(MMULT(IF(E366=0,IF(DN364=1,INDIRECT(_xlfn.CONCAT($CP$1,MATCH(F366,$CO$7:$CO$100,0)+6)):INDIRECT(_xlfn.CONCAT($CP$1,MATCH(F366,$CO$7:$CO$100,0)+6+SUM(IF((F366=$CO$7:$CO$59)=TRUE,1,0))-1)),INDIRECT(_xlfn.CONCAT($CH$1,MATCH(F366,$CG$7:$CG$100,0)+6)):INDIRECT(_xlfn.CONCAT($CH$1,MATCH(F366,$CG$7:$CG$100,0)+6+SUM(IF((F366=$CG$7:$CG$59)=TRUE,1,0))-1))),IF(OR(DN364=2,DN364=3),INDIRECT(_xlfn.CONCAT($CL$1,MATCH(E366,$CK$7:$CK$100,0)+6)):INDIRECT(_xlfn.CONCAT($CL$1,MATCH(E366,$CK$7:$CK$100,0)+6+SUM(IF((E366=$CK$7:$CK$59)=TRUE,1,0))-1)),INDIRECT(_xlfn.CONCAT($CD$1,MATCH(E366,$CC$7:$CC$100,0)+6)):INDIRECT(_xlfn.CONCAT($CD$1,MATCH(E366,$CC$7:$CC$100,0)+6+SUM(IF((E366=$CC$7:$CC$59)=TRUE,1,0))-1))))*$S$3*IF(AND(DM364=4,F366=0),1.1,1),1/TRANSPOSE(W366-INDIRECT(_xlfn.CONCAT($BZ$1,MATCH(D366,$BY$7:$BY$100,0)+6)):INDIRECT(_xlfn.CONCAT($BZ$1,MATCH(D366,$BY$7:$BY$100,0)+6+SUM(IF((D366=$BY$7:$BY$59)=TRUE,1,0))-1))*$R$3)),6)=1,1,0)),W366-INDIRECT(_xlfn.CONCAT($BZ$1,MATCH(D366,$BY$7:$BY$100,0)+6)):INDIRECT(_xlfn.CONCAT($BZ$1,MATCH(D366,$BY$7:$BY$100,0)+6+SUM(IF((D366=$BY$7:$BY$59)=TRUE,1,0))-1))*$R$3))/$S$3,1,-1,TRUE)=0,"",_xlfn._xlws.SORT(TRANSPOSE(MMULT(MMULT(_xlfn.MUNIT(X366),IF(ROUND(MMULT(IF(E366=0,IF(DN364=1,INDIRECT(_xlfn.CONCAT($CP$1,MATCH(F366,$CO$7:$CO$100,0)+6)):INDIRECT(_xlfn.CONCAT($CP$1,MATCH(F366,$CO$7:$CO$100,0)+6+SUM(IF((F366=$CO$7:$CO$59)=TRUE,1,0))-1)),INDIRECT(_xlfn.CONCAT($CH$1,MATCH(F366,$CG$7:$CG$100,0)+6)):INDIRECT(_xlfn.CONCAT($CH$1,MATCH(F366,$CG$7:$CG$100,0)+6+SUM(IF((F366=$CG$7:$CG$59)=TRUE,1,0))-1))),IF(OR(DN364=2,DN364=3),INDIRECT(_xlfn.CONCAT($CL$1,MATCH(E366,$CK$7:$CK$100,0)+6)):INDIRECT(_xlfn.CONCAT($CL$1,MATCH(E366,$CK$7:$CK$100,0)+6+SUM(IF((E366=$CK$7:$CK$59)=TRUE,1,0))-1)),INDIRECT(_xlfn.CONCAT($CD$1,MATCH(E366,$CC$7:$CC$100,0)+6)):INDIRECT(_xlfn.CONCAT($CD$1,MATCH(E366,$CC$7:$CC$100,0)+6+SUM(IF((E366=$CC$7:$CC$59)=TRUE,1,0))-1))))*$S$3*IF(AND(DM364=4,F366=0),1.1,1),1/TRANSPOSE(W366-INDIRECT(_xlfn.CONCAT($BZ$1,MATCH(D366,$BY$7:$BY$100,0)+6)):INDIRECT(_xlfn.CONCAT($BZ$1,MATCH(D366,$BY$7:$BY$100,0)+6+SUM(IF((D366=$BY$7:$BY$59)=TRUE,1,0))-1))*$R$3)),6)=1,1,0)),W366-INDIRECT(_xlfn.CONCAT($BZ$1,MATCH(D366,$BY$7:$BY$100,0)+6)):INDIRECT(_xlfn.CONCAT($BZ$1,MATCH(D366,$BY$7:$BY$100,0)+6+SUM(IF((D366=$BY$7:$BY$59)=TRUE,1,0))-1))*$R$3))/$S$3,1,-1,TRUE)),"")</f>
        <v/>
      </c>
      <c r="AG366" s="31"/>
      <c r="AH366" s="31"/>
      <c r="AI366" s="31"/>
      <c r="AJ366" s="32"/>
      <c r="AK366" s="6"/>
      <c r="AL366" s="21"/>
      <c r="AM366" s="21"/>
      <c r="AN366" s="48">
        <f t="shared" si="93"/>
        <v>12</v>
      </c>
      <c r="AO366" s="39" t="e">
        <f t="shared" si="94"/>
        <v>#N/A</v>
      </c>
      <c r="AP366" s="39" t="e" cm="1">
        <f t="array" ref="AP366">_xlfn.XMATCH(1,IF(IF((AL366=$DG$24:$EF$24)=TRUE,1,0)+IF((AM366=$DG$25:$EF$25)=TRUE,1,0)=2,1,0))</f>
        <v>#N/A</v>
      </c>
      <c r="AQ366" s="39" t="str" cm="1">
        <f t="array" aca="1" ref="AQ366:AU366" ca="1">AA366:AE366</f>
        <v/>
      </c>
      <c r="AR366" s="39" t="str">
        <f ca="1"/>
        <v/>
      </c>
      <c r="AS366" s="39" t="str">
        <f ca="1"/>
        <v/>
      </c>
      <c r="AT366" s="39" t="str">
        <f ca="1"/>
        <v/>
      </c>
      <c r="AU366" s="39" t="str">
        <f ca="1"/>
        <v/>
      </c>
      <c r="AV366" s="39">
        <f t="shared" si="95"/>
        <v>0</v>
      </c>
      <c r="AW366" s="39" t="e" cm="1">
        <f t="array" ref="AW366">IF(AND(AV366=1,AO366&lt;&gt;1),VLOOKUP(E366,변환표준점수!$H$8:$O$60,_xlfn.XMATCH('표점 계산기'!$AL366,변환표준점수!$I$6:$O$6)+1,FALSE),IF(AND($E366=0,$DN$4=1),INDEX($CH$7:$CH$73,SUM(IF(AF366=$CP$7:$CP$59,ROW($A$1:$A$50),0))),IF(AND($E366&lt;&gt;0,$DN$4&lt;&gt;1),INDEX($CD$7:$CD$73,SUM(IF(AF366=$CL$7:$CL$59,ROW($A$1:$A$50),0))),AF366:AJ366)))</f>
        <v>#N/A</v>
      </c>
      <c r="AX366" s="39"/>
      <c r="AY366" s="39"/>
      <c r="AZ366" s="39"/>
      <c r="BA366" s="39"/>
      <c r="BB366" s="39" t="e">
        <f>VLOOKUP(G366,변환표준점수!$X$8:$AM$16,_xlfn.XMATCH(AL366,변환표준점수!$Y$5:$AM$5)+IF(OR(AN366=6,AN366=7,AN366=10,AN366=11),IF(AO366=1,0,1),0)+1,FALSE)</f>
        <v>#N/A</v>
      </c>
      <c r="BC366" s="39" t="e">
        <f>VLOOKUP(H366,변환표준점수!$AO$8:$BE$16,_xlfn.XMATCH(AL366,변환표준점수!$AP$5:$BE$5)+IF(OR(AN366=3,AN366=6,AN366=8,AN366=9,AN366=10),IF(AO366=1,0,1),0)+1,FALSE)</f>
        <v>#N/A</v>
      </c>
      <c r="BD366" s="39" t="e">
        <f>IF(I366=0,VLOOKUP(K366,변환표준점수!$BU$8:$CF$62,'표점 계산기'!$AN366+1,FALSE),VLOOKUP(I366,변환표준점수!$BH$8:$BS$62,'표점 계산기'!$AN366+1,FALSE))</f>
        <v>#N/A</v>
      </c>
      <c r="BE366" s="39" t="e">
        <f>IF(J366=0,VLOOKUP(L366,변환표준점수!$BU$8:$CF$62,'표점 계산기'!$AN366+1,FALSE),VLOOKUP(J366,변환표준점수!$BH$8:$BS$62,'표점 계산기'!$AN366+1,FALSE))</f>
        <v>#N/A</v>
      </c>
      <c r="BF366" s="39" cm="1">
        <f t="array" ref="BF366">IF(M366=0,0,IF(OR(AN366=3,AN366=4),0,IF(AN366=1,INDEX($CZ$7:$CZ$15,SUM(IF(M366&lt;$CY$7:$CY$15=TRUE,1,0))+1),VLOOKUP(M366,변환표준점수!$BH$8:$BS$62,'표점 계산기'!AN366+1,FALSE))))</f>
        <v>0</v>
      </c>
      <c r="BG366" s="39" t="e" cm="1">
        <f t="array" ref="BG366">INDEX($DG$24:$EF$31,COLUMN(C361),$AP366)</f>
        <v>#N/A</v>
      </c>
      <c r="BH366" s="39" t="e" cm="1">
        <f t="array" ref="BH366">INDEX($DG$24:$EF$31,COLUMN(D361),$AP366)</f>
        <v>#N/A</v>
      </c>
      <c r="BI366" s="39" t="e" cm="1">
        <f t="array" ref="BI366">INDEX($DG$24:$EF$31,COLUMN(E361),$AP366)</f>
        <v>#N/A</v>
      </c>
      <c r="BJ366" s="39" t="e" cm="1">
        <f t="array" ref="BJ366">INDEX($DG$24:$EF$31,COLUMN(F361),$AP366)</f>
        <v>#N/A</v>
      </c>
      <c r="BK366" s="39" t="e" cm="1">
        <f t="array" ref="BK366">INDEX($DG$24:$EF$31,COLUMN(G361),$AP366)</f>
        <v>#N/A</v>
      </c>
      <c r="BL366" s="39" t="e" cm="1">
        <f t="array" ref="BL366">INDEX($DG$24:$EF$31,COLUMN(H361),$AP366)</f>
        <v>#N/A</v>
      </c>
      <c r="BM366" s="63" t="str" cm="1">
        <f t="array" aca="1" ref="BM366:BQ366" ca="1">IFERROR(ROUND(IF(IFERROR(AW366:BA366/AW366:BA366,0)=1,(IFERROR(AQ366:AU366*BG366,0)+IFERROR(AW366:BA366*BH366,0)+(SUM(BD366:BF366)-MIN(BD366:BF366))*BI366+BB366*BJ366+BC366*BK366)*BL366+BB366*(1-BJ366)+BC366*(1-BK366)+IF(AN366=1,BF366,0),""),2),"")</f>
        <v/>
      </c>
      <c r="BN366" s="52" t="str">
        <f ca="1"/>
        <v/>
      </c>
      <c r="BO366" s="52" t="str">
        <f ca="1"/>
        <v/>
      </c>
      <c r="BP366" s="52" t="str">
        <f ca="1"/>
        <v/>
      </c>
      <c r="BQ366" s="64" t="str">
        <f ca="1"/>
        <v/>
      </c>
      <c r="BR366" s="6"/>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6"/>
      <c r="DM366" s="6"/>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row>
    <row r="367" spans="1:153" x14ac:dyDescent="0.3">
      <c r="A367" s="5"/>
      <c r="B367" s="18" t="str">
        <f t="shared" si="83"/>
        <v/>
      </c>
      <c r="C367" s="24"/>
      <c r="D367" s="24"/>
      <c r="E367" s="24"/>
      <c r="F367" s="24"/>
      <c r="G367" s="24"/>
      <c r="H367" s="25"/>
      <c r="I367" s="25"/>
      <c r="J367" s="25"/>
      <c r="K367" s="25"/>
      <c r="L367" s="25"/>
      <c r="M367" s="25"/>
      <c r="N367" s="24"/>
      <c r="O367" s="25"/>
      <c r="P367" s="6"/>
      <c r="Q367" s="6"/>
      <c r="R367" s="6" t="e">
        <f t="shared" si="84"/>
        <v>#N/A</v>
      </c>
      <c r="S367" s="6" t="e">
        <f t="shared" si="85"/>
        <v>#N/A</v>
      </c>
      <c r="T367" s="6" t="e">
        <f t="shared" si="86"/>
        <v>#N/A</v>
      </c>
      <c r="U367" s="6" t="e">
        <f t="shared" si="87"/>
        <v>#N/A</v>
      </c>
      <c r="V367" s="8" cm="1">
        <f t="array" ref="V367">IF(M367=0,0,IF(OR($DM$4=3,$DM$4=4),0,IF($DM$4=1,INDEX($CZ$7:$CZ$15,SUM(IF(M367&lt;$CY$7:$CY$15=TRUE,1,0))+1),VLOOKUP(M367,$DB$7:$DC$107,2,FALSE))))</f>
        <v>0</v>
      </c>
      <c r="W367" s="6" t="e">
        <f t="shared" si="82"/>
        <v>#N/A</v>
      </c>
      <c r="X367" s="6" cm="1">
        <f t="array" aca="1" ref="X367" ca="1">SUM(IF((IF(E367=0,INDIRECT(_xlfn.CONCAT($CH$1,MATCH(F367,$CG$7:$CG$100,0)+6)):INDIRECT(_xlfn.CONCAT($CH$1,MATCH(F367,$CG$7:$CG$100,0)+6+SUM(IF((F367=$CG$7:$CG$59)=TRUE,1,0))-1)),INDIRECT(_xlfn.CONCAT($CD$1,MATCH(E367,$CC$7:$CC$100,0)+6)):INDIRECT(_xlfn.CONCAT($CD$1,MATCH(E367,$CC$7:$CC$100,0)+6+SUM(IF((E367=$CC$7:$CC$59)=TRUE,1,0))-1)))*$S$3)=0,0,1))</f>
        <v>2</v>
      </c>
      <c r="Y367" s="6" t="e" cm="1">
        <f t="array" aca="1" ref="Y367" ca="1">SUM(IF((TRANSPOSE(MMULT(MMULT(_xlfn.MUNIT(X367),IF(MMULT(IF(E367=0,INDIRECT(_xlfn.CONCAT($CH$1,MATCH(F367,$CG$7:$CG$100,0)+6)):INDIRECT(_xlfn.CONCAT($CH$1,MATCH(F367,$CG$7:$CG$100,0)+6+SUM(IF((F367=$CG$7:$CG$59)=TRUE,1,0))-1)),INDIRECT(_xlfn.CONCAT($CD$1,MATCH(E367,$CC$7:$CC$100,0)+6)):INDIRECT(_xlfn.CONCAT($CD$1,MATCH(E367,$CC$7:$CC$100,0)+6+SUM(IF((E367=$CC$7:$CC$59)=TRUE,1,0))-1)))*$S$3,1/TRANSPOSE(W367-INDIRECT(_xlfn.CONCAT($BZ$1,MATCH(D367,$BY$7:$BY$100,0)+6)):INDIRECT(_xlfn.CONCAT($BZ$1,MATCH(D367,$BY$7:$BY$100,0)+6+SUM(IF((D367=$BY$7:$BY$59)=TRUE,1,0))-1))*$R$3))=1,1,0)),W367-INDIRECT(_xlfn.CONCAT($BZ$1,MATCH(D367,$BY$7:$BY$100,0)+6)):INDIRECT(_xlfn.CONCAT($BZ$1,MATCH(D367,$BY$7:$BY$100,0)+6+SUM(IF((D367=$BY$7:$BY$59)=TRUE,1,0))-1))*$R$3)))=0,0,1))</f>
        <v>#N/A</v>
      </c>
      <c r="Z367" s="6"/>
      <c r="AA367" s="30" t="str">
        <f t="shared" ca="1" si="88"/>
        <v/>
      </c>
      <c r="AB367" s="31" t="str">
        <f t="shared" si="89"/>
        <v/>
      </c>
      <c r="AC367" s="31" t="str">
        <f t="shared" si="90"/>
        <v/>
      </c>
      <c r="AD367" s="31" t="str">
        <f t="shared" si="91"/>
        <v/>
      </c>
      <c r="AE367" s="32" t="str">
        <f t="shared" si="92"/>
        <v/>
      </c>
      <c r="AF367" s="33" t="str" cm="1">
        <f t="array" aca="1" ref="AF367" ca="1">IFERROR(IF(_xlfn._xlws.SORT(TRANSPOSE(MMULT(MMULT(_xlfn.MUNIT(X367),IF(ROUND(MMULT(IF(E367=0,IF(DN365=1,INDIRECT(_xlfn.CONCAT($CP$1,MATCH(F367,$CO$7:$CO$100,0)+6)):INDIRECT(_xlfn.CONCAT($CP$1,MATCH(F367,$CO$7:$CO$100,0)+6+SUM(IF((F367=$CO$7:$CO$59)=TRUE,1,0))-1)),INDIRECT(_xlfn.CONCAT($CH$1,MATCH(F367,$CG$7:$CG$100,0)+6)):INDIRECT(_xlfn.CONCAT($CH$1,MATCH(F367,$CG$7:$CG$100,0)+6+SUM(IF((F367=$CG$7:$CG$59)=TRUE,1,0))-1))),IF(OR(DN365=2,DN365=3),INDIRECT(_xlfn.CONCAT($CL$1,MATCH(E367,$CK$7:$CK$100,0)+6)):INDIRECT(_xlfn.CONCAT($CL$1,MATCH(E367,$CK$7:$CK$100,0)+6+SUM(IF((E367=$CK$7:$CK$59)=TRUE,1,0))-1)),INDIRECT(_xlfn.CONCAT($CD$1,MATCH(E367,$CC$7:$CC$100,0)+6)):INDIRECT(_xlfn.CONCAT($CD$1,MATCH(E367,$CC$7:$CC$100,0)+6+SUM(IF((E367=$CC$7:$CC$59)=TRUE,1,0))-1))))*$S$3*IF(AND(DM365=4,F367=0),1.1,1),1/TRANSPOSE(W367-INDIRECT(_xlfn.CONCAT($BZ$1,MATCH(D367,$BY$7:$BY$100,0)+6)):INDIRECT(_xlfn.CONCAT($BZ$1,MATCH(D367,$BY$7:$BY$100,0)+6+SUM(IF((D367=$BY$7:$BY$59)=TRUE,1,0))-1))*$R$3)),6)=1,1,0)),W367-INDIRECT(_xlfn.CONCAT($BZ$1,MATCH(D367,$BY$7:$BY$100,0)+6)):INDIRECT(_xlfn.CONCAT($BZ$1,MATCH(D367,$BY$7:$BY$100,0)+6+SUM(IF((D367=$BY$7:$BY$59)=TRUE,1,0))-1))*$R$3))/$S$3,1,-1,TRUE)=0,"",_xlfn._xlws.SORT(TRANSPOSE(MMULT(MMULT(_xlfn.MUNIT(X367),IF(ROUND(MMULT(IF(E367=0,IF(DN365=1,INDIRECT(_xlfn.CONCAT($CP$1,MATCH(F367,$CO$7:$CO$100,0)+6)):INDIRECT(_xlfn.CONCAT($CP$1,MATCH(F367,$CO$7:$CO$100,0)+6+SUM(IF((F367=$CO$7:$CO$59)=TRUE,1,0))-1)),INDIRECT(_xlfn.CONCAT($CH$1,MATCH(F367,$CG$7:$CG$100,0)+6)):INDIRECT(_xlfn.CONCAT($CH$1,MATCH(F367,$CG$7:$CG$100,0)+6+SUM(IF((F367=$CG$7:$CG$59)=TRUE,1,0))-1))),IF(OR(DN365=2,DN365=3),INDIRECT(_xlfn.CONCAT($CL$1,MATCH(E367,$CK$7:$CK$100,0)+6)):INDIRECT(_xlfn.CONCAT($CL$1,MATCH(E367,$CK$7:$CK$100,0)+6+SUM(IF((E367=$CK$7:$CK$59)=TRUE,1,0))-1)),INDIRECT(_xlfn.CONCAT($CD$1,MATCH(E367,$CC$7:$CC$100,0)+6)):INDIRECT(_xlfn.CONCAT($CD$1,MATCH(E367,$CC$7:$CC$100,0)+6+SUM(IF((E367=$CC$7:$CC$59)=TRUE,1,0))-1))))*$S$3*IF(AND(DM365=4,F367=0),1.1,1),1/TRANSPOSE(W367-INDIRECT(_xlfn.CONCAT($BZ$1,MATCH(D367,$BY$7:$BY$100,0)+6)):INDIRECT(_xlfn.CONCAT($BZ$1,MATCH(D367,$BY$7:$BY$100,0)+6+SUM(IF((D367=$BY$7:$BY$59)=TRUE,1,0))-1))*$R$3)),6)=1,1,0)),W367-INDIRECT(_xlfn.CONCAT($BZ$1,MATCH(D367,$BY$7:$BY$100,0)+6)):INDIRECT(_xlfn.CONCAT($BZ$1,MATCH(D367,$BY$7:$BY$100,0)+6+SUM(IF((D367=$BY$7:$BY$59)=TRUE,1,0))-1))*$R$3))/$S$3,1,-1,TRUE)),"")</f>
        <v/>
      </c>
      <c r="AG367" s="31"/>
      <c r="AH367" s="31"/>
      <c r="AI367" s="31"/>
      <c r="AJ367" s="32"/>
      <c r="AK367" s="6"/>
      <c r="AL367" s="21"/>
      <c r="AM367" s="21"/>
      <c r="AN367" s="48">
        <f t="shared" si="93"/>
        <v>12</v>
      </c>
      <c r="AO367" s="39" t="e">
        <f t="shared" si="94"/>
        <v>#N/A</v>
      </c>
      <c r="AP367" s="39" t="e" cm="1">
        <f t="array" ref="AP367">_xlfn.XMATCH(1,IF(IF((AL367=$DG$24:$EF$24)=TRUE,1,0)+IF((AM367=$DG$25:$EF$25)=TRUE,1,0)=2,1,0))</f>
        <v>#N/A</v>
      </c>
      <c r="AQ367" s="39" t="str" cm="1">
        <f t="array" aca="1" ref="AQ367:AU367" ca="1">AA367:AE367</f>
        <v/>
      </c>
      <c r="AR367" s="39" t="str">
        <f ca="1"/>
        <v/>
      </c>
      <c r="AS367" s="39" t="str">
        <f ca="1"/>
        <v/>
      </c>
      <c r="AT367" s="39" t="str">
        <f ca="1"/>
        <v/>
      </c>
      <c r="AU367" s="39" t="str">
        <f ca="1"/>
        <v/>
      </c>
      <c r="AV367" s="39">
        <f t="shared" si="95"/>
        <v>0</v>
      </c>
      <c r="AW367" s="39" t="e" cm="1">
        <f t="array" ref="AW367">IF(AND(AV367=1,AO367&lt;&gt;1),VLOOKUP(E367,변환표준점수!$H$8:$O$60,_xlfn.XMATCH('표점 계산기'!$AL367,변환표준점수!$I$6:$O$6)+1,FALSE),IF(AND($E367=0,$DN$4=1),INDEX($CH$7:$CH$73,SUM(IF(AF367=$CP$7:$CP$59,ROW($A$1:$A$50),0))),IF(AND($E367&lt;&gt;0,$DN$4&lt;&gt;1),INDEX($CD$7:$CD$73,SUM(IF(AF367=$CL$7:$CL$59,ROW($A$1:$A$50),0))),AF367:AJ367)))</f>
        <v>#N/A</v>
      </c>
      <c r="AX367" s="39"/>
      <c r="AY367" s="39"/>
      <c r="AZ367" s="39"/>
      <c r="BA367" s="39"/>
      <c r="BB367" s="39" t="e">
        <f>VLOOKUP(G367,변환표준점수!$X$8:$AM$16,_xlfn.XMATCH(AL367,변환표준점수!$Y$5:$AM$5)+IF(OR(AN367=6,AN367=7,AN367=10,AN367=11),IF(AO367=1,0,1),0)+1,FALSE)</f>
        <v>#N/A</v>
      </c>
      <c r="BC367" s="39" t="e">
        <f>VLOOKUP(H367,변환표준점수!$AO$8:$BE$16,_xlfn.XMATCH(AL367,변환표준점수!$AP$5:$BE$5)+IF(OR(AN367=3,AN367=6,AN367=8,AN367=9,AN367=10),IF(AO367=1,0,1),0)+1,FALSE)</f>
        <v>#N/A</v>
      </c>
      <c r="BD367" s="39" t="e">
        <f>IF(I367=0,VLOOKUP(K367,변환표준점수!$BU$8:$CF$62,'표점 계산기'!$AN367+1,FALSE),VLOOKUP(I367,변환표준점수!$BH$8:$BS$62,'표점 계산기'!$AN367+1,FALSE))</f>
        <v>#N/A</v>
      </c>
      <c r="BE367" s="39" t="e">
        <f>IF(J367=0,VLOOKUP(L367,변환표준점수!$BU$8:$CF$62,'표점 계산기'!$AN367+1,FALSE),VLOOKUP(J367,변환표준점수!$BH$8:$BS$62,'표점 계산기'!$AN367+1,FALSE))</f>
        <v>#N/A</v>
      </c>
      <c r="BF367" s="39" cm="1">
        <f t="array" ref="BF367">IF(M367=0,0,IF(OR(AN367=3,AN367=4),0,IF(AN367=1,INDEX($CZ$7:$CZ$15,SUM(IF(M367&lt;$CY$7:$CY$15=TRUE,1,0))+1),VLOOKUP(M367,변환표준점수!$BH$8:$BS$62,'표점 계산기'!AN367+1,FALSE))))</f>
        <v>0</v>
      </c>
      <c r="BG367" s="39" t="e" cm="1">
        <f t="array" ref="BG367">INDEX($DG$24:$EF$31,COLUMN(C362),$AP367)</f>
        <v>#N/A</v>
      </c>
      <c r="BH367" s="39" t="e" cm="1">
        <f t="array" ref="BH367">INDEX($DG$24:$EF$31,COLUMN(D362),$AP367)</f>
        <v>#N/A</v>
      </c>
      <c r="BI367" s="39" t="e" cm="1">
        <f t="array" ref="BI367">INDEX($DG$24:$EF$31,COLUMN(E362),$AP367)</f>
        <v>#N/A</v>
      </c>
      <c r="BJ367" s="39" t="e" cm="1">
        <f t="array" ref="BJ367">INDEX($DG$24:$EF$31,COLUMN(F362),$AP367)</f>
        <v>#N/A</v>
      </c>
      <c r="BK367" s="39" t="e" cm="1">
        <f t="array" ref="BK367">INDEX($DG$24:$EF$31,COLUMN(G362),$AP367)</f>
        <v>#N/A</v>
      </c>
      <c r="BL367" s="39" t="e" cm="1">
        <f t="array" ref="BL367">INDEX($DG$24:$EF$31,COLUMN(H362),$AP367)</f>
        <v>#N/A</v>
      </c>
      <c r="BM367" s="63" t="str" cm="1">
        <f t="array" aca="1" ref="BM367:BQ367" ca="1">IFERROR(ROUND(IF(IFERROR(AW367:BA367/AW367:BA367,0)=1,(IFERROR(AQ367:AU367*BG367,0)+IFERROR(AW367:BA367*BH367,0)+(SUM(BD367:BF367)-MIN(BD367:BF367))*BI367+BB367*BJ367+BC367*BK367)*BL367+BB367*(1-BJ367)+BC367*(1-BK367)+IF(AN367=1,BF367,0),""),2),"")</f>
        <v/>
      </c>
      <c r="BN367" s="52" t="str">
        <f ca="1"/>
        <v/>
      </c>
      <c r="BO367" s="52" t="str">
        <f ca="1"/>
        <v/>
      </c>
      <c r="BP367" s="52" t="str">
        <f ca="1"/>
        <v/>
      </c>
      <c r="BQ367" s="64" t="str">
        <f ca="1"/>
        <v/>
      </c>
      <c r="BR367" s="6"/>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6"/>
      <c r="DM367" s="6"/>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row>
    <row r="368" spans="1:153" x14ac:dyDescent="0.3">
      <c r="A368" s="5"/>
      <c r="B368" s="18" t="str">
        <f t="shared" si="83"/>
        <v/>
      </c>
      <c r="C368" s="24"/>
      <c r="D368" s="24"/>
      <c r="E368" s="24"/>
      <c r="F368" s="24"/>
      <c r="G368" s="24"/>
      <c r="H368" s="25"/>
      <c r="I368" s="25"/>
      <c r="J368" s="25"/>
      <c r="K368" s="25"/>
      <c r="L368" s="25"/>
      <c r="M368" s="25"/>
      <c r="N368" s="24"/>
      <c r="O368" s="25"/>
      <c r="P368" s="6"/>
      <c r="Q368" s="6"/>
      <c r="R368" s="6" t="e">
        <f t="shared" si="84"/>
        <v>#N/A</v>
      </c>
      <c r="S368" s="6" t="e">
        <f t="shared" si="85"/>
        <v>#N/A</v>
      </c>
      <c r="T368" s="6" t="e">
        <f t="shared" si="86"/>
        <v>#N/A</v>
      </c>
      <c r="U368" s="6" t="e">
        <f t="shared" si="87"/>
        <v>#N/A</v>
      </c>
      <c r="V368" s="8" cm="1">
        <f t="array" ref="V368">IF(M368=0,0,IF(OR($DM$4=3,$DM$4=4),0,IF($DM$4=1,INDEX($CZ$7:$CZ$15,SUM(IF(M368&lt;$CY$7:$CY$15=TRUE,1,0))+1),VLOOKUP(M368,$DB$7:$DC$107,2,FALSE))))</f>
        <v>0</v>
      </c>
      <c r="W368" s="6" t="e">
        <f t="shared" si="82"/>
        <v>#N/A</v>
      </c>
      <c r="X368" s="6" cm="1">
        <f t="array" aca="1" ref="X368" ca="1">SUM(IF((IF(E368=0,INDIRECT(_xlfn.CONCAT($CH$1,MATCH(F368,$CG$7:$CG$100,0)+6)):INDIRECT(_xlfn.CONCAT($CH$1,MATCH(F368,$CG$7:$CG$100,0)+6+SUM(IF((F368=$CG$7:$CG$59)=TRUE,1,0))-1)),INDIRECT(_xlfn.CONCAT($CD$1,MATCH(E368,$CC$7:$CC$100,0)+6)):INDIRECT(_xlfn.CONCAT($CD$1,MATCH(E368,$CC$7:$CC$100,0)+6+SUM(IF((E368=$CC$7:$CC$59)=TRUE,1,0))-1)))*$S$3)=0,0,1))</f>
        <v>2</v>
      </c>
      <c r="Y368" s="6" t="e" cm="1">
        <f t="array" aca="1" ref="Y368" ca="1">SUM(IF((TRANSPOSE(MMULT(MMULT(_xlfn.MUNIT(X368),IF(MMULT(IF(E368=0,INDIRECT(_xlfn.CONCAT($CH$1,MATCH(F368,$CG$7:$CG$100,0)+6)):INDIRECT(_xlfn.CONCAT($CH$1,MATCH(F368,$CG$7:$CG$100,0)+6+SUM(IF((F368=$CG$7:$CG$59)=TRUE,1,0))-1)),INDIRECT(_xlfn.CONCAT($CD$1,MATCH(E368,$CC$7:$CC$100,0)+6)):INDIRECT(_xlfn.CONCAT($CD$1,MATCH(E368,$CC$7:$CC$100,0)+6+SUM(IF((E368=$CC$7:$CC$59)=TRUE,1,0))-1)))*$S$3,1/TRANSPOSE(W368-INDIRECT(_xlfn.CONCAT($BZ$1,MATCH(D368,$BY$7:$BY$100,0)+6)):INDIRECT(_xlfn.CONCAT($BZ$1,MATCH(D368,$BY$7:$BY$100,0)+6+SUM(IF((D368=$BY$7:$BY$59)=TRUE,1,0))-1))*$R$3))=1,1,0)),W368-INDIRECT(_xlfn.CONCAT($BZ$1,MATCH(D368,$BY$7:$BY$100,0)+6)):INDIRECT(_xlfn.CONCAT($BZ$1,MATCH(D368,$BY$7:$BY$100,0)+6+SUM(IF((D368=$BY$7:$BY$59)=TRUE,1,0))-1))*$R$3)))=0,0,1))</f>
        <v>#N/A</v>
      </c>
      <c r="Z368" s="6"/>
      <c r="AA368" s="30" t="str">
        <f t="shared" ca="1" si="88"/>
        <v/>
      </c>
      <c r="AB368" s="31" t="str">
        <f t="shared" si="89"/>
        <v/>
      </c>
      <c r="AC368" s="31" t="str">
        <f t="shared" si="90"/>
        <v/>
      </c>
      <c r="AD368" s="31" t="str">
        <f t="shared" si="91"/>
        <v/>
      </c>
      <c r="AE368" s="32" t="str">
        <f t="shared" si="92"/>
        <v/>
      </c>
      <c r="AF368" s="33" t="str" cm="1">
        <f t="array" aca="1" ref="AF368" ca="1">IFERROR(IF(_xlfn._xlws.SORT(TRANSPOSE(MMULT(MMULT(_xlfn.MUNIT(X368),IF(ROUND(MMULT(IF(E368=0,IF(DN366=1,INDIRECT(_xlfn.CONCAT($CP$1,MATCH(F368,$CO$7:$CO$100,0)+6)):INDIRECT(_xlfn.CONCAT($CP$1,MATCH(F368,$CO$7:$CO$100,0)+6+SUM(IF((F368=$CO$7:$CO$59)=TRUE,1,0))-1)),INDIRECT(_xlfn.CONCAT($CH$1,MATCH(F368,$CG$7:$CG$100,0)+6)):INDIRECT(_xlfn.CONCAT($CH$1,MATCH(F368,$CG$7:$CG$100,0)+6+SUM(IF((F368=$CG$7:$CG$59)=TRUE,1,0))-1))),IF(OR(DN366=2,DN366=3),INDIRECT(_xlfn.CONCAT($CL$1,MATCH(E368,$CK$7:$CK$100,0)+6)):INDIRECT(_xlfn.CONCAT($CL$1,MATCH(E368,$CK$7:$CK$100,0)+6+SUM(IF((E368=$CK$7:$CK$59)=TRUE,1,0))-1)),INDIRECT(_xlfn.CONCAT($CD$1,MATCH(E368,$CC$7:$CC$100,0)+6)):INDIRECT(_xlfn.CONCAT($CD$1,MATCH(E368,$CC$7:$CC$100,0)+6+SUM(IF((E368=$CC$7:$CC$59)=TRUE,1,0))-1))))*$S$3*IF(AND(DM366=4,F368=0),1.1,1),1/TRANSPOSE(W368-INDIRECT(_xlfn.CONCAT($BZ$1,MATCH(D368,$BY$7:$BY$100,0)+6)):INDIRECT(_xlfn.CONCAT($BZ$1,MATCH(D368,$BY$7:$BY$100,0)+6+SUM(IF((D368=$BY$7:$BY$59)=TRUE,1,0))-1))*$R$3)),6)=1,1,0)),W368-INDIRECT(_xlfn.CONCAT($BZ$1,MATCH(D368,$BY$7:$BY$100,0)+6)):INDIRECT(_xlfn.CONCAT($BZ$1,MATCH(D368,$BY$7:$BY$100,0)+6+SUM(IF((D368=$BY$7:$BY$59)=TRUE,1,0))-1))*$R$3))/$S$3,1,-1,TRUE)=0,"",_xlfn._xlws.SORT(TRANSPOSE(MMULT(MMULT(_xlfn.MUNIT(X368),IF(ROUND(MMULT(IF(E368=0,IF(DN366=1,INDIRECT(_xlfn.CONCAT($CP$1,MATCH(F368,$CO$7:$CO$100,0)+6)):INDIRECT(_xlfn.CONCAT($CP$1,MATCH(F368,$CO$7:$CO$100,0)+6+SUM(IF((F368=$CO$7:$CO$59)=TRUE,1,0))-1)),INDIRECT(_xlfn.CONCAT($CH$1,MATCH(F368,$CG$7:$CG$100,0)+6)):INDIRECT(_xlfn.CONCAT($CH$1,MATCH(F368,$CG$7:$CG$100,0)+6+SUM(IF((F368=$CG$7:$CG$59)=TRUE,1,0))-1))),IF(OR(DN366=2,DN366=3),INDIRECT(_xlfn.CONCAT($CL$1,MATCH(E368,$CK$7:$CK$100,0)+6)):INDIRECT(_xlfn.CONCAT($CL$1,MATCH(E368,$CK$7:$CK$100,0)+6+SUM(IF((E368=$CK$7:$CK$59)=TRUE,1,0))-1)),INDIRECT(_xlfn.CONCAT($CD$1,MATCH(E368,$CC$7:$CC$100,0)+6)):INDIRECT(_xlfn.CONCAT($CD$1,MATCH(E368,$CC$7:$CC$100,0)+6+SUM(IF((E368=$CC$7:$CC$59)=TRUE,1,0))-1))))*$S$3*IF(AND(DM366=4,F368=0),1.1,1),1/TRANSPOSE(W368-INDIRECT(_xlfn.CONCAT($BZ$1,MATCH(D368,$BY$7:$BY$100,0)+6)):INDIRECT(_xlfn.CONCAT($BZ$1,MATCH(D368,$BY$7:$BY$100,0)+6+SUM(IF((D368=$BY$7:$BY$59)=TRUE,1,0))-1))*$R$3)),6)=1,1,0)),W368-INDIRECT(_xlfn.CONCAT($BZ$1,MATCH(D368,$BY$7:$BY$100,0)+6)):INDIRECT(_xlfn.CONCAT($BZ$1,MATCH(D368,$BY$7:$BY$100,0)+6+SUM(IF((D368=$BY$7:$BY$59)=TRUE,1,0))-1))*$R$3))/$S$3,1,-1,TRUE)),"")</f>
        <v/>
      </c>
      <c r="AG368" s="31"/>
      <c r="AH368" s="31"/>
      <c r="AI368" s="31"/>
      <c r="AJ368" s="32"/>
      <c r="AK368" s="6"/>
      <c r="AL368" s="21"/>
      <c r="AM368" s="21"/>
      <c r="AN368" s="48">
        <f t="shared" si="93"/>
        <v>12</v>
      </c>
      <c r="AO368" s="39" t="e">
        <f t="shared" si="94"/>
        <v>#N/A</v>
      </c>
      <c r="AP368" s="39" t="e" cm="1">
        <f t="array" ref="AP368">_xlfn.XMATCH(1,IF(IF((AL368=$DG$24:$EF$24)=TRUE,1,0)+IF((AM368=$DG$25:$EF$25)=TRUE,1,0)=2,1,0))</f>
        <v>#N/A</v>
      </c>
      <c r="AQ368" s="39" t="str" cm="1">
        <f t="array" aca="1" ref="AQ368:AU368" ca="1">AA368:AE368</f>
        <v/>
      </c>
      <c r="AR368" s="39" t="str">
        <f ca="1"/>
        <v/>
      </c>
      <c r="AS368" s="39" t="str">
        <f ca="1"/>
        <v/>
      </c>
      <c r="AT368" s="39" t="str">
        <f ca="1"/>
        <v/>
      </c>
      <c r="AU368" s="39" t="str">
        <f ca="1"/>
        <v/>
      </c>
      <c r="AV368" s="39">
        <f t="shared" si="95"/>
        <v>0</v>
      </c>
      <c r="AW368" s="39" t="e" cm="1">
        <f t="array" ref="AW368">IF(AND(AV368=1,AO368&lt;&gt;1),VLOOKUP(E368,변환표준점수!$H$8:$O$60,_xlfn.XMATCH('표점 계산기'!$AL368,변환표준점수!$I$6:$O$6)+1,FALSE),IF(AND($E368=0,$DN$4=1),INDEX($CH$7:$CH$73,SUM(IF(AF368=$CP$7:$CP$59,ROW($A$1:$A$50),0))),IF(AND($E368&lt;&gt;0,$DN$4&lt;&gt;1),INDEX($CD$7:$CD$73,SUM(IF(AF368=$CL$7:$CL$59,ROW($A$1:$A$50),0))),AF368:AJ368)))</f>
        <v>#N/A</v>
      </c>
      <c r="AX368" s="39"/>
      <c r="AY368" s="39"/>
      <c r="AZ368" s="39"/>
      <c r="BA368" s="39"/>
      <c r="BB368" s="39" t="e">
        <f>VLOOKUP(G368,변환표준점수!$X$8:$AM$16,_xlfn.XMATCH(AL368,변환표준점수!$Y$5:$AM$5)+IF(OR(AN368=6,AN368=7,AN368=10,AN368=11),IF(AO368=1,0,1),0)+1,FALSE)</f>
        <v>#N/A</v>
      </c>
      <c r="BC368" s="39" t="e">
        <f>VLOOKUP(H368,변환표준점수!$AO$8:$BE$16,_xlfn.XMATCH(AL368,변환표준점수!$AP$5:$BE$5)+IF(OR(AN368=3,AN368=6,AN368=8,AN368=9,AN368=10),IF(AO368=1,0,1),0)+1,FALSE)</f>
        <v>#N/A</v>
      </c>
      <c r="BD368" s="39" t="e">
        <f>IF(I368=0,VLOOKUP(K368,변환표준점수!$BU$8:$CF$62,'표점 계산기'!$AN368+1,FALSE),VLOOKUP(I368,변환표준점수!$BH$8:$BS$62,'표점 계산기'!$AN368+1,FALSE))</f>
        <v>#N/A</v>
      </c>
      <c r="BE368" s="39" t="e">
        <f>IF(J368=0,VLOOKUP(L368,변환표준점수!$BU$8:$CF$62,'표점 계산기'!$AN368+1,FALSE),VLOOKUP(J368,변환표준점수!$BH$8:$BS$62,'표점 계산기'!$AN368+1,FALSE))</f>
        <v>#N/A</v>
      </c>
      <c r="BF368" s="39" cm="1">
        <f t="array" ref="BF368">IF(M368=0,0,IF(OR(AN368=3,AN368=4),0,IF(AN368=1,INDEX($CZ$7:$CZ$15,SUM(IF(M368&lt;$CY$7:$CY$15=TRUE,1,0))+1),VLOOKUP(M368,변환표준점수!$BH$8:$BS$62,'표점 계산기'!AN368+1,FALSE))))</f>
        <v>0</v>
      </c>
      <c r="BG368" s="39" t="e" cm="1">
        <f t="array" ref="BG368">INDEX($DG$24:$EF$31,COLUMN(C363),$AP368)</f>
        <v>#N/A</v>
      </c>
      <c r="BH368" s="39" t="e" cm="1">
        <f t="array" ref="BH368">INDEX($DG$24:$EF$31,COLUMN(D363),$AP368)</f>
        <v>#N/A</v>
      </c>
      <c r="BI368" s="39" t="e" cm="1">
        <f t="array" ref="BI368">INDEX($DG$24:$EF$31,COLUMN(E363),$AP368)</f>
        <v>#N/A</v>
      </c>
      <c r="BJ368" s="39" t="e" cm="1">
        <f t="array" ref="BJ368">INDEX($DG$24:$EF$31,COLUMN(F363),$AP368)</f>
        <v>#N/A</v>
      </c>
      <c r="BK368" s="39" t="e" cm="1">
        <f t="array" ref="BK368">INDEX($DG$24:$EF$31,COLUMN(G363),$AP368)</f>
        <v>#N/A</v>
      </c>
      <c r="BL368" s="39" t="e" cm="1">
        <f t="array" ref="BL368">INDEX($DG$24:$EF$31,COLUMN(H363),$AP368)</f>
        <v>#N/A</v>
      </c>
      <c r="BM368" s="63" t="str" cm="1">
        <f t="array" aca="1" ref="BM368:BQ368" ca="1">IFERROR(ROUND(IF(IFERROR(AW368:BA368/AW368:BA368,0)=1,(IFERROR(AQ368:AU368*BG368,0)+IFERROR(AW368:BA368*BH368,0)+(SUM(BD368:BF368)-MIN(BD368:BF368))*BI368+BB368*BJ368+BC368*BK368)*BL368+BB368*(1-BJ368)+BC368*(1-BK368)+IF(AN368=1,BF368,0),""),2),"")</f>
        <v/>
      </c>
      <c r="BN368" s="52" t="str">
        <f ca="1"/>
        <v/>
      </c>
      <c r="BO368" s="52" t="str">
        <f ca="1"/>
        <v/>
      </c>
      <c r="BP368" s="52" t="str">
        <f ca="1"/>
        <v/>
      </c>
      <c r="BQ368" s="64" t="str">
        <f ca="1"/>
        <v/>
      </c>
      <c r="BR368" s="6"/>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6"/>
      <c r="DM368" s="6"/>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row>
    <row r="369" spans="1:153" x14ac:dyDescent="0.3">
      <c r="A369" s="5"/>
      <c r="B369" s="18" t="str">
        <f t="shared" si="83"/>
        <v/>
      </c>
      <c r="C369" s="24"/>
      <c r="D369" s="24"/>
      <c r="E369" s="24"/>
      <c r="F369" s="24"/>
      <c r="G369" s="24"/>
      <c r="H369" s="25"/>
      <c r="I369" s="25"/>
      <c r="J369" s="25"/>
      <c r="K369" s="25"/>
      <c r="L369" s="25"/>
      <c r="M369" s="25"/>
      <c r="N369" s="24"/>
      <c r="O369" s="25"/>
      <c r="P369" s="6"/>
      <c r="Q369" s="6"/>
      <c r="R369" s="6" t="e">
        <f t="shared" si="84"/>
        <v>#N/A</v>
      </c>
      <c r="S369" s="6" t="e">
        <f t="shared" si="85"/>
        <v>#N/A</v>
      </c>
      <c r="T369" s="6" t="e">
        <f t="shared" si="86"/>
        <v>#N/A</v>
      </c>
      <c r="U369" s="6" t="e">
        <f t="shared" si="87"/>
        <v>#N/A</v>
      </c>
      <c r="V369" s="8" cm="1">
        <f t="array" ref="V369">IF(M369=0,0,IF(OR($DM$4=3,$DM$4=4),0,IF($DM$4=1,INDEX($CZ$7:$CZ$15,SUM(IF(M369&lt;$CY$7:$CY$15=TRUE,1,0))+1),VLOOKUP(M369,$DB$7:$DC$107,2,FALSE))))</f>
        <v>0</v>
      </c>
      <c r="W369" s="6" t="e">
        <f t="shared" si="82"/>
        <v>#N/A</v>
      </c>
      <c r="X369" s="6" cm="1">
        <f t="array" aca="1" ref="X369" ca="1">SUM(IF((IF(E369=0,INDIRECT(_xlfn.CONCAT($CH$1,MATCH(F369,$CG$7:$CG$100,0)+6)):INDIRECT(_xlfn.CONCAT($CH$1,MATCH(F369,$CG$7:$CG$100,0)+6+SUM(IF((F369=$CG$7:$CG$59)=TRUE,1,0))-1)),INDIRECT(_xlfn.CONCAT($CD$1,MATCH(E369,$CC$7:$CC$100,0)+6)):INDIRECT(_xlfn.CONCAT($CD$1,MATCH(E369,$CC$7:$CC$100,0)+6+SUM(IF((E369=$CC$7:$CC$59)=TRUE,1,0))-1)))*$S$3)=0,0,1))</f>
        <v>2</v>
      </c>
      <c r="Y369" s="6" t="e" cm="1">
        <f t="array" aca="1" ref="Y369" ca="1">SUM(IF((TRANSPOSE(MMULT(MMULT(_xlfn.MUNIT(X369),IF(MMULT(IF(E369=0,INDIRECT(_xlfn.CONCAT($CH$1,MATCH(F369,$CG$7:$CG$100,0)+6)):INDIRECT(_xlfn.CONCAT($CH$1,MATCH(F369,$CG$7:$CG$100,0)+6+SUM(IF((F369=$CG$7:$CG$59)=TRUE,1,0))-1)),INDIRECT(_xlfn.CONCAT($CD$1,MATCH(E369,$CC$7:$CC$100,0)+6)):INDIRECT(_xlfn.CONCAT($CD$1,MATCH(E369,$CC$7:$CC$100,0)+6+SUM(IF((E369=$CC$7:$CC$59)=TRUE,1,0))-1)))*$S$3,1/TRANSPOSE(W369-INDIRECT(_xlfn.CONCAT($BZ$1,MATCH(D369,$BY$7:$BY$100,0)+6)):INDIRECT(_xlfn.CONCAT($BZ$1,MATCH(D369,$BY$7:$BY$100,0)+6+SUM(IF((D369=$BY$7:$BY$59)=TRUE,1,0))-1))*$R$3))=1,1,0)),W369-INDIRECT(_xlfn.CONCAT($BZ$1,MATCH(D369,$BY$7:$BY$100,0)+6)):INDIRECT(_xlfn.CONCAT($BZ$1,MATCH(D369,$BY$7:$BY$100,0)+6+SUM(IF((D369=$BY$7:$BY$59)=TRUE,1,0))-1))*$R$3)))=0,0,1))</f>
        <v>#N/A</v>
      </c>
      <c r="Z369" s="6"/>
      <c r="AA369" s="30" t="str">
        <f t="shared" ca="1" si="88"/>
        <v/>
      </c>
      <c r="AB369" s="31" t="str">
        <f t="shared" si="89"/>
        <v/>
      </c>
      <c r="AC369" s="31" t="str">
        <f t="shared" si="90"/>
        <v/>
      </c>
      <c r="AD369" s="31" t="str">
        <f t="shared" si="91"/>
        <v/>
      </c>
      <c r="AE369" s="32" t="str">
        <f t="shared" si="92"/>
        <v/>
      </c>
      <c r="AF369" s="33" t="str" cm="1">
        <f t="array" aca="1" ref="AF369" ca="1">IFERROR(IF(_xlfn._xlws.SORT(TRANSPOSE(MMULT(MMULT(_xlfn.MUNIT(X369),IF(ROUND(MMULT(IF(E369=0,IF(DN367=1,INDIRECT(_xlfn.CONCAT($CP$1,MATCH(F369,$CO$7:$CO$100,0)+6)):INDIRECT(_xlfn.CONCAT($CP$1,MATCH(F369,$CO$7:$CO$100,0)+6+SUM(IF((F369=$CO$7:$CO$59)=TRUE,1,0))-1)),INDIRECT(_xlfn.CONCAT($CH$1,MATCH(F369,$CG$7:$CG$100,0)+6)):INDIRECT(_xlfn.CONCAT($CH$1,MATCH(F369,$CG$7:$CG$100,0)+6+SUM(IF((F369=$CG$7:$CG$59)=TRUE,1,0))-1))),IF(OR(DN367=2,DN367=3),INDIRECT(_xlfn.CONCAT($CL$1,MATCH(E369,$CK$7:$CK$100,0)+6)):INDIRECT(_xlfn.CONCAT($CL$1,MATCH(E369,$CK$7:$CK$100,0)+6+SUM(IF((E369=$CK$7:$CK$59)=TRUE,1,0))-1)),INDIRECT(_xlfn.CONCAT($CD$1,MATCH(E369,$CC$7:$CC$100,0)+6)):INDIRECT(_xlfn.CONCAT($CD$1,MATCH(E369,$CC$7:$CC$100,0)+6+SUM(IF((E369=$CC$7:$CC$59)=TRUE,1,0))-1))))*$S$3*IF(AND(DM367=4,F369=0),1.1,1),1/TRANSPOSE(W369-INDIRECT(_xlfn.CONCAT($BZ$1,MATCH(D369,$BY$7:$BY$100,0)+6)):INDIRECT(_xlfn.CONCAT($BZ$1,MATCH(D369,$BY$7:$BY$100,0)+6+SUM(IF((D369=$BY$7:$BY$59)=TRUE,1,0))-1))*$R$3)),6)=1,1,0)),W369-INDIRECT(_xlfn.CONCAT($BZ$1,MATCH(D369,$BY$7:$BY$100,0)+6)):INDIRECT(_xlfn.CONCAT($BZ$1,MATCH(D369,$BY$7:$BY$100,0)+6+SUM(IF((D369=$BY$7:$BY$59)=TRUE,1,0))-1))*$R$3))/$S$3,1,-1,TRUE)=0,"",_xlfn._xlws.SORT(TRANSPOSE(MMULT(MMULT(_xlfn.MUNIT(X369),IF(ROUND(MMULT(IF(E369=0,IF(DN367=1,INDIRECT(_xlfn.CONCAT($CP$1,MATCH(F369,$CO$7:$CO$100,0)+6)):INDIRECT(_xlfn.CONCAT($CP$1,MATCH(F369,$CO$7:$CO$100,0)+6+SUM(IF((F369=$CO$7:$CO$59)=TRUE,1,0))-1)),INDIRECT(_xlfn.CONCAT($CH$1,MATCH(F369,$CG$7:$CG$100,0)+6)):INDIRECT(_xlfn.CONCAT($CH$1,MATCH(F369,$CG$7:$CG$100,0)+6+SUM(IF((F369=$CG$7:$CG$59)=TRUE,1,0))-1))),IF(OR(DN367=2,DN367=3),INDIRECT(_xlfn.CONCAT($CL$1,MATCH(E369,$CK$7:$CK$100,0)+6)):INDIRECT(_xlfn.CONCAT($CL$1,MATCH(E369,$CK$7:$CK$100,0)+6+SUM(IF((E369=$CK$7:$CK$59)=TRUE,1,0))-1)),INDIRECT(_xlfn.CONCAT($CD$1,MATCH(E369,$CC$7:$CC$100,0)+6)):INDIRECT(_xlfn.CONCAT($CD$1,MATCH(E369,$CC$7:$CC$100,0)+6+SUM(IF((E369=$CC$7:$CC$59)=TRUE,1,0))-1))))*$S$3*IF(AND(DM367=4,F369=0),1.1,1),1/TRANSPOSE(W369-INDIRECT(_xlfn.CONCAT($BZ$1,MATCH(D369,$BY$7:$BY$100,0)+6)):INDIRECT(_xlfn.CONCAT($BZ$1,MATCH(D369,$BY$7:$BY$100,0)+6+SUM(IF((D369=$BY$7:$BY$59)=TRUE,1,0))-1))*$R$3)),6)=1,1,0)),W369-INDIRECT(_xlfn.CONCAT($BZ$1,MATCH(D369,$BY$7:$BY$100,0)+6)):INDIRECT(_xlfn.CONCAT($BZ$1,MATCH(D369,$BY$7:$BY$100,0)+6+SUM(IF((D369=$BY$7:$BY$59)=TRUE,1,0))-1))*$R$3))/$S$3,1,-1,TRUE)),"")</f>
        <v/>
      </c>
      <c r="AG369" s="31"/>
      <c r="AH369" s="31"/>
      <c r="AI369" s="31"/>
      <c r="AJ369" s="32"/>
      <c r="AK369" s="6"/>
      <c r="AL369" s="21"/>
      <c r="AM369" s="21"/>
      <c r="AN369" s="48">
        <f t="shared" si="93"/>
        <v>12</v>
      </c>
      <c r="AO369" s="39" t="e">
        <f t="shared" si="94"/>
        <v>#N/A</v>
      </c>
      <c r="AP369" s="39" t="e" cm="1">
        <f t="array" ref="AP369">_xlfn.XMATCH(1,IF(IF((AL369=$DG$24:$EF$24)=TRUE,1,0)+IF((AM369=$DG$25:$EF$25)=TRUE,1,0)=2,1,0))</f>
        <v>#N/A</v>
      </c>
      <c r="AQ369" s="39" t="str" cm="1">
        <f t="array" aca="1" ref="AQ369:AU369" ca="1">AA369:AE369</f>
        <v/>
      </c>
      <c r="AR369" s="39" t="str">
        <f ca="1"/>
        <v/>
      </c>
      <c r="AS369" s="39" t="str">
        <f ca="1"/>
        <v/>
      </c>
      <c r="AT369" s="39" t="str">
        <f ca="1"/>
        <v/>
      </c>
      <c r="AU369" s="39" t="str">
        <f ca="1"/>
        <v/>
      </c>
      <c r="AV369" s="39">
        <f t="shared" si="95"/>
        <v>0</v>
      </c>
      <c r="AW369" s="39" t="e" cm="1">
        <f t="array" ref="AW369">IF(AND(AV369=1,AO369&lt;&gt;1),VLOOKUP(E369,변환표준점수!$H$8:$O$60,_xlfn.XMATCH('표점 계산기'!$AL369,변환표준점수!$I$6:$O$6)+1,FALSE),IF(AND($E369=0,$DN$4=1),INDEX($CH$7:$CH$73,SUM(IF(AF369=$CP$7:$CP$59,ROW($A$1:$A$50),0))),IF(AND($E369&lt;&gt;0,$DN$4&lt;&gt;1),INDEX($CD$7:$CD$73,SUM(IF(AF369=$CL$7:$CL$59,ROW($A$1:$A$50),0))),AF369:AJ369)))</f>
        <v>#N/A</v>
      </c>
      <c r="AX369" s="39"/>
      <c r="AY369" s="39"/>
      <c r="AZ369" s="39"/>
      <c r="BA369" s="39"/>
      <c r="BB369" s="39" t="e">
        <f>VLOOKUP(G369,변환표준점수!$X$8:$AM$16,_xlfn.XMATCH(AL369,변환표준점수!$Y$5:$AM$5)+IF(OR(AN369=6,AN369=7,AN369=10,AN369=11),IF(AO369=1,0,1),0)+1,FALSE)</f>
        <v>#N/A</v>
      </c>
      <c r="BC369" s="39" t="e">
        <f>VLOOKUP(H369,변환표준점수!$AO$8:$BE$16,_xlfn.XMATCH(AL369,변환표준점수!$AP$5:$BE$5)+IF(OR(AN369=3,AN369=6,AN369=8,AN369=9,AN369=10),IF(AO369=1,0,1),0)+1,FALSE)</f>
        <v>#N/A</v>
      </c>
      <c r="BD369" s="39" t="e">
        <f>IF(I369=0,VLOOKUP(K369,변환표준점수!$BU$8:$CF$62,'표점 계산기'!$AN369+1,FALSE),VLOOKUP(I369,변환표준점수!$BH$8:$BS$62,'표점 계산기'!$AN369+1,FALSE))</f>
        <v>#N/A</v>
      </c>
      <c r="BE369" s="39" t="e">
        <f>IF(J369=0,VLOOKUP(L369,변환표준점수!$BU$8:$CF$62,'표점 계산기'!$AN369+1,FALSE),VLOOKUP(J369,변환표준점수!$BH$8:$BS$62,'표점 계산기'!$AN369+1,FALSE))</f>
        <v>#N/A</v>
      </c>
      <c r="BF369" s="39" cm="1">
        <f t="array" ref="BF369">IF(M369=0,0,IF(OR(AN369=3,AN369=4),0,IF(AN369=1,INDEX($CZ$7:$CZ$15,SUM(IF(M369&lt;$CY$7:$CY$15=TRUE,1,0))+1),VLOOKUP(M369,변환표준점수!$BH$8:$BS$62,'표점 계산기'!AN369+1,FALSE))))</f>
        <v>0</v>
      </c>
      <c r="BG369" s="39" t="e" cm="1">
        <f t="array" ref="BG369">INDEX($DG$24:$EF$31,COLUMN(C364),$AP369)</f>
        <v>#N/A</v>
      </c>
      <c r="BH369" s="39" t="e" cm="1">
        <f t="array" ref="BH369">INDEX($DG$24:$EF$31,COLUMN(D364),$AP369)</f>
        <v>#N/A</v>
      </c>
      <c r="BI369" s="39" t="e" cm="1">
        <f t="array" ref="BI369">INDEX($DG$24:$EF$31,COLUMN(E364),$AP369)</f>
        <v>#N/A</v>
      </c>
      <c r="BJ369" s="39" t="e" cm="1">
        <f t="array" ref="BJ369">INDEX($DG$24:$EF$31,COLUMN(F364),$AP369)</f>
        <v>#N/A</v>
      </c>
      <c r="BK369" s="39" t="e" cm="1">
        <f t="array" ref="BK369">INDEX($DG$24:$EF$31,COLUMN(G364),$AP369)</f>
        <v>#N/A</v>
      </c>
      <c r="BL369" s="39" t="e" cm="1">
        <f t="array" ref="BL369">INDEX($DG$24:$EF$31,COLUMN(H364),$AP369)</f>
        <v>#N/A</v>
      </c>
      <c r="BM369" s="63" t="str" cm="1">
        <f t="array" aca="1" ref="BM369:BQ369" ca="1">IFERROR(ROUND(IF(IFERROR(AW369:BA369/AW369:BA369,0)=1,(IFERROR(AQ369:AU369*BG369,0)+IFERROR(AW369:BA369*BH369,0)+(SUM(BD369:BF369)-MIN(BD369:BF369))*BI369+BB369*BJ369+BC369*BK369)*BL369+BB369*(1-BJ369)+BC369*(1-BK369)+IF(AN369=1,BF369,0),""),2),"")</f>
        <v/>
      </c>
      <c r="BN369" s="52" t="str">
        <f ca="1"/>
        <v/>
      </c>
      <c r="BO369" s="52" t="str">
        <f ca="1"/>
        <v/>
      </c>
      <c r="BP369" s="52" t="str">
        <f ca="1"/>
        <v/>
      </c>
      <c r="BQ369" s="64" t="str">
        <f ca="1"/>
        <v/>
      </c>
      <c r="BR369" s="6"/>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6"/>
      <c r="DM369" s="6"/>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row>
    <row r="370" spans="1:153" x14ac:dyDescent="0.3">
      <c r="A370" s="5"/>
      <c r="B370" s="18" t="str">
        <f t="shared" si="83"/>
        <v/>
      </c>
      <c r="C370" s="24"/>
      <c r="D370" s="24"/>
      <c r="E370" s="24"/>
      <c r="F370" s="24"/>
      <c r="G370" s="24"/>
      <c r="H370" s="25"/>
      <c r="I370" s="25"/>
      <c r="J370" s="25"/>
      <c r="K370" s="25"/>
      <c r="L370" s="25"/>
      <c r="M370" s="25"/>
      <c r="N370" s="24"/>
      <c r="O370" s="25"/>
      <c r="P370" s="6"/>
      <c r="Q370" s="6"/>
      <c r="R370" s="6" t="e">
        <f t="shared" si="84"/>
        <v>#N/A</v>
      </c>
      <c r="S370" s="6" t="e">
        <f t="shared" si="85"/>
        <v>#N/A</v>
      </c>
      <c r="T370" s="6" t="e">
        <f t="shared" si="86"/>
        <v>#N/A</v>
      </c>
      <c r="U370" s="6" t="e">
        <f t="shared" si="87"/>
        <v>#N/A</v>
      </c>
      <c r="V370" s="8" cm="1">
        <f t="array" ref="V370">IF(M370=0,0,IF(OR($DM$4=3,$DM$4=4),0,IF($DM$4=1,INDEX($CZ$7:$CZ$15,SUM(IF(M370&lt;$CY$7:$CY$15=TRUE,1,0))+1),VLOOKUP(M370,$DB$7:$DC$107,2,FALSE))))</f>
        <v>0</v>
      </c>
      <c r="W370" s="6" t="e">
        <f t="shared" si="82"/>
        <v>#N/A</v>
      </c>
      <c r="X370" s="6" cm="1">
        <f t="array" aca="1" ref="X370" ca="1">SUM(IF((IF(E370=0,INDIRECT(_xlfn.CONCAT($CH$1,MATCH(F370,$CG$7:$CG$100,0)+6)):INDIRECT(_xlfn.CONCAT($CH$1,MATCH(F370,$CG$7:$CG$100,0)+6+SUM(IF((F370=$CG$7:$CG$59)=TRUE,1,0))-1)),INDIRECT(_xlfn.CONCAT($CD$1,MATCH(E370,$CC$7:$CC$100,0)+6)):INDIRECT(_xlfn.CONCAT($CD$1,MATCH(E370,$CC$7:$CC$100,0)+6+SUM(IF((E370=$CC$7:$CC$59)=TRUE,1,0))-1)))*$S$3)=0,0,1))</f>
        <v>2</v>
      </c>
      <c r="Y370" s="6" t="e" cm="1">
        <f t="array" aca="1" ref="Y370" ca="1">SUM(IF((TRANSPOSE(MMULT(MMULT(_xlfn.MUNIT(X370),IF(MMULT(IF(E370=0,INDIRECT(_xlfn.CONCAT($CH$1,MATCH(F370,$CG$7:$CG$100,0)+6)):INDIRECT(_xlfn.CONCAT($CH$1,MATCH(F370,$CG$7:$CG$100,0)+6+SUM(IF((F370=$CG$7:$CG$59)=TRUE,1,0))-1)),INDIRECT(_xlfn.CONCAT($CD$1,MATCH(E370,$CC$7:$CC$100,0)+6)):INDIRECT(_xlfn.CONCAT($CD$1,MATCH(E370,$CC$7:$CC$100,0)+6+SUM(IF((E370=$CC$7:$CC$59)=TRUE,1,0))-1)))*$S$3,1/TRANSPOSE(W370-INDIRECT(_xlfn.CONCAT($BZ$1,MATCH(D370,$BY$7:$BY$100,0)+6)):INDIRECT(_xlfn.CONCAT($BZ$1,MATCH(D370,$BY$7:$BY$100,0)+6+SUM(IF((D370=$BY$7:$BY$59)=TRUE,1,0))-1))*$R$3))=1,1,0)),W370-INDIRECT(_xlfn.CONCAT($BZ$1,MATCH(D370,$BY$7:$BY$100,0)+6)):INDIRECT(_xlfn.CONCAT($BZ$1,MATCH(D370,$BY$7:$BY$100,0)+6+SUM(IF((D370=$BY$7:$BY$59)=TRUE,1,0))-1))*$R$3)))=0,0,1))</f>
        <v>#N/A</v>
      </c>
      <c r="Z370" s="6"/>
      <c r="AA370" s="30" t="str">
        <f t="shared" ca="1" si="88"/>
        <v/>
      </c>
      <c r="AB370" s="31" t="str">
        <f t="shared" si="89"/>
        <v/>
      </c>
      <c r="AC370" s="31" t="str">
        <f t="shared" si="90"/>
        <v/>
      </c>
      <c r="AD370" s="31" t="str">
        <f t="shared" si="91"/>
        <v/>
      </c>
      <c r="AE370" s="32" t="str">
        <f t="shared" si="92"/>
        <v/>
      </c>
      <c r="AF370" s="33" t="str" cm="1">
        <f t="array" aca="1" ref="AF370" ca="1">IFERROR(IF(_xlfn._xlws.SORT(TRANSPOSE(MMULT(MMULT(_xlfn.MUNIT(X370),IF(ROUND(MMULT(IF(E370=0,IF(DN368=1,INDIRECT(_xlfn.CONCAT($CP$1,MATCH(F370,$CO$7:$CO$100,0)+6)):INDIRECT(_xlfn.CONCAT($CP$1,MATCH(F370,$CO$7:$CO$100,0)+6+SUM(IF((F370=$CO$7:$CO$59)=TRUE,1,0))-1)),INDIRECT(_xlfn.CONCAT($CH$1,MATCH(F370,$CG$7:$CG$100,0)+6)):INDIRECT(_xlfn.CONCAT($CH$1,MATCH(F370,$CG$7:$CG$100,0)+6+SUM(IF((F370=$CG$7:$CG$59)=TRUE,1,0))-1))),IF(OR(DN368=2,DN368=3),INDIRECT(_xlfn.CONCAT($CL$1,MATCH(E370,$CK$7:$CK$100,0)+6)):INDIRECT(_xlfn.CONCAT($CL$1,MATCH(E370,$CK$7:$CK$100,0)+6+SUM(IF((E370=$CK$7:$CK$59)=TRUE,1,0))-1)),INDIRECT(_xlfn.CONCAT($CD$1,MATCH(E370,$CC$7:$CC$100,0)+6)):INDIRECT(_xlfn.CONCAT($CD$1,MATCH(E370,$CC$7:$CC$100,0)+6+SUM(IF((E370=$CC$7:$CC$59)=TRUE,1,0))-1))))*$S$3*IF(AND(DM368=4,F370=0),1.1,1),1/TRANSPOSE(W370-INDIRECT(_xlfn.CONCAT($BZ$1,MATCH(D370,$BY$7:$BY$100,0)+6)):INDIRECT(_xlfn.CONCAT($BZ$1,MATCH(D370,$BY$7:$BY$100,0)+6+SUM(IF((D370=$BY$7:$BY$59)=TRUE,1,0))-1))*$R$3)),6)=1,1,0)),W370-INDIRECT(_xlfn.CONCAT($BZ$1,MATCH(D370,$BY$7:$BY$100,0)+6)):INDIRECT(_xlfn.CONCAT($BZ$1,MATCH(D370,$BY$7:$BY$100,0)+6+SUM(IF((D370=$BY$7:$BY$59)=TRUE,1,0))-1))*$R$3))/$S$3,1,-1,TRUE)=0,"",_xlfn._xlws.SORT(TRANSPOSE(MMULT(MMULT(_xlfn.MUNIT(X370),IF(ROUND(MMULT(IF(E370=0,IF(DN368=1,INDIRECT(_xlfn.CONCAT($CP$1,MATCH(F370,$CO$7:$CO$100,0)+6)):INDIRECT(_xlfn.CONCAT($CP$1,MATCH(F370,$CO$7:$CO$100,0)+6+SUM(IF((F370=$CO$7:$CO$59)=TRUE,1,0))-1)),INDIRECT(_xlfn.CONCAT($CH$1,MATCH(F370,$CG$7:$CG$100,0)+6)):INDIRECT(_xlfn.CONCAT($CH$1,MATCH(F370,$CG$7:$CG$100,0)+6+SUM(IF((F370=$CG$7:$CG$59)=TRUE,1,0))-1))),IF(OR(DN368=2,DN368=3),INDIRECT(_xlfn.CONCAT($CL$1,MATCH(E370,$CK$7:$CK$100,0)+6)):INDIRECT(_xlfn.CONCAT($CL$1,MATCH(E370,$CK$7:$CK$100,0)+6+SUM(IF((E370=$CK$7:$CK$59)=TRUE,1,0))-1)),INDIRECT(_xlfn.CONCAT($CD$1,MATCH(E370,$CC$7:$CC$100,0)+6)):INDIRECT(_xlfn.CONCAT($CD$1,MATCH(E370,$CC$7:$CC$100,0)+6+SUM(IF((E370=$CC$7:$CC$59)=TRUE,1,0))-1))))*$S$3*IF(AND(DM368=4,F370=0),1.1,1),1/TRANSPOSE(W370-INDIRECT(_xlfn.CONCAT($BZ$1,MATCH(D370,$BY$7:$BY$100,0)+6)):INDIRECT(_xlfn.CONCAT($BZ$1,MATCH(D370,$BY$7:$BY$100,0)+6+SUM(IF((D370=$BY$7:$BY$59)=TRUE,1,0))-1))*$R$3)),6)=1,1,0)),W370-INDIRECT(_xlfn.CONCAT($BZ$1,MATCH(D370,$BY$7:$BY$100,0)+6)):INDIRECT(_xlfn.CONCAT($BZ$1,MATCH(D370,$BY$7:$BY$100,0)+6+SUM(IF((D370=$BY$7:$BY$59)=TRUE,1,0))-1))*$R$3))/$S$3,1,-1,TRUE)),"")</f>
        <v/>
      </c>
      <c r="AG370" s="31"/>
      <c r="AH370" s="31"/>
      <c r="AI370" s="31"/>
      <c r="AJ370" s="32"/>
      <c r="AK370" s="6"/>
      <c r="AL370" s="21"/>
      <c r="AM370" s="21"/>
      <c r="AN370" s="48">
        <f t="shared" si="93"/>
        <v>12</v>
      </c>
      <c r="AO370" s="39" t="e">
        <f t="shared" si="94"/>
        <v>#N/A</v>
      </c>
      <c r="AP370" s="39" t="e" cm="1">
        <f t="array" ref="AP370">_xlfn.XMATCH(1,IF(IF((AL370=$DG$24:$EF$24)=TRUE,1,0)+IF((AM370=$DG$25:$EF$25)=TRUE,1,0)=2,1,0))</f>
        <v>#N/A</v>
      </c>
      <c r="AQ370" s="39" t="str" cm="1">
        <f t="array" aca="1" ref="AQ370:AU370" ca="1">AA370:AE370</f>
        <v/>
      </c>
      <c r="AR370" s="39" t="str">
        <f ca="1"/>
        <v/>
      </c>
      <c r="AS370" s="39" t="str">
        <f ca="1"/>
        <v/>
      </c>
      <c r="AT370" s="39" t="str">
        <f ca="1"/>
        <v/>
      </c>
      <c r="AU370" s="39" t="str">
        <f ca="1"/>
        <v/>
      </c>
      <c r="AV370" s="39">
        <f t="shared" si="95"/>
        <v>0</v>
      </c>
      <c r="AW370" s="39" t="e" cm="1">
        <f t="array" ref="AW370">IF(AND(AV370=1,AO370&lt;&gt;1),VLOOKUP(E370,변환표준점수!$H$8:$O$60,_xlfn.XMATCH('표점 계산기'!$AL370,변환표준점수!$I$6:$O$6)+1,FALSE),IF(AND($E370=0,$DN$4=1),INDEX($CH$7:$CH$73,SUM(IF(AF370=$CP$7:$CP$59,ROW($A$1:$A$50),0))),IF(AND($E370&lt;&gt;0,$DN$4&lt;&gt;1),INDEX($CD$7:$CD$73,SUM(IF(AF370=$CL$7:$CL$59,ROW($A$1:$A$50),0))),AF370:AJ370)))</f>
        <v>#N/A</v>
      </c>
      <c r="AX370" s="39"/>
      <c r="AY370" s="39"/>
      <c r="AZ370" s="39"/>
      <c r="BA370" s="39"/>
      <c r="BB370" s="39" t="e">
        <f>VLOOKUP(G370,변환표준점수!$X$8:$AM$16,_xlfn.XMATCH(AL370,변환표준점수!$Y$5:$AM$5)+IF(OR(AN370=6,AN370=7,AN370=10,AN370=11),IF(AO370=1,0,1),0)+1,FALSE)</f>
        <v>#N/A</v>
      </c>
      <c r="BC370" s="39" t="e">
        <f>VLOOKUP(H370,변환표준점수!$AO$8:$BE$16,_xlfn.XMATCH(AL370,변환표준점수!$AP$5:$BE$5)+IF(OR(AN370=3,AN370=6,AN370=8,AN370=9,AN370=10),IF(AO370=1,0,1),0)+1,FALSE)</f>
        <v>#N/A</v>
      </c>
      <c r="BD370" s="39" t="e">
        <f>IF(I370=0,VLOOKUP(K370,변환표준점수!$BU$8:$CF$62,'표점 계산기'!$AN370+1,FALSE),VLOOKUP(I370,변환표준점수!$BH$8:$BS$62,'표점 계산기'!$AN370+1,FALSE))</f>
        <v>#N/A</v>
      </c>
      <c r="BE370" s="39" t="e">
        <f>IF(J370=0,VLOOKUP(L370,변환표준점수!$BU$8:$CF$62,'표점 계산기'!$AN370+1,FALSE),VLOOKUP(J370,변환표준점수!$BH$8:$BS$62,'표점 계산기'!$AN370+1,FALSE))</f>
        <v>#N/A</v>
      </c>
      <c r="BF370" s="39" cm="1">
        <f t="array" ref="BF370">IF(M370=0,0,IF(OR(AN370=3,AN370=4),0,IF(AN370=1,INDEX($CZ$7:$CZ$15,SUM(IF(M370&lt;$CY$7:$CY$15=TRUE,1,0))+1),VLOOKUP(M370,변환표준점수!$BH$8:$BS$62,'표점 계산기'!AN370+1,FALSE))))</f>
        <v>0</v>
      </c>
      <c r="BG370" s="39" t="e" cm="1">
        <f t="array" ref="BG370">INDEX($DG$24:$EF$31,COLUMN(C365),$AP370)</f>
        <v>#N/A</v>
      </c>
      <c r="BH370" s="39" t="e" cm="1">
        <f t="array" ref="BH370">INDEX($DG$24:$EF$31,COLUMN(D365),$AP370)</f>
        <v>#N/A</v>
      </c>
      <c r="BI370" s="39" t="e" cm="1">
        <f t="array" ref="BI370">INDEX($DG$24:$EF$31,COLUMN(E365),$AP370)</f>
        <v>#N/A</v>
      </c>
      <c r="BJ370" s="39" t="e" cm="1">
        <f t="array" ref="BJ370">INDEX($DG$24:$EF$31,COLUMN(F365),$AP370)</f>
        <v>#N/A</v>
      </c>
      <c r="BK370" s="39" t="e" cm="1">
        <f t="array" ref="BK370">INDEX($DG$24:$EF$31,COLUMN(G365),$AP370)</f>
        <v>#N/A</v>
      </c>
      <c r="BL370" s="39" t="e" cm="1">
        <f t="array" ref="BL370">INDEX($DG$24:$EF$31,COLUMN(H365),$AP370)</f>
        <v>#N/A</v>
      </c>
      <c r="BM370" s="63" t="str" cm="1">
        <f t="array" aca="1" ref="BM370:BQ370" ca="1">IFERROR(ROUND(IF(IFERROR(AW370:BA370/AW370:BA370,0)=1,(IFERROR(AQ370:AU370*BG370,0)+IFERROR(AW370:BA370*BH370,0)+(SUM(BD370:BF370)-MIN(BD370:BF370))*BI370+BB370*BJ370+BC370*BK370)*BL370+BB370*(1-BJ370)+BC370*(1-BK370)+IF(AN370=1,BF370,0),""),2),"")</f>
        <v/>
      </c>
      <c r="BN370" s="52" t="str">
        <f ca="1"/>
        <v/>
      </c>
      <c r="BO370" s="52" t="str">
        <f ca="1"/>
        <v/>
      </c>
      <c r="BP370" s="52" t="str">
        <f ca="1"/>
        <v/>
      </c>
      <c r="BQ370" s="64" t="str">
        <f ca="1"/>
        <v/>
      </c>
      <c r="BR370" s="6"/>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6"/>
      <c r="DM370" s="6"/>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row>
    <row r="371" spans="1:153" x14ac:dyDescent="0.3">
      <c r="A371" s="5"/>
      <c r="B371" s="18" t="str">
        <f t="shared" si="83"/>
        <v/>
      </c>
      <c r="C371" s="24"/>
      <c r="D371" s="24"/>
      <c r="E371" s="24"/>
      <c r="F371" s="24"/>
      <c r="G371" s="24"/>
      <c r="H371" s="25"/>
      <c r="I371" s="25"/>
      <c r="J371" s="25"/>
      <c r="K371" s="25"/>
      <c r="L371" s="25"/>
      <c r="M371" s="25"/>
      <c r="N371" s="24"/>
      <c r="O371" s="25"/>
      <c r="P371" s="6"/>
      <c r="Q371" s="6"/>
      <c r="R371" s="6" t="e">
        <f t="shared" si="84"/>
        <v>#N/A</v>
      </c>
      <c r="S371" s="6" t="e">
        <f t="shared" si="85"/>
        <v>#N/A</v>
      </c>
      <c r="T371" s="6" t="e">
        <f t="shared" si="86"/>
        <v>#N/A</v>
      </c>
      <c r="U371" s="6" t="e">
        <f t="shared" si="87"/>
        <v>#N/A</v>
      </c>
      <c r="V371" s="8" cm="1">
        <f t="array" ref="V371">IF(M371=0,0,IF(OR($DM$4=3,$DM$4=4),0,IF($DM$4=1,INDEX($CZ$7:$CZ$15,SUM(IF(M371&lt;$CY$7:$CY$15=TRUE,1,0))+1),VLOOKUP(M371,$DB$7:$DC$107,2,FALSE))))</f>
        <v>0</v>
      </c>
      <c r="W371" s="6" t="e">
        <f t="shared" si="82"/>
        <v>#N/A</v>
      </c>
      <c r="X371" s="6" cm="1">
        <f t="array" aca="1" ref="X371" ca="1">SUM(IF((IF(E371=0,INDIRECT(_xlfn.CONCAT($CH$1,MATCH(F371,$CG$7:$CG$100,0)+6)):INDIRECT(_xlfn.CONCAT($CH$1,MATCH(F371,$CG$7:$CG$100,0)+6+SUM(IF((F371=$CG$7:$CG$59)=TRUE,1,0))-1)),INDIRECT(_xlfn.CONCAT($CD$1,MATCH(E371,$CC$7:$CC$100,0)+6)):INDIRECT(_xlfn.CONCAT($CD$1,MATCH(E371,$CC$7:$CC$100,0)+6+SUM(IF((E371=$CC$7:$CC$59)=TRUE,1,0))-1)))*$S$3)=0,0,1))</f>
        <v>2</v>
      </c>
      <c r="Y371" s="6" t="e" cm="1">
        <f t="array" aca="1" ref="Y371" ca="1">SUM(IF((TRANSPOSE(MMULT(MMULT(_xlfn.MUNIT(X371),IF(MMULT(IF(E371=0,INDIRECT(_xlfn.CONCAT($CH$1,MATCH(F371,$CG$7:$CG$100,0)+6)):INDIRECT(_xlfn.CONCAT($CH$1,MATCH(F371,$CG$7:$CG$100,0)+6+SUM(IF((F371=$CG$7:$CG$59)=TRUE,1,0))-1)),INDIRECT(_xlfn.CONCAT($CD$1,MATCH(E371,$CC$7:$CC$100,0)+6)):INDIRECT(_xlfn.CONCAT($CD$1,MATCH(E371,$CC$7:$CC$100,0)+6+SUM(IF((E371=$CC$7:$CC$59)=TRUE,1,0))-1)))*$S$3,1/TRANSPOSE(W371-INDIRECT(_xlfn.CONCAT($BZ$1,MATCH(D371,$BY$7:$BY$100,0)+6)):INDIRECT(_xlfn.CONCAT($BZ$1,MATCH(D371,$BY$7:$BY$100,0)+6+SUM(IF((D371=$BY$7:$BY$59)=TRUE,1,0))-1))*$R$3))=1,1,0)),W371-INDIRECT(_xlfn.CONCAT($BZ$1,MATCH(D371,$BY$7:$BY$100,0)+6)):INDIRECT(_xlfn.CONCAT($BZ$1,MATCH(D371,$BY$7:$BY$100,0)+6+SUM(IF((D371=$BY$7:$BY$59)=TRUE,1,0))-1))*$R$3)))=0,0,1))</f>
        <v>#N/A</v>
      </c>
      <c r="Z371" s="6"/>
      <c r="AA371" s="30" t="str">
        <f t="shared" ca="1" si="88"/>
        <v/>
      </c>
      <c r="AB371" s="31" t="str">
        <f t="shared" si="89"/>
        <v/>
      </c>
      <c r="AC371" s="31" t="str">
        <f t="shared" si="90"/>
        <v/>
      </c>
      <c r="AD371" s="31" t="str">
        <f t="shared" si="91"/>
        <v/>
      </c>
      <c r="AE371" s="32" t="str">
        <f t="shared" si="92"/>
        <v/>
      </c>
      <c r="AF371" s="33" t="str" cm="1">
        <f t="array" aca="1" ref="AF371" ca="1">IFERROR(IF(_xlfn._xlws.SORT(TRANSPOSE(MMULT(MMULT(_xlfn.MUNIT(X371),IF(ROUND(MMULT(IF(E371=0,IF(DN369=1,INDIRECT(_xlfn.CONCAT($CP$1,MATCH(F371,$CO$7:$CO$100,0)+6)):INDIRECT(_xlfn.CONCAT($CP$1,MATCH(F371,$CO$7:$CO$100,0)+6+SUM(IF((F371=$CO$7:$CO$59)=TRUE,1,0))-1)),INDIRECT(_xlfn.CONCAT($CH$1,MATCH(F371,$CG$7:$CG$100,0)+6)):INDIRECT(_xlfn.CONCAT($CH$1,MATCH(F371,$CG$7:$CG$100,0)+6+SUM(IF((F371=$CG$7:$CG$59)=TRUE,1,0))-1))),IF(OR(DN369=2,DN369=3),INDIRECT(_xlfn.CONCAT($CL$1,MATCH(E371,$CK$7:$CK$100,0)+6)):INDIRECT(_xlfn.CONCAT($CL$1,MATCH(E371,$CK$7:$CK$100,0)+6+SUM(IF((E371=$CK$7:$CK$59)=TRUE,1,0))-1)),INDIRECT(_xlfn.CONCAT($CD$1,MATCH(E371,$CC$7:$CC$100,0)+6)):INDIRECT(_xlfn.CONCAT($CD$1,MATCH(E371,$CC$7:$CC$100,0)+6+SUM(IF((E371=$CC$7:$CC$59)=TRUE,1,0))-1))))*$S$3*IF(AND(DM369=4,F371=0),1.1,1),1/TRANSPOSE(W371-INDIRECT(_xlfn.CONCAT($BZ$1,MATCH(D371,$BY$7:$BY$100,0)+6)):INDIRECT(_xlfn.CONCAT($BZ$1,MATCH(D371,$BY$7:$BY$100,0)+6+SUM(IF((D371=$BY$7:$BY$59)=TRUE,1,0))-1))*$R$3)),6)=1,1,0)),W371-INDIRECT(_xlfn.CONCAT($BZ$1,MATCH(D371,$BY$7:$BY$100,0)+6)):INDIRECT(_xlfn.CONCAT($BZ$1,MATCH(D371,$BY$7:$BY$100,0)+6+SUM(IF((D371=$BY$7:$BY$59)=TRUE,1,0))-1))*$R$3))/$S$3,1,-1,TRUE)=0,"",_xlfn._xlws.SORT(TRANSPOSE(MMULT(MMULT(_xlfn.MUNIT(X371),IF(ROUND(MMULT(IF(E371=0,IF(DN369=1,INDIRECT(_xlfn.CONCAT($CP$1,MATCH(F371,$CO$7:$CO$100,0)+6)):INDIRECT(_xlfn.CONCAT($CP$1,MATCH(F371,$CO$7:$CO$100,0)+6+SUM(IF((F371=$CO$7:$CO$59)=TRUE,1,0))-1)),INDIRECT(_xlfn.CONCAT($CH$1,MATCH(F371,$CG$7:$CG$100,0)+6)):INDIRECT(_xlfn.CONCAT($CH$1,MATCH(F371,$CG$7:$CG$100,0)+6+SUM(IF((F371=$CG$7:$CG$59)=TRUE,1,0))-1))),IF(OR(DN369=2,DN369=3),INDIRECT(_xlfn.CONCAT($CL$1,MATCH(E371,$CK$7:$CK$100,0)+6)):INDIRECT(_xlfn.CONCAT($CL$1,MATCH(E371,$CK$7:$CK$100,0)+6+SUM(IF((E371=$CK$7:$CK$59)=TRUE,1,0))-1)),INDIRECT(_xlfn.CONCAT($CD$1,MATCH(E371,$CC$7:$CC$100,0)+6)):INDIRECT(_xlfn.CONCAT($CD$1,MATCH(E371,$CC$7:$CC$100,0)+6+SUM(IF((E371=$CC$7:$CC$59)=TRUE,1,0))-1))))*$S$3*IF(AND(DM369=4,F371=0),1.1,1),1/TRANSPOSE(W371-INDIRECT(_xlfn.CONCAT($BZ$1,MATCH(D371,$BY$7:$BY$100,0)+6)):INDIRECT(_xlfn.CONCAT($BZ$1,MATCH(D371,$BY$7:$BY$100,0)+6+SUM(IF((D371=$BY$7:$BY$59)=TRUE,1,0))-1))*$R$3)),6)=1,1,0)),W371-INDIRECT(_xlfn.CONCAT($BZ$1,MATCH(D371,$BY$7:$BY$100,0)+6)):INDIRECT(_xlfn.CONCAT($BZ$1,MATCH(D371,$BY$7:$BY$100,0)+6+SUM(IF((D371=$BY$7:$BY$59)=TRUE,1,0))-1))*$R$3))/$S$3,1,-1,TRUE)),"")</f>
        <v/>
      </c>
      <c r="AG371" s="31"/>
      <c r="AH371" s="31"/>
      <c r="AI371" s="31"/>
      <c r="AJ371" s="32"/>
      <c r="AK371" s="6"/>
      <c r="AL371" s="21"/>
      <c r="AM371" s="21"/>
      <c r="AN371" s="48">
        <f t="shared" si="93"/>
        <v>12</v>
      </c>
      <c r="AO371" s="39" t="e">
        <f t="shared" si="94"/>
        <v>#N/A</v>
      </c>
      <c r="AP371" s="39" t="e" cm="1">
        <f t="array" ref="AP371">_xlfn.XMATCH(1,IF(IF((AL371=$DG$24:$EF$24)=TRUE,1,0)+IF((AM371=$DG$25:$EF$25)=TRUE,1,0)=2,1,0))</f>
        <v>#N/A</v>
      </c>
      <c r="AQ371" s="39" t="str" cm="1">
        <f t="array" aca="1" ref="AQ371:AU371" ca="1">AA371:AE371</f>
        <v/>
      </c>
      <c r="AR371" s="39" t="str">
        <f ca="1"/>
        <v/>
      </c>
      <c r="AS371" s="39" t="str">
        <f ca="1"/>
        <v/>
      </c>
      <c r="AT371" s="39" t="str">
        <f ca="1"/>
        <v/>
      </c>
      <c r="AU371" s="39" t="str">
        <f ca="1"/>
        <v/>
      </c>
      <c r="AV371" s="39">
        <f t="shared" si="95"/>
        <v>0</v>
      </c>
      <c r="AW371" s="39" t="e" cm="1">
        <f t="array" ref="AW371">IF(AND(AV371=1,AO371&lt;&gt;1),VLOOKUP(E371,변환표준점수!$H$8:$O$60,_xlfn.XMATCH('표점 계산기'!$AL371,변환표준점수!$I$6:$O$6)+1,FALSE),IF(AND($E371=0,$DN$4=1),INDEX($CH$7:$CH$73,SUM(IF(AF371=$CP$7:$CP$59,ROW($A$1:$A$50),0))),IF(AND($E371&lt;&gt;0,$DN$4&lt;&gt;1),INDEX($CD$7:$CD$73,SUM(IF(AF371=$CL$7:$CL$59,ROW($A$1:$A$50),0))),AF371:AJ371)))</f>
        <v>#N/A</v>
      </c>
      <c r="AX371" s="39"/>
      <c r="AY371" s="39"/>
      <c r="AZ371" s="39"/>
      <c r="BA371" s="39"/>
      <c r="BB371" s="39" t="e">
        <f>VLOOKUP(G371,변환표준점수!$X$8:$AM$16,_xlfn.XMATCH(AL371,변환표준점수!$Y$5:$AM$5)+IF(OR(AN371=6,AN371=7,AN371=10,AN371=11),IF(AO371=1,0,1),0)+1,FALSE)</f>
        <v>#N/A</v>
      </c>
      <c r="BC371" s="39" t="e">
        <f>VLOOKUP(H371,변환표준점수!$AO$8:$BE$16,_xlfn.XMATCH(AL371,변환표준점수!$AP$5:$BE$5)+IF(OR(AN371=3,AN371=6,AN371=8,AN371=9,AN371=10),IF(AO371=1,0,1),0)+1,FALSE)</f>
        <v>#N/A</v>
      </c>
      <c r="BD371" s="39" t="e">
        <f>IF(I371=0,VLOOKUP(K371,변환표준점수!$BU$8:$CF$62,'표점 계산기'!$AN371+1,FALSE),VLOOKUP(I371,변환표준점수!$BH$8:$BS$62,'표점 계산기'!$AN371+1,FALSE))</f>
        <v>#N/A</v>
      </c>
      <c r="BE371" s="39" t="e">
        <f>IF(J371=0,VLOOKUP(L371,변환표준점수!$BU$8:$CF$62,'표점 계산기'!$AN371+1,FALSE),VLOOKUP(J371,변환표준점수!$BH$8:$BS$62,'표점 계산기'!$AN371+1,FALSE))</f>
        <v>#N/A</v>
      </c>
      <c r="BF371" s="39" cm="1">
        <f t="array" ref="BF371">IF(M371=0,0,IF(OR(AN371=3,AN371=4),0,IF(AN371=1,INDEX($CZ$7:$CZ$15,SUM(IF(M371&lt;$CY$7:$CY$15=TRUE,1,0))+1),VLOOKUP(M371,변환표준점수!$BH$8:$BS$62,'표점 계산기'!AN371+1,FALSE))))</f>
        <v>0</v>
      </c>
      <c r="BG371" s="39" t="e" cm="1">
        <f t="array" ref="BG371">INDEX($DG$24:$EF$31,COLUMN(C366),$AP371)</f>
        <v>#N/A</v>
      </c>
      <c r="BH371" s="39" t="e" cm="1">
        <f t="array" ref="BH371">INDEX($DG$24:$EF$31,COLUMN(D366),$AP371)</f>
        <v>#N/A</v>
      </c>
      <c r="BI371" s="39" t="e" cm="1">
        <f t="array" ref="BI371">INDEX($DG$24:$EF$31,COLUMN(E366),$AP371)</f>
        <v>#N/A</v>
      </c>
      <c r="BJ371" s="39" t="e" cm="1">
        <f t="array" ref="BJ371">INDEX($DG$24:$EF$31,COLUMN(F366),$AP371)</f>
        <v>#N/A</v>
      </c>
      <c r="BK371" s="39" t="e" cm="1">
        <f t="array" ref="BK371">INDEX($DG$24:$EF$31,COLUMN(G366),$AP371)</f>
        <v>#N/A</v>
      </c>
      <c r="BL371" s="39" t="e" cm="1">
        <f t="array" ref="BL371">INDEX($DG$24:$EF$31,COLUMN(H366),$AP371)</f>
        <v>#N/A</v>
      </c>
      <c r="BM371" s="63" t="str" cm="1">
        <f t="array" aca="1" ref="BM371:BQ371" ca="1">IFERROR(ROUND(IF(IFERROR(AW371:BA371/AW371:BA371,0)=1,(IFERROR(AQ371:AU371*BG371,0)+IFERROR(AW371:BA371*BH371,0)+(SUM(BD371:BF371)-MIN(BD371:BF371))*BI371+BB371*BJ371+BC371*BK371)*BL371+BB371*(1-BJ371)+BC371*(1-BK371)+IF(AN371=1,BF371,0),""),2),"")</f>
        <v/>
      </c>
      <c r="BN371" s="52" t="str">
        <f ca="1"/>
        <v/>
      </c>
      <c r="BO371" s="52" t="str">
        <f ca="1"/>
        <v/>
      </c>
      <c r="BP371" s="52" t="str">
        <f ca="1"/>
        <v/>
      </c>
      <c r="BQ371" s="64" t="str">
        <f ca="1"/>
        <v/>
      </c>
      <c r="BR371" s="6"/>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6"/>
      <c r="DM371" s="6"/>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row>
    <row r="372" spans="1:153" x14ac:dyDescent="0.3">
      <c r="A372" s="5"/>
      <c r="B372" s="18" t="str">
        <f t="shared" si="83"/>
        <v/>
      </c>
      <c r="C372" s="24"/>
      <c r="D372" s="24"/>
      <c r="E372" s="24"/>
      <c r="F372" s="24"/>
      <c r="G372" s="24"/>
      <c r="H372" s="25"/>
      <c r="I372" s="25"/>
      <c r="J372" s="25"/>
      <c r="K372" s="25"/>
      <c r="L372" s="25"/>
      <c r="M372" s="25"/>
      <c r="N372" s="24"/>
      <c r="O372" s="25"/>
      <c r="P372" s="6"/>
      <c r="Q372" s="6"/>
      <c r="R372" s="6" t="e">
        <f t="shared" si="84"/>
        <v>#N/A</v>
      </c>
      <c r="S372" s="6" t="e">
        <f t="shared" si="85"/>
        <v>#N/A</v>
      </c>
      <c r="T372" s="6" t="e">
        <f t="shared" si="86"/>
        <v>#N/A</v>
      </c>
      <c r="U372" s="6" t="e">
        <f t="shared" si="87"/>
        <v>#N/A</v>
      </c>
      <c r="V372" s="8" cm="1">
        <f t="array" ref="V372">IF(M372=0,0,IF(OR($DM$4=3,$DM$4=4),0,IF($DM$4=1,INDEX($CZ$7:$CZ$15,SUM(IF(M372&lt;$CY$7:$CY$15=TRUE,1,0))+1),VLOOKUP(M372,$DB$7:$DC$107,2,FALSE))))</f>
        <v>0</v>
      </c>
      <c r="W372" s="6" t="e">
        <f t="shared" si="82"/>
        <v>#N/A</v>
      </c>
      <c r="X372" s="6" cm="1">
        <f t="array" aca="1" ref="X372" ca="1">SUM(IF((IF(E372=0,INDIRECT(_xlfn.CONCAT($CH$1,MATCH(F372,$CG$7:$CG$100,0)+6)):INDIRECT(_xlfn.CONCAT($CH$1,MATCH(F372,$CG$7:$CG$100,0)+6+SUM(IF((F372=$CG$7:$CG$59)=TRUE,1,0))-1)),INDIRECT(_xlfn.CONCAT($CD$1,MATCH(E372,$CC$7:$CC$100,0)+6)):INDIRECT(_xlfn.CONCAT($CD$1,MATCH(E372,$CC$7:$CC$100,0)+6+SUM(IF((E372=$CC$7:$CC$59)=TRUE,1,0))-1)))*$S$3)=0,0,1))</f>
        <v>2</v>
      </c>
      <c r="Y372" s="6" t="e" cm="1">
        <f t="array" aca="1" ref="Y372" ca="1">SUM(IF((TRANSPOSE(MMULT(MMULT(_xlfn.MUNIT(X372),IF(MMULT(IF(E372=0,INDIRECT(_xlfn.CONCAT($CH$1,MATCH(F372,$CG$7:$CG$100,0)+6)):INDIRECT(_xlfn.CONCAT($CH$1,MATCH(F372,$CG$7:$CG$100,0)+6+SUM(IF((F372=$CG$7:$CG$59)=TRUE,1,0))-1)),INDIRECT(_xlfn.CONCAT($CD$1,MATCH(E372,$CC$7:$CC$100,0)+6)):INDIRECT(_xlfn.CONCAT($CD$1,MATCH(E372,$CC$7:$CC$100,0)+6+SUM(IF((E372=$CC$7:$CC$59)=TRUE,1,0))-1)))*$S$3,1/TRANSPOSE(W372-INDIRECT(_xlfn.CONCAT($BZ$1,MATCH(D372,$BY$7:$BY$100,0)+6)):INDIRECT(_xlfn.CONCAT($BZ$1,MATCH(D372,$BY$7:$BY$100,0)+6+SUM(IF((D372=$BY$7:$BY$59)=TRUE,1,0))-1))*$R$3))=1,1,0)),W372-INDIRECT(_xlfn.CONCAT($BZ$1,MATCH(D372,$BY$7:$BY$100,0)+6)):INDIRECT(_xlfn.CONCAT($BZ$1,MATCH(D372,$BY$7:$BY$100,0)+6+SUM(IF((D372=$BY$7:$BY$59)=TRUE,1,0))-1))*$R$3)))=0,0,1))</f>
        <v>#N/A</v>
      </c>
      <c r="Z372" s="6"/>
      <c r="AA372" s="30" t="str">
        <f t="shared" ca="1" si="88"/>
        <v/>
      </c>
      <c r="AB372" s="31" t="str">
        <f t="shared" si="89"/>
        <v/>
      </c>
      <c r="AC372" s="31" t="str">
        <f t="shared" si="90"/>
        <v/>
      </c>
      <c r="AD372" s="31" t="str">
        <f t="shared" si="91"/>
        <v/>
      </c>
      <c r="AE372" s="32" t="str">
        <f t="shared" si="92"/>
        <v/>
      </c>
      <c r="AF372" s="33" t="str" cm="1">
        <f t="array" aca="1" ref="AF372" ca="1">IFERROR(IF(_xlfn._xlws.SORT(TRANSPOSE(MMULT(MMULT(_xlfn.MUNIT(X372),IF(ROUND(MMULT(IF(E372=0,IF(DN370=1,INDIRECT(_xlfn.CONCAT($CP$1,MATCH(F372,$CO$7:$CO$100,0)+6)):INDIRECT(_xlfn.CONCAT($CP$1,MATCH(F372,$CO$7:$CO$100,0)+6+SUM(IF((F372=$CO$7:$CO$59)=TRUE,1,0))-1)),INDIRECT(_xlfn.CONCAT($CH$1,MATCH(F372,$CG$7:$CG$100,0)+6)):INDIRECT(_xlfn.CONCAT($CH$1,MATCH(F372,$CG$7:$CG$100,0)+6+SUM(IF((F372=$CG$7:$CG$59)=TRUE,1,0))-1))),IF(OR(DN370=2,DN370=3),INDIRECT(_xlfn.CONCAT($CL$1,MATCH(E372,$CK$7:$CK$100,0)+6)):INDIRECT(_xlfn.CONCAT($CL$1,MATCH(E372,$CK$7:$CK$100,0)+6+SUM(IF((E372=$CK$7:$CK$59)=TRUE,1,0))-1)),INDIRECT(_xlfn.CONCAT($CD$1,MATCH(E372,$CC$7:$CC$100,0)+6)):INDIRECT(_xlfn.CONCAT($CD$1,MATCH(E372,$CC$7:$CC$100,0)+6+SUM(IF((E372=$CC$7:$CC$59)=TRUE,1,0))-1))))*$S$3*IF(AND(DM370=4,F372=0),1.1,1),1/TRANSPOSE(W372-INDIRECT(_xlfn.CONCAT($BZ$1,MATCH(D372,$BY$7:$BY$100,0)+6)):INDIRECT(_xlfn.CONCAT($BZ$1,MATCH(D372,$BY$7:$BY$100,0)+6+SUM(IF((D372=$BY$7:$BY$59)=TRUE,1,0))-1))*$R$3)),6)=1,1,0)),W372-INDIRECT(_xlfn.CONCAT($BZ$1,MATCH(D372,$BY$7:$BY$100,0)+6)):INDIRECT(_xlfn.CONCAT($BZ$1,MATCH(D372,$BY$7:$BY$100,0)+6+SUM(IF((D372=$BY$7:$BY$59)=TRUE,1,0))-1))*$R$3))/$S$3,1,-1,TRUE)=0,"",_xlfn._xlws.SORT(TRANSPOSE(MMULT(MMULT(_xlfn.MUNIT(X372),IF(ROUND(MMULT(IF(E372=0,IF(DN370=1,INDIRECT(_xlfn.CONCAT($CP$1,MATCH(F372,$CO$7:$CO$100,0)+6)):INDIRECT(_xlfn.CONCAT($CP$1,MATCH(F372,$CO$7:$CO$100,0)+6+SUM(IF((F372=$CO$7:$CO$59)=TRUE,1,0))-1)),INDIRECT(_xlfn.CONCAT($CH$1,MATCH(F372,$CG$7:$CG$100,0)+6)):INDIRECT(_xlfn.CONCAT($CH$1,MATCH(F372,$CG$7:$CG$100,0)+6+SUM(IF((F372=$CG$7:$CG$59)=TRUE,1,0))-1))),IF(OR(DN370=2,DN370=3),INDIRECT(_xlfn.CONCAT($CL$1,MATCH(E372,$CK$7:$CK$100,0)+6)):INDIRECT(_xlfn.CONCAT($CL$1,MATCH(E372,$CK$7:$CK$100,0)+6+SUM(IF((E372=$CK$7:$CK$59)=TRUE,1,0))-1)),INDIRECT(_xlfn.CONCAT($CD$1,MATCH(E372,$CC$7:$CC$100,0)+6)):INDIRECT(_xlfn.CONCAT($CD$1,MATCH(E372,$CC$7:$CC$100,0)+6+SUM(IF((E372=$CC$7:$CC$59)=TRUE,1,0))-1))))*$S$3*IF(AND(DM370=4,F372=0),1.1,1),1/TRANSPOSE(W372-INDIRECT(_xlfn.CONCAT($BZ$1,MATCH(D372,$BY$7:$BY$100,0)+6)):INDIRECT(_xlfn.CONCAT($BZ$1,MATCH(D372,$BY$7:$BY$100,0)+6+SUM(IF((D372=$BY$7:$BY$59)=TRUE,1,0))-1))*$R$3)),6)=1,1,0)),W372-INDIRECT(_xlfn.CONCAT($BZ$1,MATCH(D372,$BY$7:$BY$100,0)+6)):INDIRECT(_xlfn.CONCAT($BZ$1,MATCH(D372,$BY$7:$BY$100,0)+6+SUM(IF((D372=$BY$7:$BY$59)=TRUE,1,0))-1))*$R$3))/$S$3,1,-1,TRUE)),"")</f>
        <v/>
      </c>
      <c r="AG372" s="31"/>
      <c r="AH372" s="31"/>
      <c r="AI372" s="31"/>
      <c r="AJ372" s="32"/>
      <c r="AK372" s="6"/>
      <c r="AL372" s="21"/>
      <c r="AM372" s="21"/>
      <c r="AN372" s="48">
        <f t="shared" si="93"/>
        <v>12</v>
      </c>
      <c r="AO372" s="39" t="e">
        <f t="shared" si="94"/>
        <v>#N/A</v>
      </c>
      <c r="AP372" s="39" t="e" cm="1">
        <f t="array" ref="AP372">_xlfn.XMATCH(1,IF(IF((AL372=$DG$24:$EF$24)=TRUE,1,0)+IF((AM372=$DG$25:$EF$25)=TRUE,1,0)=2,1,0))</f>
        <v>#N/A</v>
      </c>
      <c r="AQ372" s="39" t="str" cm="1">
        <f t="array" aca="1" ref="AQ372:AU372" ca="1">AA372:AE372</f>
        <v/>
      </c>
      <c r="AR372" s="39" t="str">
        <f ca="1"/>
        <v/>
      </c>
      <c r="AS372" s="39" t="str">
        <f ca="1"/>
        <v/>
      </c>
      <c r="AT372" s="39" t="str">
        <f ca="1"/>
        <v/>
      </c>
      <c r="AU372" s="39" t="str">
        <f ca="1"/>
        <v/>
      </c>
      <c r="AV372" s="39">
        <f t="shared" si="95"/>
        <v>0</v>
      </c>
      <c r="AW372" s="39" t="e" cm="1">
        <f t="array" ref="AW372">IF(AND(AV372=1,AO372&lt;&gt;1),VLOOKUP(E372,변환표준점수!$H$8:$O$60,_xlfn.XMATCH('표점 계산기'!$AL372,변환표준점수!$I$6:$O$6)+1,FALSE),IF(AND($E372=0,$DN$4=1),INDEX($CH$7:$CH$73,SUM(IF(AF372=$CP$7:$CP$59,ROW($A$1:$A$50),0))),IF(AND($E372&lt;&gt;0,$DN$4&lt;&gt;1),INDEX($CD$7:$CD$73,SUM(IF(AF372=$CL$7:$CL$59,ROW($A$1:$A$50),0))),AF372:AJ372)))</f>
        <v>#N/A</v>
      </c>
      <c r="AX372" s="39"/>
      <c r="AY372" s="39"/>
      <c r="AZ372" s="39"/>
      <c r="BA372" s="39"/>
      <c r="BB372" s="39" t="e">
        <f>VLOOKUP(G372,변환표준점수!$X$8:$AM$16,_xlfn.XMATCH(AL372,변환표준점수!$Y$5:$AM$5)+IF(OR(AN372=6,AN372=7,AN372=10,AN372=11),IF(AO372=1,0,1),0)+1,FALSE)</f>
        <v>#N/A</v>
      </c>
      <c r="BC372" s="39" t="e">
        <f>VLOOKUP(H372,변환표준점수!$AO$8:$BE$16,_xlfn.XMATCH(AL372,변환표준점수!$AP$5:$BE$5)+IF(OR(AN372=3,AN372=6,AN372=8,AN372=9,AN372=10),IF(AO372=1,0,1),0)+1,FALSE)</f>
        <v>#N/A</v>
      </c>
      <c r="BD372" s="39" t="e">
        <f>IF(I372=0,VLOOKUP(K372,변환표준점수!$BU$8:$CF$62,'표점 계산기'!$AN372+1,FALSE),VLOOKUP(I372,변환표준점수!$BH$8:$BS$62,'표점 계산기'!$AN372+1,FALSE))</f>
        <v>#N/A</v>
      </c>
      <c r="BE372" s="39" t="e">
        <f>IF(J372=0,VLOOKUP(L372,변환표준점수!$BU$8:$CF$62,'표점 계산기'!$AN372+1,FALSE),VLOOKUP(J372,변환표준점수!$BH$8:$BS$62,'표점 계산기'!$AN372+1,FALSE))</f>
        <v>#N/A</v>
      </c>
      <c r="BF372" s="39" cm="1">
        <f t="array" ref="BF372">IF(M372=0,0,IF(OR(AN372=3,AN372=4),0,IF(AN372=1,INDEX($CZ$7:$CZ$15,SUM(IF(M372&lt;$CY$7:$CY$15=TRUE,1,0))+1),VLOOKUP(M372,변환표준점수!$BH$8:$BS$62,'표점 계산기'!AN372+1,FALSE))))</f>
        <v>0</v>
      </c>
      <c r="BG372" s="39" t="e" cm="1">
        <f t="array" ref="BG372">INDEX($DG$24:$EF$31,COLUMN(C367),$AP372)</f>
        <v>#N/A</v>
      </c>
      <c r="BH372" s="39" t="e" cm="1">
        <f t="array" ref="BH372">INDEX($DG$24:$EF$31,COLUMN(D367),$AP372)</f>
        <v>#N/A</v>
      </c>
      <c r="BI372" s="39" t="e" cm="1">
        <f t="array" ref="BI372">INDEX($DG$24:$EF$31,COLUMN(E367),$AP372)</f>
        <v>#N/A</v>
      </c>
      <c r="BJ372" s="39" t="e" cm="1">
        <f t="array" ref="BJ372">INDEX($DG$24:$EF$31,COLUMN(F367),$AP372)</f>
        <v>#N/A</v>
      </c>
      <c r="BK372" s="39" t="e" cm="1">
        <f t="array" ref="BK372">INDEX($DG$24:$EF$31,COLUMN(G367),$AP372)</f>
        <v>#N/A</v>
      </c>
      <c r="BL372" s="39" t="e" cm="1">
        <f t="array" ref="BL372">INDEX($DG$24:$EF$31,COLUMN(H367),$AP372)</f>
        <v>#N/A</v>
      </c>
      <c r="BM372" s="63" t="str" cm="1">
        <f t="array" aca="1" ref="BM372:BQ372" ca="1">IFERROR(ROUND(IF(IFERROR(AW372:BA372/AW372:BA372,0)=1,(IFERROR(AQ372:AU372*BG372,0)+IFERROR(AW372:BA372*BH372,0)+(SUM(BD372:BF372)-MIN(BD372:BF372))*BI372+BB372*BJ372+BC372*BK372)*BL372+BB372*(1-BJ372)+BC372*(1-BK372)+IF(AN372=1,BF372,0),""),2),"")</f>
        <v/>
      </c>
      <c r="BN372" s="52" t="str">
        <f ca="1"/>
        <v/>
      </c>
      <c r="BO372" s="52" t="str">
        <f ca="1"/>
        <v/>
      </c>
      <c r="BP372" s="52" t="str">
        <f ca="1"/>
        <v/>
      </c>
      <c r="BQ372" s="64" t="str">
        <f ca="1"/>
        <v/>
      </c>
      <c r="BR372" s="6"/>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6"/>
      <c r="DM372" s="6"/>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row>
    <row r="373" spans="1:153" x14ac:dyDescent="0.3">
      <c r="A373" s="5"/>
      <c r="B373" s="18" t="str">
        <f t="shared" si="83"/>
        <v/>
      </c>
      <c r="C373" s="24"/>
      <c r="D373" s="24"/>
      <c r="E373" s="24"/>
      <c r="F373" s="24"/>
      <c r="G373" s="24"/>
      <c r="H373" s="25"/>
      <c r="I373" s="25"/>
      <c r="J373" s="25"/>
      <c r="K373" s="25"/>
      <c r="L373" s="25"/>
      <c r="M373" s="25"/>
      <c r="N373" s="24"/>
      <c r="O373" s="25"/>
      <c r="P373" s="6"/>
      <c r="Q373" s="6"/>
      <c r="R373" s="6" t="e">
        <f t="shared" si="84"/>
        <v>#N/A</v>
      </c>
      <c r="S373" s="6" t="e">
        <f t="shared" si="85"/>
        <v>#N/A</v>
      </c>
      <c r="T373" s="6" t="e">
        <f t="shared" si="86"/>
        <v>#N/A</v>
      </c>
      <c r="U373" s="6" t="e">
        <f t="shared" si="87"/>
        <v>#N/A</v>
      </c>
      <c r="V373" s="8" cm="1">
        <f t="array" ref="V373">IF(M373=0,0,IF(OR($DM$4=3,$DM$4=4),0,IF($DM$4=1,INDEX($CZ$7:$CZ$15,SUM(IF(M373&lt;$CY$7:$CY$15=TRUE,1,0))+1),VLOOKUP(M373,$DB$7:$DC$107,2,FALSE))))</f>
        <v>0</v>
      </c>
      <c r="W373" s="6" t="e">
        <f t="shared" si="82"/>
        <v>#N/A</v>
      </c>
      <c r="X373" s="6" cm="1">
        <f t="array" aca="1" ref="X373" ca="1">SUM(IF((IF(E373=0,INDIRECT(_xlfn.CONCAT($CH$1,MATCH(F373,$CG$7:$CG$100,0)+6)):INDIRECT(_xlfn.CONCAT($CH$1,MATCH(F373,$CG$7:$CG$100,0)+6+SUM(IF((F373=$CG$7:$CG$59)=TRUE,1,0))-1)),INDIRECT(_xlfn.CONCAT($CD$1,MATCH(E373,$CC$7:$CC$100,0)+6)):INDIRECT(_xlfn.CONCAT($CD$1,MATCH(E373,$CC$7:$CC$100,0)+6+SUM(IF((E373=$CC$7:$CC$59)=TRUE,1,0))-1)))*$S$3)=0,0,1))</f>
        <v>2</v>
      </c>
      <c r="Y373" s="6" t="e" cm="1">
        <f t="array" aca="1" ref="Y373" ca="1">SUM(IF((TRANSPOSE(MMULT(MMULT(_xlfn.MUNIT(X373),IF(MMULT(IF(E373=0,INDIRECT(_xlfn.CONCAT($CH$1,MATCH(F373,$CG$7:$CG$100,0)+6)):INDIRECT(_xlfn.CONCAT($CH$1,MATCH(F373,$CG$7:$CG$100,0)+6+SUM(IF((F373=$CG$7:$CG$59)=TRUE,1,0))-1)),INDIRECT(_xlfn.CONCAT($CD$1,MATCH(E373,$CC$7:$CC$100,0)+6)):INDIRECT(_xlfn.CONCAT($CD$1,MATCH(E373,$CC$7:$CC$100,0)+6+SUM(IF((E373=$CC$7:$CC$59)=TRUE,1,0))-1)))*$S$3,1/TRANSPOSE(W373-INDIRECT(_xlfn.CONCAT($BZ$1,MATCH(D373,$BY$7:$BY$100,0)+6)):INDIRECT(_xlfn.CONCAT($BZ$1,MATCH(D373,$BY$7:$BY$100,0)+6+SUM(IF((D373=$BY$7:$BY$59)=TRUE,1,0))-1))*$R$3))=1,1,0)),W373-INDIRECT(_xlfn.CONCAT($BZ$1,MATCH(D373,$BY$7:$BY$100,0)+6)):INDIRECT(_xlfn.CONCAT($BZ$1,MATCH(D373,$BY$7:$BY$100,0)+6+SUM(IF((D373=$BY$7:$BY$59)=TRUE,1,0))-1))*$R$3)))=0,0,1))</f>
        <v>#N/A</v>
      </c>
      <c r="Z373" s="6"/>
      <c r="AA373" s="30" t="str">
        <f t="shared" ca="1" si="88"/>
        <v/>
      </c>
      <c r="AB373" s="31" t="str">
        <f t="shared" si="89"/>
        <v/>
      </c>
      <c r="AC373" s="31" t="str">
        <f t="shared" si="90"/>
        <v/>
      </c>
      <c r="AD373" s="31" t="str">
        <f t="shared" si="91"/>
        <v/>
      </c>
      <c r="AE373" s="32" t="str">
        <f t="shared" si="92"/>
        <v/>
      </c>
      <c r="AF373" s="33" t="str" cm="1">
        <f t="array" aca="1" ref="AF373" ca="1">IFERROR(IF(_xlfn._xlws.SORT(TRANSPOSE(MMULT(MMULT(_xlfn.MUNIT(X373),IF(ROUND(MMULT(IF(E373=0,IF(DN371=1,INDIRECT(_xlfn.CONCAT($CP$1,MATCH(F373,$CO$7:$CO$100,0)+6)):INDIRECT(_xlfn.CONCAT($CP$1,MATCH(F373,$CO$7:$CO$100,0)+6+SUM(IF((F373=$CO$7:$CO$59)=TRUE,1,0))-1)),INDIRECT(_xlfn.CONCAT($CH$1,MATCH(F373,$CG$7:$CG$100,0)+6)):INDIRECT(_xlfn.CONCAT($CH$1,MATCH(F373,$CG$7:$CG$100,0)+6+SUM(IF((F373=$CG$7:$CG$59)=TRUE,1,0))-1))),IF(OR(DN371=2,DN371=3),INDIRECT(_xlfn.CONCAT($CL$1,MATCH(E373,$CK$7:$CK$100,0)+6)):INDIRECT(_xlfn.CONCAT($CL$1,MATCH(E373,$CK$7:$CK$100,0)+6+SUM(IF((E373=$CK$7:$CK$59)=TRUE,1,0))-1)),INDIRECT(_xlfn.CONCAT($CD$1,MATCH(E373,$CC$7:$CC$100,0)+6)):INDIRECT(_xlfn.CONCAT($CD$1,MATCH(E373,$CC$7:$CC$100,0)+6+SUM(IF((E373=$CC$7:$CC$59)=TRUE,1,0))-1))))*$S$3*IF(AND(DM371=4,F373=0),1.1,1),1/TRANSPOSE(W373-INDIRECT(_xlfn.CONCAT($BZ$1,MATCH(D373,$BY$7:$BY$100,0)+6)):INDIRECT(_xlfn.CONCAT($BZ$1,MATCH(D373,$BY$7:$BY$100,0)+6+SUM(IF((D373=$BY$7:$BY$59)=TRUE,1,0))-1))*$R$3)),6)=1,1,0)),W373-INDIRECT(_xlfn.CONCAT($BZ$1,MATCH(D373,$BY$7:$BY$100,0)+6)):INDIRECT(_xlfn.CONCAT($BZ$1,MATCH(D373,$BY$7:$BY$100,0)+6+SUM(IF((D373=$BY$7:$BY$59)=TRUE,1,0))-1))*$R$3))/$S$3,1,-1,TRUE)=0,"",_xlfn._xlws.SORT(TRANSPOSE(MMULT(MMULT(_xlfn.MUNIT(X373),IF(ROUND(MMULT(IF(E373=0,IF(DN371=1,INDIRECT(_xlfn.CONCAT($CP$1,MATCH(F373,$CO$7:$CO$100,0)+6)):INDIRECT(_xlfn.CONCAT($CP$1,MATCH(F373,$CO$7:$CO$100,0)+6+SUM(IF((F373=$CO$7:$CO$59)=TRUE,1,0))-1)),INDIRECT(_xlfn.CONCAT($CH$1,MATCH(F373,$CG$7:$CG$100,0)+6)):INDIRECT(_xlfn.CONCAT($CH$1,MATCH(F373,$CG$7:$CG$100,0)+6+SUM(IF((F373=$CG$7:$CG$59)=TRUE,1,0))-1))),IF(OR(DN371=2,DN371=3),INDIRECT(_xlfn.CONCAT($CL$1,MATCH(E373,$CK$7:$CK$100,0)+6)):INDIRECT(_xlfn.CONCAT($CL$1,MATCH(E373,$CK$7:$CK$100,0)+6+SUM(IF((E373=$CK$7:$CK$59)=TRUE,1,0))-1)),INDIRECT(_xlfn.CONCAT($CD$1,MATCH(E373,$CC$7:$CC$100,0)+6)):INDIRECT(_xlfn.CONCAT($CD$1,MATCH(E373,$CC$7:$CC$100,0)+6+SUM(IF((E373=$CC$7:$CC$59)=TRUE,1,0))-1))))*$S$3*IF(AND(DM371=4,F373=0),1.1,1),1/TRANSPOSE(W373-INDIRECT(_xlfn.CONCAT($BZ$1,MATCH(D373,$BY$7:$BY$100,0)+6)):INDIRECT(_xlfn.CONCAT($BZ$1,MATCH(D373,$BY$7:$BY$100,0)+6+SUM(IF((D373=$BY$7:$BY$59)=TRUE,1,0))-1))*$R$3)),6)=1,1,0)),W373-INDIRECT(_xlfn.CONCAT($BZ$1,MATCH(D373,$BY$7:$BY$100,0)+6)):INDIRECT(_xlfn.CONCAT($BZ$1,MATCH(D373,$BY$7:$BY$100,0)+6+SUM(IF((D373=$BY$7:$BY$59)=TRUE,1,0))-1))*$R$3))/$S$3,1,-1,TRUE)),"")</f>
        <v/>
      </c>
      <c r="AG373" s="31"/>
      <c r="AH373" s="31"/>
      <c r="AI373" s="31"/>
      <c r="AJ373" s="32"/>
      <c r="AK373" s="6"/>
      <c r="AL373" s="21"/>
      <c r="AM373" s="21"/>
      <c r="AN373" s="48">
        <f t="shared" si="93"/>
        <v>12</v>
      </c>
      <c r="AO373" s="39" t="e">
        <f t="shared" si="94"/>
        <v>#N/A</v>
      </c>
      <c r="AP373" s="39" t="e" cm="1">
        <f t="array" ref="AP373">_xlfn.XMATCH(1,IF(IF((AL373=$DG$24:$EF$24)=TRUE,1,0)+IF((AM373=$DG$25:$EF$25)=TRUE,1,0)=2,1,0))</f>
        <v>#N/A</v>
      </c>
      <c r="AQ373" s="39" t="str" cm="1">
        <f t="array" aca="1" ref="AQ373:AU373" ca="1">AA373:AE373</f>
        <v/>
      </c>
      <c r="AR373" s="39" t="str">
        <f ca="1"/>
        <v/>
      </c>
      <c r="AS373" s="39" t="str">
        <f ca="1"/>
        <v/>
      </c>
      <c r="AT373" s="39" t="str">
        <f ca="1"/>
        <v/>
      </c>
      <c r="AU373" s="39" t="str">
        <f ca="1"/>
        <v/>
      </c>
      <c r="AV373" s="39">
        <f t="shared" si="95"/>
        <v>0</v>
      </c>
      <c r="AW373" s="39" t="e" cm="1">
        <f t="array" ref="AW373">IF(AND(AV373=1,AO373&lt;&gt;1),VLOOKUP(E373,변환표준점수!$H$8:$O$60,_xlfn.XMATCH('표점 계산기'!$AL373,변환표준점수!$I$6:$O$6)+1,FALSE),IF(AND($E373=0,$DN$4=1),INDEX($CH$7:$CH$73,SUM(IF(AF373=$CP$7:$CP$59,ROW($A$1:$A$50),0))),IF(AND($E373&lt;&gt;0,$DN$4&lt;&gt;1),INDEX($CD$7:$CD$73,SUM(IF(AF373=$CL$7:$CL$59,ROW($A$1:$A$50),0))),AF373:AJ373)))</f>
        <v>#N/A</v>
      </c>
      <c r="AX373" s="39"/>
      <c r="AY373" s="39"/>
      <c r="AZ373" s="39"/>
      <c r="BA373" s="39"/>
      <c r="BB373" s="39" t="e">
        <f>VLOOKUP(G373,변환표준점수!$X$8:$AM$16,_xlfn.XMATCH(AL373,변환표준점수!$Y$5:$AM$5)+IF(OR(AN373=6,AN373=7,AN373=10,AN373=11),IF(AO373=1,0,1),0)+1,FALSE)</f>
        <v>#N/A</v>
      </c>
      <c r="BC373" s="39" t="e">
        <f>VLOOKUP(H373,변환표준점수!$AO$8:$BE$16,_xlfn.XMATCH(AL373,변환표준점수!$AP$5:$BE$5)+IF(OR(AN373=3,AN373=6,AN373=8,AN373=9,AN373=10),IF(AO373=1,0,1),0)+1,FALSE)</f>
        <v>#N/A</v>
      </c>
      <c r="BD373" s="39" t="e">
        <f>IF(I373=0,VLOOKUP(K373,변환표준점수!$BU$8:$CF$62,'표점 계산기'!$AN373+1,FALSE),VLOOKUP(I373,변환표준점수!$BH$8:$BS$62,'표점 계산기'!$AN373+1,FALSE))</f>
        <v>#N/A</v>
      </c>
      <c r="BE373" s="39" t="e">
        <f>IF(J373=0,VLOOKUP(L373,변환표준점수!$BU$8:$CF$62,'표점 계산기'!$AN373+1,FALSE),VLOOKUP(J373,변환표준점수!$BH$8:$BS$62,'표점 계산기'!$AN373+1,FALSE))</f>
        <v>#N/A</v>
      </c>
      <c r="BF373" s="39" cm="1">
        <f t="array" ref="BF373">IF(M373=0,0,IF(OR(AN373=3,AN373=4),0,IF(AN373=1,INDEX($CZ$7:$CZ$15,SUM(IF(M373&lt;$CY$7:$CY$15=TRUE,1,0))+1),VLOOKUP(M373,변환표준점수!$BH$8:$BS$62,'표점 계산기'!AN373+1,FALSE))))</f>
        <v>0</v>
      </c>
      <c r="BG373" s="39" t="e" cm="1">
        <f t="array" ref="BG373">INDEX($DG$24:$EF$31,COLUMN(C368),$AP373)</f>
        <v>#N/A</v>
      </c>
      <c r="BH373" s="39" t="e" cm="1">
        <f t="array" ref="BH373">INDEX($DG$24:$EF$31,COLUMN(D368),$AP373)</f>
        <v>#N/A</v>
      </c>
      <c r="BI373" s="39" t="e" cm="1">
        <f t="array" ref="BI373">INDEX($DG$24:$EF$31,COLUMN(E368),$AP373)</f>
        <v>#N/A</v>
      </c>
      <c r="BJ373" s="39" t="e" cm="1">
        <f t="array" ref="BJ373">INDEX($DG$24:$EF$31,COLUMN(F368),$AP373)</f>
        <v>#N/A</v>
      </c>
      <c r="BK373" s="39" t="e" cm="1">
        <f t="array" ref="BK373">INDEX($DG$24:$EF$31,COLUMN(G368),$AP373)</f>
        <v>#N/A</v>
      </c>
      <c r="BL373" s="39" t="e" cm="1">
        <f t="array" ref="BL373">INDEX($DG$24:$EF$31,COLUMN(H368),$AP373)</f>
        <v>#N/A</v>
      </c>
      <c r="BM373" s="63" t="str" cm="1">
        <f t="array" aca="1" ref="BM373:BQ373" ca="1">IFERROR(ROUND(IF(IFERROR(AW373:BA373/AW373:BA373,0)=1,(IFERROR(AQ373:AU373*BG373,0)+IFERROR(AW373:BA373*BH373,0)+(SUM(BD373:BF373)-MIN(BD373:BF373))*BI373+BB373*BJ373+BC373*BK373)*BL373+BB373*(1-BJ373)+BC373*(1-BK373)+IF(AN373=1,BF373,0),""),2),"")</f>
        <v/>
      </c>
      <c r="BN373" s="52" t="str">
        <f ca="1"/>
        <v/>
      </c>
      <c r="BO373" s="52" t="str">
        <f ca="1"/>
        <v/>
      </c>
      <c r="BP373" s="52" t="str">
        <f ca="1"/>
        <v/>
      </c>
      <c r="BQ373" s="64" t="str">
        <f ca="1"/>
        <v/>
      </c>
      <c r="BR373" s="6"/>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6"/>
      <c r="DM373" s="6"/>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row>
    <row r="374" spans="1:153" x14ac:dyDescent="0.3">
      <c r="A374" s="5"/>
      <c r="B374" s="18" t="str">
        <f t="shared" si="83"/>
        <v/>
      </c>
      <c r="C374" s="24"/>
      <c r="D374" s="24"/>
      <c r="E374" s="24"/>
      <c r="F374" s="24"/>
      <c r="G374" s="24"/>
      <c r="H374" s="25"/>
      <c r="I374" s="25"/>
      <c r="J374" s="25"/>
      <c r="K374" s="25"/>
      <c r="L374" s="25"/>
      <c r="M374" s="25"/>
      <c r="N374" s="24"/>
      <c r="O374" s="25"/>
      <c r="P374" s="6"/>
      <c r="Q374" s="6"/>
      <c r="R374" s="6" t="e">
        <f t="shared" si="84"/>
        <v>#N/A</v>
      </c>
      <c r="S374" s="6" t="e">
        <f t="shared" si="85"/>
        <v>#N/A</v>
      </c>
      <c r="T374" s="6" t="e">
        <f t="shared" si="86"/>
        <v>#N/A</v>
      </c>
      <c r="U374" s="6" t="e">
        <f t="shared" si="87"/>
        <v>#N/A</v>
      </c>
      <c r="V374" s="8" cm="1">
        <f t="array" ref="V374">IF(M374=0,0,IF(OR($DM$4=3,$DM$4=4),0,IF($DM$4=1,INDEX($CZ$7:$CZ$15,SUM(IF(M374&lt;$CY$7:$CY$15=TRUE,1,0))+1),VLOOKUP(M374,$DB$7:$DC$107,2,FALSE))))</f>
        <v>0</v>
      </c>
      <c r="W374" s="6" t="e">
        <f t="shared" si="82"/>
        <v>#N/A</v>
      </c>
      <c r="X374" s="6" cm="1">
        <f t="array" aca="1" ref="X374" ca="1">SUM(IF((IF(E374=0,INDIRECT(_xlfn.CONCAT($CH$1,MATCH(F374,$CG$7:$CG$100,0)+6)):INDIRECT(_xlfn.CONCAT($CH$1,MATCH(F374,$CG$7:$CG$100,0)+6+SUM(IF((F374=$CG$7:$CG$59)=TRUE,1,0))-1)),INDIRECT(_xlfn.CONCAT($CD$1,MATCH(E374,$CC$7:$CC$100,0)+6)):INDIRECT(_xlfn.CONCAT($CD$1,MATCH(E374,$CC$7:$CC$100,0)+6+SUM(IF((E374=$CC$7:$CC$59)=TRUE,1,0))-1)))*$S$3)=0,0,1))</f>
        <v>2</v>
      </c>
      <c r="Y374" s="6" t="e" cm="1">
        <f t="array" aca="1" ref="Y374" ca="1">SUM(IF((TRANSPOSE(MMULT(MMULT(_xlfn.MUNIT(X374),IF(MMULT(IF(E374=0,INDIRECT(_xlfn.CONCAT($CH$1,MATCH(F374,$CG$7:$CG$100,0)+6)):INDIRECT(_xlfn.CONCAT($CH$1,MATCH(F374,$CG$7:$CG$100,0)+6+SUM(IF((F374=$CG$7:$CG$59)=TRUE,1,0))-1)),INDIRECT(_xlfn.CONCAT($CD$1,MATCH(E374,$CC$7:$CC$100,0)+6)):INDIRECT(_xlfn.CONCAT($CD$1,MATCH(E374,$CC$7:$CC$100,0)+6+SUM(IF((E374=$CC$7:$CC$59)=TRUE,1,0))-1)))*$S$3,1/TRANSPOSE(W374-INDIRECT(_xlfn.CONCAT($BZ$1,MATCH(D374,$BY$7:$BY$100,0)+6)):INDIRECT(_xlfn.CONCAT($BZ$1,MATCH(D374,$BY$7:$BY$100,0)+6+SUM(IF((D374=$BY$7:$BY$59)=TRUE,1,0))-1))*$R$3))=1,1,0)),W374-INDIRECT(_xlfn.CONCAT($BZ$1,MATCH(D374,$BY$7:$BY$100,0)+6)):INDIRECT(_xlfn.CONCAT($BZ$1,MATCH(D374,$BY$7:$BY$100,0)+6+SUM(IF((D374=$BY$7:$BY$59)=TRUE,1,0))-1))*$R$3)))=0,0,1))</f>
        <v>#N/A</v>
      </c>
      <c r="Z374" s="6"/>
      <c r="AA374" s="30" t="str">
        <f t="shared" ca="1" si="88"/>
        <v/>
      </c>
      <c r="AB374" s="31" t="str">
        <f t="shared" si="89"/>
        <v/>
      </c>
      <c r="AC374" s="31" t="str">
        <f t="shared" si="90"/>
        <v/>
      </c>
      <c r="AD374" s="31" t="str">
        <f t="shared" si="91"/>
        <v/>
      </c>
      <c r="AE374" s="32" t="str">
        <f t="shared" si="92"/>
        <v/>
      </c>
      <c r="AF374" s="33" t="str" cm="1">
        <f t="array" aca="1" ref="AF374" ca="1">IFERROR(IF(_xlfn._xlws.SORT(TRANSPOSE(MMULT(MMULT(_xlfn.MUNIT(X374),IF(ROUND(MMULT(IF(E374=0,IF(DN372=1,INDIRECT(_xlfn.CONCAT($CP$1,MATCH(F374,$CO$7:$CO$100,0)+6)):INDIRECT(_xlfn.CONCAT($CP$1,MATCH(F374,$CO$7:$CO$100,0)+6+SUM(IF((F374=$CO$7:$CO$59)=TRUE,1,0))-1)),INDIRECT(_xlfn.CONCAT($CH$1,MATCH(F374,$CG$7:$CG$100,0)+6)):INDIRECT(_xlfn.CONCAT($CH$1,MATCH(F374,$CG$7:$CG$100,0)+6+SUM(IF((F374=$CG$7:$CG$59)=TRUE,1,0))-1))),IF(OR(DN372=2,DN372=3),INDIRECT(_xlfn.CONCAT($CL$1,MATCH(E374,$CK$7:$CK$100,0)+6)):INDIRECT(_xlfn.CONCAT($CL$1,MATCH(E374,$CK$7:$CK$100,0)+6+SUM(IF((E374=$CK$7:$CK$59)=TRUE,1,0))-1)),INDIRECT(_xlfn.CONCAT($CD$1,MATCH(E374,$CC$7:$CC$100,0)+6)):INDIRECT(_xlfn.CONCAT($CD$1,MATCH(E374,$CC$7:$CC$100,0)+6+SUM(IF((E374=$CC$7:$CC$59)=TRUE,1,0))-1))))*$S$3*IF(AND(DM372=4,F374=0),1.1,1),1/TRANSPOSE(W374-INDIRECT(_xlfn.CONCAT($BZ$1,MATCH(D374,$BY$7:$BY$100,0)+6)):INDIRECT(_xlfn.CONCAT($BZ$1,MATCH(D374,$BY$7:$BY$100,0)+6+SUM(IF((D374=$BY$7:$BY$59)=TRUE,1,0))-1))*$R$3)),6)=1,1,0)),W374-INDIRECT(_xlfn.CONCAT($BZ$1,MATCH(D374,$BY$7:$BY$100,0)+6)):INDIRECT(_xlfn.CONCAT($BZ$1,MATCH(D374,$BY$7:$BY$100,0)+6+SUM(IF((D374=$BY$7:$BY$59)=TRUE,1,0))-1))*$R$3))/$S$3,1,-1,TRUE)=0,"",_xlfn._xlws.SORT(TRANSPOSE(MMULT(MMULT(_xlfn.MUNIT(X374),IF(ROUND(MMULT(IF(E374=0,IF(DN372=1,INDIRECT(_xlfn.CONCAT($CP$1,MATCH(F374,$CO$7:$CO$100,0)+6)):INDIRECT(_xlfn.CONCAT($CP$1,MATCH(F374,$CO$7:$CO$100,0)+6+SUM(IF((F374=$CO$7:$CO$59)=TRUE,1,0))-1)),INDIRECT(_xlfn.CONCAT($CH$1,MATCH(F374,$CG$7:$CG$100,0)+6)):INDIRECT(_xlfn.CONCAT($CH$1,MATCH(F374,$CG$7:$CG$100,0)+6+SUM(IF((F374=$CG$7:$CG$59)=TRUE,1,0))-1))),IF(OR(DN372=2,DN372=3),INDIRECT(_xlfn.CONCAT($CL$1,MATCH(E374,$CK$7:$CK$100,0)+6)):INDIRECT(_xlfn.CONCAT($CL$1,MATCH(E374,$CK$7:$CK$100,0)+6+SUM(IF((E374=$CK$7:$CK$59)=TRUE,1,0))-1)),INDIRECT(_xlfn.CONCAT($CD$1,MATCH(E374,$CC$7:$CC$100,0)+6)):INDIRECT(_xlfn.CONCAT($CD$1,MATCH(E374,$CC$7:$CC$100,0)+6+SUM(IF((E374=$CC$7:$CC$59)=TRUE,1,0))-1))))*$S$3*IF(AND(DM372=4,F374=0),1.1,1),1/TRANSPOSE(W374-INDIRECT(_xlfn.CONCAT($BZ$1,MATCH(D374,$BY$7:$BY$100,0)+6)):INDIRECT(_xlfn.CONCAT($BZ$1,MATCH(D374,$BY$7:$BY$100,0)+6+SUM(IF((D374=$BY$7:$BY$59)=TRUE,1,0))-1))*$R$3)),6)=1,1,0)),W374-INDIRECT(_xlfn.CONCAT($BZ$1,MATCH(D374,$BY$7:$BY$100,0)+6)):INDIRECT(_xlfn.CONCAT($BZ$1,MATCH(D374,$BY$7:$BY$100,0)+6+SUM(IF((D374=$BY$7:$BY$59)=TRUE,1,0))-1))*$R$3))/$S$3,1,-1,TRUE)),"")</f>
        <v/>
      </c>
      <c r="AG374" s="31"/>
      <c r="AH374" s="31"/>
      <c r="AI374" s="31"/>
      <c r="AJ374" s="32"/>
      <c r="AK374" s="6"/>
      <c r="AL374" s="21"/>
      <c r="AM374" s="21"/>
      <c r="AN374" s="48">
        <f t="shared" si="93"/>
        <v>12</v>
      </c>
      <c r="AO374" s="39" t="e">
        <f t="shared" si="94"/>
        <v>#N/A</v>
      </c>
      <c r="AP374" s="39" t="e" cm="1">
        <f t="array" ref="AP374">_xlfn.XMATCH(1,IF(IF((AL374=$DG$24:$EF$24)=TRUE,1,0)+IF((AM374=$DG$25:$EF$25)=TRUE,1,0)=2,1,0))</f>
        <v>#N/A</v>
      </c>
      <c r="AQ374" s="39" t="str" cm="1">
        <f t="array" aca="1" ref="AQ374:AU374" ca="1">AA374:AE374</f>
        <v/>
      </c>
      <c r="AR374" s="39" t="str">
        <f ca="1"/>
        <v/>
      </c>
      <c r="AS374" s="39" t="str">
        <f ca="1"/>
        <v/>
      </c>
      <c r="AT374" s="39" t="str">
        <f ca="1"/>
        <v/>
      </c>
      <c r="AU374" s="39" t="str">
        <f ca="1"/>
        <v/>
      </c>
      <c r="AV374" s="39">
        <f t="shared" si="95"/>
        <v>0</v>
      </c>
      <c r="AW374" s="39" t="e" cm="1">
        <f t="array" ref="AW374">IF(AND(AV374=1,AO374&lt;&gt;1),VLOOKUP(E374,변환표준점수!$H$8:$O$60,_xlfn.XMATCH('표점 계산기'!$AL374,변환표준점수!$I$6:$O$6)+1,FALSE),IF(AND($E374=0,$DN$4=1),INDEX($CH$7:$CH$73,SUM(IF(AF374=$CP$7:$CP$59,ROW($A$1:$A$50),0))),IF(AND($E374&lt;&gt;0,$DN$4&lt;&gt;1),INDEX($CD$7:$CD$73,SUM(IF(AF374=$CL$7:$CL$59,ROW($A$1:$A$50),0))),AF374:AJ374)))</f>
        <v>#N/A</v>
      </c>
      <c r="AX374" s="39"/>
      <c r="AY374" s="39"/>
      <c r="AZ374" s="39"/>
      <c r="BA374" s="39"/>
      <c r="BB374" s="39" t="e">
        <f>VLOOKUP(G374,변환표준점수!$X$8:$AM$16,_xlfn.XMATCH(AL374,변환표준점수!$Y$5:$AM$5)+IF(OR(AN374=6,AN374=7,AN374=10,AN374=11),IF(AO374=1,0,1),0)+1,FALSE)</f>
        <v>#N/A</v>
      </c>
      <c r="BC374" s="39" t="e">
        <f>VLOOKUP(H374,변환표준점수!$AO$8:$BE$16,_xlfn.XMATCH(AL374,변환표준점수!$AP$5:$BE$5)+IF(OR(AN374=3,AN374=6,AN374=8,AN374=9,AN374=10),IF(AO374=1,0,1),0)+1,FALSE)</f>
        <v>#N/A</v>
      </c>
      <c r="BD374" s="39" t="e">
        <f>IF(I374=0,VLOOKUP(K374,변환표준점수!$BU$8:$CF$62,'표점 계산기'!$AN374+1,FALSE),VLOOKUP(I374,변환표준점수!$BH$8:$BS$62,'표점 계산기'!$AN374+1,FALSE))</f>
        <v>#N/A</v>
      </c>
      <c r="BE374" s="39" t="e">
        <f>IF(J374=0,VLOOKUP(L374,변환표준점수!$BU$8:$CF$62,'표점 계산기'!$AN374+1,FALSE),VLOOKUP(J374,변환표준점수!$BH$8:$BS$62,'표점 계산기'!$AN374+1,FALSE))</f>
        <v>#N/A</v>
      </c>
      <c r="BF374" s="39" cm="1">
        <f t="array" ref="BF374">IF(M374=0,0,IF(OR(AN374=3,AN374=4),0,IF(AN374=1,INDEX($CZ$7:$CZ$15,SUM(IF(M374&lt;$CY$7:$CY$15=TRUE,1,0))+1),VLOOKUP(M374,변환표준점수!$BH$8:$BS$62,'표점 계산기'!AN374+1,FALSE))))</f>
        <v>0</v>
      </c>
      <c r="BG374" s="39" t="e" cm="1">
        <f t="array" ref="BG374">INDEX($DG$24:$EF$31,COLUMN(C369),$AP374)</f>
        <v>#N/A</v>
      </c>
      <c r="BH374" s="39" t="e" cm="1">
        <f t="array" ref="BH374">INDEX($DG$24:$EF$31,COLUMN(D369),$AP374)</f>
        <v>#N/A</v>
      </c>
      <c r="BI374" s="39" t="e" cm="1">
        <f t="array" ref="BI374">INDEX($DG$24:$EF$31,COLUMN(E369),$AP374)</f>
        <v>#N/A</v>
      </c>
      <c r="BJ374" s="39" t="e" cm="1">
        <f t="array" ref="BJ374">INDEX($DG$24:$EF$31,COLUMN(F369),$AP374)</f>
        <v>#N/A</v>
      </c>
      <c r="BK374" s="39" t="e" cm="1">
        <f t="array" ref="BK374">INDEX($DG$24:$EF$31,COLUMN(G369),$AP374)</f>
        <v>#N/A</v>
      </c>
      <c r="BL374" s="39" t="e" cm="1">
        <f t="array" ref="BL374">INDEX($DG$24:$EF$31,COLUMN(H369),$AP374)</f>
        <v>#N/A</v>
      </c>
      <c r="BM374" s="63" t="str" cm="1">
        <f t="array" aca="1" ref="BM374:BQ374" ca="1">IFERROR(ROUND(IF(IFERROR(AW374:BA374/AW374:BA374,0)=1,(IFERROR(AQ374:AU374*BG374,0)+IFERROR(AW374:BA374*BH374,0)+(SUM(BD374:BF374)-MIN(BD374:BF374))*BI374+BB374*BJ374+BC374*BK374)*BL374+BB374*(1-BJ374)+BC374*(1-BK374)+IF(AN374=1,BF374,0),""),2),"")</f>
        <v/>
      </c>
      <c r="BN374" s="52" t="str">
        <f ca="1"/>
        <v/>
      </c>
      <c r="BO374" s="52" t="str">
        <f ca="1"/>
        <v/>
      </c>
      <c r="BP374" s="52" t="str">
        <f ca="1"/>
        <v/>
      </c>
      <c r="BQ374" s="64" t="str">
        <f ca="1"/>
        <v/>
      </c>
      <c r="BR374" s="6"/>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6"/>
      <c r="DM374" s="6"/>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row>
    <row r="375" spans="1:153" x14ac:dyDescent="0.3">
      <c r="A375" s="5"/>
      <c r="B375" s="18" t="str">
        <f t="shared" si="83"/>
        <v/>
      </c>
      <c r="C375" s="24"/>
      <c r="D375" s="24"/>
      <c r="E375" s="24"/>
      <c r="F375" s="24"/>
      <c r="G375" s="24"/>
      <c r="H375" s="25"/>
      <c r="I375" s="25"/>
      <c r="J375" s="25"/>
      <c r="K375" s="25"/>
      <c r="L375" s="25"/>
      <c r="M375" s="25"/>
      <c r="N375" s="24"/>
      <c r="O375" s="25"/>
      <c r="P375" s="6"/>
      <c r="Q375" s="6"/>
      <c r="R375" s="6" t="e">
        <f t="shared" si="84"/>
        <v>#N/A</v>
      </c>
      <c r="S375" s="6" t="e">
        <f t="shared" si="85"/>
        <v>#N/A</v>
      </c>
      <c r="T375" s="6" t="e">
        <f t="shared" si="86"/>
        <v>#N/A</v>
      </c>
      <c r="U375" s="6" t="e">
        <f t="shared" si="87"/>
        <v>#N/A</v>
      </c>
      <c r="V375" s="8" cm="1">
        <f t="array" ref="V375">IF(M375=0,0,IF(OR($DM$4=3,$DM$4=4),0,IF($DM$4=1,INDEX($CZ$7:$CZ$15,SUM(IF(M375&lt;$CY$7:$CY$15=TRUE,1,0))+1),VLOOKUP(M375,$DB$7:$DC$107,2,FALSE))))</f>
        <v>0</v>
      </c>
      <c r="W375" s="6" t="e">
        <f t="shared" si="82"/>
        <v>#N/A</v>
      </c>
      <c r="X375" s="6" cm="1">
        <f t="array" aca="1" ref="X375" ca="1">SUM(IF((IF(E375=0,INDIRECT(_xlfn.CONCAT($CH$1,MATCH(F375,$CG$7:$CG$100,0)+6)):INDIRECT(_xlfn.CONCAT($CH$1,MATCH(F375,$CG$7:$CG$100,0)+6+SUM(IF((F375=$CG$7:$CG$59)=TRUE,1,0))-1)),INDIRECT(_xlfn.CONCAT($CD$1,MATCH(E375,$CC$7:$CC$100,0)+6)):INDIRECT(_xlfn.CONCAT($CD$1,MATCH(E375,$CC$7:$CC$100,0)+6+SUM(IF((E375=$CC$7:$CC$59)=TRUE,1,0))-1)))*$S$3)=0,0,1))</f>
        <v>2</v>
      </c>
      <c r="Y375" s="6" t="e" cm="1">
        <f t="array" aca="1" ref="Y375" ca="1">SUM(IF((TRANSPOSE(MMULT(MMULT(_xlfn.MUNIT(X375),IF(MMULT(IF(E375=0,INDIRECT(_xlfn.CONCAT($CH$1,MATCH(F375,$CG$7:$CG$100,0)+6)):INDIRECT(_xlfn.CONCAT($CH$1,MATCH(F375,$CG$7:$CG$100,0)+6+SUM(IF((F375=$CG$7:$CG$59)=TRUE,1,0))-1)),INDIRECT(_xlfn.CONCAT($CD$1,MATCH(E375,$CC$7:$CC$100,0)+6)):INDIRECT(_xlfn.CONCAT($CD$1,MATCH(E375,$CC$7:$CC$100,0)+6+SUM(IF((E375=$CC$7:$CC$59)=TRUE,1,0))-1)))*$S$3,1/TRANSPOSE(W375-INDIRECT(_xlfn.CONCAT($BZ$1,MATCH(D375,$BY$7:$BY$100,0)+6)):INDIRECT(_xlfn.CONCAT($BZ$1,MATCH(D375,$BY$7:$BY$100,0)+6+SUM(IF((D375=$BY$7:$BY$59)=TRUE,1,0))-1))*$R$3))=1,1,0)),W375-INDIRECT(_xlfn.CONCAT($BZ$1,MATCH(D375,$BY$7:$BY$100,0)+6)):INDIRECT(_xlfn.CONCAT($BZ$1,MATCH(D375,$BY$7:$BY$100,0)+6+SUM(IF((D375=$BY$7:$BY$59)=TRUE,1,0))-1))*$R$3)))=0,0,1))</f>
        <v>#N/A</v>
      </c>
      <c r="Z375" s="6"/>
      <c r="AA375" s="30" t="str">
        <f t="shared" ca="1" si="88"/>
        <v/>
      </c>
      <c r="AB375" s="31" t="str">
        <f t="shared" si="89"/>
        <v/>
      </c>
      <c r="AC375" s="31" t="str">
        <f t="shared" si="90"/>
        <v/>
      </c>
      <c r="AD375" s="31" t="str">
        <f t="shared" si="91"/>
        <v/>
      </c>
      <c r="AE375" s="32" t="str">
        <f t="shared" si="92"/>
        <v/>
      </c>
      <c r="AF375" s="33" t="str" cm="1">
        <f t="array" aca="1" ref="AF375" ca="1">IFERROR(IF(_xlfn._xlws.SORT(TRANSPOSE(MMULT(MMULT(_xlfn.MUNIT(X375),IF(ROUND(MMULT(IF(E375=0,IF(DN373=1,INDIRECT(_xlfn.CONCAT($CP$1,MATCH(F375,$CO$7:$CO$100,0)+6)):INDIRECT(_xlfn.CONCAT($CP$1,MATCH(F375,$CO$7:$CO$100,0)+6+SUM(IF((F375=$CO$7:$CO$59)=TRUE,1,0))-1)),INDIRECT(_xlfn.CONCAT($CH$1,MATCH(F375,$CG$7:$CG$100,0)+6)):INDIRECT(_xlfn.CONCAT($CH$1,MATCH(F375,$CG$7:$CG$100,0)+6+SUM(IF((F375=$CG$7:$CG$59)=TRUE,1,0))-1))),IF(OR(DN373=2,DN373=3),INDIRECT(_xlfn.CONCAT($CL$1,MATCH(E375,$CK$7:$CK$100,0)+6)):INDIRECT(_xlfn.CONCAT($CL$1,MATCH(E375,$CK$7:$CK$100,0)+6+SUM(IF((E375=$CK$7:$CK$59)=TRUE,1,0))-1)),INDIRECT(_xlfn.CONCAT($CD$1,MATCH(E375,$CC$7:$CC$100,0)+6)):INDIRECT(_xlfn.CONCAT($CD$1,MATCH(E375,$CC$7:$CC$100,0)+6+SUM(IF((E375=$CC$7:$CC$59)=TRUE,1,0))-1))))*$S$3*IF(AND(DM373=4,F375=0),1.1,1),1/TRANSPOSE(W375-INDIRECT(_xlfn.CONCAT($BZ$1,MATCH(D375,$BY$7:$BY$100,0)+6)):INDIRECT(_xlfn.CONCAT($BZ$1,MATCH(D375,$BY$7:$BY$100,0)+6+SUM(IF((D375=$BY$7:$BY$59)=TRUE,1,0))-1))*$R$3)),6)=1,1,0)),W375-INDIRECT(_xlfn.CONCAT($BZ$1,MATCH(D375,$BY$7:$BY$100,0)+6)):INDIRECT(_xlfn.CONCAT($BZ$1,MATCH(D375,$BY$7:$BY$100,0)+6+SUM(IF((D375=$BY$7:$BY$59)=TRUE,1,0))-1))*$R$3))/$S$3,1,-1,TRUE)=0,"",_xlfn._xlws.SORT(TRANSPOSE(MMULT(MMULT(_xlfn.MUNIT(X375),IF(ROUND(MMULT(IF(E375=0,IF(DN373=1,INDIRECT(_xlfn.CONCAT($CP$1,MATCH(F375,$CO$7:$CO$100,0)+6)):INDIRECT(_xlfn.CONCAT($CP$1,MATCH(F375,$CO$7:$CO$100,0)+6+SUM(IF((F375=$CO$7:$CO$59)=TRUE,1,0))-1)),INDIRECT(_xlfn.CONCAT($CH$1,MATCH(F375,$CG$7:$CG$100,0)+6)):INDIRECT(_xlfn.CONCAT($CH$1,MATCH(F375,$CG$7:$CG$100,0)+6+SUM(IF((F375=$CG$7:$CG$59)=TRUE,1,0))-1))),IF(OR(DN373=2,DN373=3),INDIRECT(_xlfn.CONCAT($CL$1,MATCH(E375,$CK$7:$CK$100,0)+6)):INDIRECT(_xlfn.CONCAT($CL$1,MATCH(E375,$CK$7:$CK$100,0)+6+SUM(IF((E375=$CK$7:$CK$59)=TRUE,1,0))-1)),INDIRECT(_xlfn.CONCAT($CD$1,MATCH(E375,$CC$7:$CC$100,0)+6)):INDIRECT(_xlfn.CONCAT($CD$1,MATCH(E375,$CC$7:$CC$100,0)+6+SUM(IF((E375=$CC$7:$CC$59)=TRUE,1,0))-1))))*$S$3*IF(AND(DM373=4,F375=0),1.1,1),1/TRANSPOSE(W375-INDIRECT(_xlfn.CONCAT($BZ$1,MATCH(D375,$BY$7:$BY$100,0)+6)):INDIRECT(_xlfn.CONCAT($BZ$1,MATCH(D375,$BY$7:$BY$100,0)+6+SUM(IF((D375=$BY$7:$BY$59)=TRUE,1,0))-1))*$R$3)),6)=1,1,0)),W375-INDIRECT(_xlfn.CONCAT($BZ$1,MATCH(D375,$BY$7:$BY$100,0)+6)):INDIRECT(_xlfn.CONCAT($BZ$1,MATCH(D375,$BY$7:$BY$100,0)+6+SUM(IF((D375=$BY$7:$BY$59)=TRUE,1,0))-1))*$R$3))/$S$3,1,-1,TRUE)),"")</f>
        <v/>
      </c>
      <c r="AG375" s="31"/>
      <c r="AH375" s="31"/>
      <c r="AI375" s="31"/>
      <c r="AJ375" s="32"/>
      <c r="AK375" s="6"/>
      <c r="AL375" s="21"/>
      <c r="AM375" s="21"/>
      <c r="AN375" s="48">
        <f t="shared" si="93"/>
        <v>12</v>
      </c>
      <c r="AO375" s="39" t="e">
        <f t="shared" si="94"/>
        <v>#N/A</v>
      </c>
      <c r="AP375" s="39" t="e" cm="1">
        <f t="array" ref="AP375">_xlfn.XMATCH(1,IF(IF((AL375=$DG$24:$EF$24)=TRUE,1,0)+IF((AM375=$DG$25:$EF$25)=TRUE,1,0)=2,1,0))</f>
        <v>#N/A</v>
      </c>
      <c r="AQ375" s="39" t="str" cm="1">
        <f t="array" aca="1" ref="AQ375:AU375" ca="1">AA375:AE375</f>
        <v/>
      </c>
      <c r="AR375" s="39" t="str">
        <f ca="1"/>
        <v/>
      </c>
      <c r="AS375" s="39" t="str">
        <f ca="1"/>
        <v/>
      </c>
      <c r="AT375" s="39" t="str">
        <f ca="1"/>
        <v/>
      </c>
      <c r="AU375" s="39" t="str">
        <f ca="1"/>
        <v/>
      </c>
      <c r="AV375" s="39">
        <f t="shared" si="95"/>
        <v>0</v>
      </c>
      <c r="AW375" s="39" t="e" cm="1">
        <f t="array" ref="AW375">IF(AND(AV375=1,AO375&lt;&gt;1),VLOOKUP(E375,변환표준점수!$H$8:$O$60,_xlfn.XMATCH('표점 계산기'!$AL375,변환표준점수!$I$6:$O$6)+1,FALSE),IF(AND($E375=0,$DN$4=1),INDEX($CH$7:$CH$73,SUM(IF(AF375=$CP$7:$CP$59,ROW($A$1:$A$50),0))),IF(AND($E375&lt;&gt;0,$DN$4&lt;&gt;1),INDEX($CD$7:$CD$73,SUM(IF(AF375=$CL$7:$CL$59,ROW($A$1:$A$50),0))),AF375:AJ375)))</f>
        <v>#N/A</v>
      </c>
      <c r="AX375" s="39"/>
      <c r="AY375" s="39"/>
      <c r="AZ375" s="39"/>
      <c r="BA375" s="39"/>
      <c r="BB375" s="39" t="e">
        <f>VLOOKUP(G375,변환표준점수!$X$8:$AM$16,_xlfn.XMATCH(AL375,변환표준점수!$Y$5:$AM$5)+IF(OR(AN375=6,AN375=7,AN375=10,AN375=11),IF(AO375=1,0,1),0)+1,FALSE)</f>
        <v>#N/A</v>
      </c>
      <c r="BC375" s="39" t="e">
        <f>VLOOKUP(H375,변환표준점수!$AO$8:$BE$16,_xlfn.XMATCH(AL375,변환표준점수!$AP$5:$BE$5)+IF(OR(AN375=3,AN375=6,AN375=8,AN375=9,AN375=10),IF(AO375=1,0,1),0)+1,FALSE)</f>
        <v>#N/A</v>
      </c>
      <c r="BD375" s="39" t="e">
        <f>IF(I375=0,VLOOKUP(K375,변환표준점수!$BU$8:$CF$62,'표점 계산기'!$AN375+1,FALSE),VLOOKUP(I375,변환표준점수!$BH$8:$BS$62,'표점 계산기'!$AN375+1,FALSE))</f>
        <v>#N/A</v>
      </c>
      <c r="BE375" s="39" t="e">
        <f>IF(J375=0,VLOOKUP(L375,변환표준점수!$BU$8:$CF$62,'표점 계산기'!$AN375+1,FALSE),VLOOKUP(J375,변환표준점수!$BH$8:$BS$62,'표점 계산기'!$AN375+1,FALSE))</f>
        <v>#N/A</v>
      </c>
      <c r="BF375" s="39" cm="1">
        <f t="array" ref="BF375">IF(M375=0,0,IF(OR(AN375=3,AN375=4),0,IF(AN375=1,INDEX($CZ$7:$CZ$15,SUM(IF(M375&lt;$CY$7:$CY$15=TRUE,1,0))+1),VLOOKUP(M375,변환표준점수!$BH$8:$BS$62,'표점 계산기'!AN375+1,FALSE))))</f>
        <v>0</v>
      </c>
      <c r="BG375" s="39" t="e" cm="1">
        <f t="array" ref="BG375">INDEX($DG$24:$EF$31,COLUMN(C370),$AP375)</f>
        <v>#N/A</v>
      </c>
      <c r="BH375" s="39" t="e" cm="1">
        <f t="array" ref="BH375">INDEX($DG$24:$EF$31,COLUMN(D370),$AP375)</f>
        <v>#N/A</v>
      </c>
      <c r="BI375" s="39" t="e" cm="1">
        <f t="array" ref="BI375">INDEX($DG$24:$EF$31,COLUMN(E370),$AP375)</f>
        <v>#N/A</v>
      </c>
      <c r="BJ375" s="39" t="e" cm="1">
        <f t="array" ref="BJ375">INDEX($DG$24:$EF$31,COLUMN(F370),$AP375)</f>
        <v>#N/A</v>
      </c>
      <c r="BK375" s="39" t="e" cm="1">
        <f t="array" ref="BK375">INDEX($DG$24:$EF$31,COLUMN(G370),$AP375)</f>
        <v>#N/A</v>
      </c>
      <c r="BL375" s="39" t="e" cm="1">
        <f t="array" ref="BL375">INDEX($DG$24:$EF$31,COLUMN(H370),$AP375)</f>
        <v>#N/A</v>
      </c>
      <c r="BM375" s="63" t="str" cm="1">
        <f t="array" aca="1" ref="BM375:BQ375" ca="1">IFERROR(ROUND(IF(IFERROR(AW375:BA375/AW375:BA375,0)=1,(IFERROR(AQ375:AU375*BG375,0)+IFERROR(AW375:BA375*BH375,0)+(SUM(BD375:BF375)-MIN(BD375:BF375))*BI375+BB375*BJ375+BC375*BK375)*BL375+BB375*(1-BJ375)+BC375*(1-BK375)+IF(AN375=1,BF375,0),""),2),"")</f>
        <v/>
      </c>
      <c r="BN375" s="52" t="str">
        <f ca="1"/>
        <v/>
      </c>
      <c r="BO375" s="52" t="str">
        <f ca="1"/>
        <v/>
      </c>
      <c r="BP375" s="52" t="str">
        <f ca="1"/>
        <v/>
      </c>
      <c r="BQ375" s="64" t="str">
        <f ca="1"/>
        <v/>
      </c>
      <c r="BR375" s="6"/>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6"/>
      <c r="DM375" s="6"/>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row>
    <row r="376" spans="1:153" x14ac:dyDescent="0.3">
      <c r="A376" s="5"/>
      <c r="B376" s="18" t="str">
        <f t="shared" si="83"/>
        <v/>
      </c>
      <c r="C376" s="24"/>
      <c r="D376" s="24"/>
      <c r="E376" s="24"/>
      <c r="F376" s="24"/>
      <c r="G376" s="24"/>
      <c r="H376" s="25"/>
      <c r="I376" s="25"/>
      <c r="J376" s="25"/>
      <c r="K376" s="25"/>
      <c r="L376" s="25"/>
      <c r="M376" s="25"/>
      <c r="N376" s="24"/>
      <c r="O376" s="25"/>
      <c r="P376" s="6"/>
      <c r="Q376" s="6"/>
      <c r="R376" s="6" t="e">
        <f t="shared" si="84"/>
        <v>#N/A</v>
      </c>
      <c r="S376" s="6" t="e">
        <f t="shared" si="85"/>
        <v>#N/A</v>
      </c>
      <c r="T376" s="6" t="e">
        <f t="shared" si="86"/>
        <v>#N/A</v>
      </c>
      <c r="U376" s="6" t="e">
        <f t="shared" si="87"/>
        <v>#N/A</v>
      </c>
      <c r="V376" s="8" cm="1">
        <f t="array" ref="V376">IF(M376=0,0,IF(OR($DM$4=3,$DM$4=4),0,IF($DM$4=1,INDEX($CZ$7:$CZ$15,SUM(IF(M376&lt;$CY$7:$CY$15=TRUE,1,0))+1),VLOOKUP(M376,$DB$7:$DC$107,2,FALSE))))</f>
        <v>0</v>
      </c>
      <c r="W376" s="6" t="e">
        <f t="shared" si="82"/>
        <v>#N/A</v>
      </c>
      <c r="X376" s="6" cm="1">
        <f t="array" aca="1" ref="X376" ca="1">SUM(IF((IF(E376=0,INDIRECT(_xlfn.CONCAT($CH$1,MATCH(F376,$CG$7:$CG$100,0)+6)):INDIRECT(_xlfn.CONCAT($CH$1,MATCH(F376,$CG$7:$CG$100,0)+6+SUM(IF((F376=$CG$7:$CG$59)=TRUE,1,0))-1)),INDIRECT(_xlfn.CONCAT($CD$1,MATCH(E376,$CC$7:$CC$100,0)+6)):INDIRECT(_xlfn.CONCAT($CD$1,MATCH(E376,$CC$7:$CC$100,0)+6+SUM(IF((E376=$CC$7:$CC$59)=TRUE,1,0))-1)))*$S$3)=0,0,1))</f>
        <v>2</v>
      </c>
      <c r="Y376" s="6" t="e" cm="1">
        <f t="array" aca="1" ref="Y376" ca="1">SUM(IF((TRANSPOSE(MMULT(MMULT(_xlfn.MUNIT(X376),IF(MMULT(IF(E376=0,INDIRECT(_xlfn.CONCAT($CH$1,MATCH(F376,$CG$7:$CG$100,0)+6)):INDIRECT(_xlfn.CONCAT($CH$1,MATCH(F376,$CG$7:$CG$100,0)+6+SUM(IF((F376=$CG$7:$CG$59)=TRUE,1,0))-1)),INDIRECT(_xlfn.CONCAT($CD$1,MATCH(E376,$CC$7:$CC$100,0)+6)):INDIRECT(_xlfn.CONCAT($CD$1,MATCH(E376,$CC$7:$CC$100,0)+6+SUM(IF((E376=$CC$7:$CC$59)=TRUE,1,0))-1)))*$S$3,1/TRANSPOSE(W376-INDIRECT(_xlfn.CONCAT($BZ$1,MATCH(D376,$BY$7:$BY$100,0)+6)):INDIRECT(_xlfn.CONCAT($BZ$1,MATCH(D376,$BY$7:$BY$100,0)+6+SUM(IF((D376=$BY$7:$BY$59)=TRUE,1,0))-1))*$R$3))=1,1,0)),W376-INDIRECT(_xlfn.CONCAT($BZ$1,MATCH(D376,$BY$7:$BY$100,0)+6)):INDIRECT(_xlfn.CONCAT($BZ$1,MATCH(D376,$BY$7:$BY$100,0)+6+SUM(IF((D376=$BY$7:$BY$59)=TRUE,1,0))-1))*$R$3)))=0,0,1))</f>
        <v>#N/A</v>
      </c>
      <c r="Z376" s="6"/>
      <c r="AA376" s="30" t="str">
        <f t="shared" ca="1" si="88"/>
        <v/>
      </c>
      <c r="AB376" s="31" t="str">
        <f t="shared" si="89"/>
        <v/>
      </c>
      <c r="AC376" s="31" t="str">
        <f t="shared" si="90"/>
        <v/>
      </c>
      <c r="AD376" s="31" t="str">
        <f t="shared" si="91"/>
        <v/>
      </c>
      <c r="AE376" s="32" t="str">
        <f t="shared" si="92"/>
        <v/>
      </c>
      <c r="AF376" s="33" t="str" cm="1">
        <f t="array" aca="1" ref="AF376" ca="1">IFERROR(IF(_xlfn._xlws.SORT(TRANSPOSE(MMULT(MMULT(_xlfn.MUNIT(X376),IF(ROUND(MMULT(IF(E376=0,IF(DN374=1,INDIRECT(_xlfn.CONCAT($CP$1,MATCH(F376,$CO$7:$CO$100,0)+6)):INDIRECT(_xlfn.CONCAT($CP$1,MATCH(F376,$CO$7:$CO$100,0)+6+SUM(IF((F376=$CO$7:$CO$59)=TRUE,1,0))-1)),INDIRECT(_xlfn.CONCAT($CH$1,MATCH(F376,$CG$7:$CG$100,0)+6)):INDIRECT(_xlfn.CONCAT($CH$1,MATCH(F376,$CG$7:$CG$100,0)+6+SUM(IF((F376=$CG$7:$CG$59)=TRUE,1,0))-1))),IF(OR(DN374=2,DN374=3),INDIRECT(_xlfn.CONCAT($CL$1,MATCH(E376,$CK$7:$CK$100,0)+6)):INDIRECT(_xlfn.CONCAT($CL$1,MATCH(E376,$CK$7:$CK$100,0)+6+SUM(IF((E376=$CK$7:$CK$59)=TRUE,1,0))-1)),INDIRECT(_xlfn.CONCAT($CD$1,MATCH(E376,$CC$7:$CC$100,0)+6)):INDIRECT(_xlfn.CONCAT($CD$1,MATCH(E376,$CC$7:$CC$100,0)+6+SUM(IF((E376=$CC$7:$CC$59)=TRUE,1,0))-1))))*$S$3*IF(AND(DM374=4,F376=0),1.1,1),1/TRANSPOSE(W376-INDIRECT(_xlfn.CONCAT($BZ$1,MATCH(D376,$BY$7:$BY$100,0)+6)):INDIRECT(_xlfn.CONCAT($BZ$1,MATCH(D376,$BY$7:$BY$100,0)+6+SUM(IF((D376=$BY$7:$BY$59)=TRUE,1,0))-1))*$R$3)),6)=1,1,0)),W376-INDIRECT(_xlfn.CONCAT($BZ$1,MATCH(D376,$BY$7:$BY$100,0)+6)):INDIRECT(_xlfn.CONCAT($BZ$1,MATCH(D376,$BY$7:$BY$100,0)+6+SUM(IF((D376=$BY$7:$BY$59)=TRUE,1,0))-1))*$R$3))/$S$3,1,-1,TRUE)=0,"",_xlfn._xlws.SORT(TRANSPOSE(MMULT(MMULT(_xlfn.MUNIT(X376),IF(ROUND(MMULT(IF(E376=0,IF(DN374=1,INDIRECT(_xlfn.CONCAT($CP$1,MATCH(F376,$CO$7:$CO$100,0)+6)):INDIRECT(_xlfn.CONCAT($CP$1,MATCH(F376,$CO$7:$CO$100,0)+6+SUM(IF((F376=$CO$7:$CO$59)=TRUE,1,0))-1)),INDIRECT(_xlfn.CONCAT($CH$1,MATCH(F376,$CG$7:$CG$100,0)+6)):INDIRECT(_xlfn.CONCAT($CH$1,MATCH(F376,$CG$7:$CG$100,0)+6+SUM(IF((F376=$CG$7:$CG$59)=TRUE,1,0))-1))),IF(OR(DN374=2,DN374=3),INDIRECT(_xlfn.CONCAT($CL$1,MATCH(E376,$CK$7:$CK$100,0)+6)):INDIRECT(_xlfn.CONCAT($CL$1,MATCH(E376,$CK$7:$CK$100,0)+6+SUM(IF((E376=$CK$7:$CK$59)=TRUE,1,0))-1)),INDIRECT(_xlfn.CONCAT($CD$1,MATCH(E376,$CC$7:$CC$100,0)+6)):INDIRECT(_xlfn.CONCAT($CD$1,MATCH(E376,$CC$7:$CC$100,0)+6+SUM(IF((E376=$CC$7:$CC$59)=TRUE,1,0))-1))))*$S$3*IF(AND(DM374=4,F376=0),1.1,1),1/TRANSPOSE(W376-INDIRECT(_xlfn.CONCAT($BZ$1,MATCH(D376,$BY$7:$BY$100,0)+6)):INDIRECT(_xlfn.CONCAT($BZ$1,MATCH(D376,$BY$7:$BY$100,0)+6+SUM(IF((D376=$BY$7:$BY$59)=TRUE,1,0))-1))*$R$3)),6)=1,1,0)),W376-INDIRECT(_xlfn.CONCAT($BZ$1,MATCH(D376,$BY$7:$BY$100,0)+6)):INDIRECT(_xlfn.CONCAT($BZ$1,MATCH(D376,$BY$7:$BY$100,0)+6+SUM(IF((D376=$BY$7:$BY$59)=TRUE,1,0))-1))*$R$3))/$S$3,1,-1,TRUE)),"")</f>
        <v/>
      </c>
      <c r="AG376" s="31"/>
      <c r="AH376" s="31"/>
      <c r="AI376" s="31"/>
      <c r="AJ376" s="32"/>
      <c r="AK376" s="6"/>
      <c r="AL376" s="21"/>
      <c r="AM376" s="21"/>
      <c r="AN376" s="48">
        <f t="shared" si="93"/>
        <v>12</v>
      </c>
      <c r="AO376" s="39" t="e">
        <f t="shared" si="94"/>
        <v>#N/A</v>
      </c>
      <c r="AP376" s="39" t="e" cm="1">
        <f t="array" ref="AP376">_xlfn.XMATCH(1,IF(IF((AL376=$DG$24:$EF$24)=TRUE,1,0)+IF((AM376=$DG$25:$EF$25)=TRUE,1,0)=2,1,0))</f>
        <v>#N/A</v>
      </c>
      <c r="AQ376" s="39" t="str" cm="1">
        <f t="array" aca="1" ref="AQ376:AU376" ca="1">AA376:AE376</f>
        <v/>
      </c>
      <c r="AR376" s="39" t="str">
        <f ca="1"/>
        <v/>
      </c>
      <c r="AS376" s="39" t="str">
        <f ca="1"/>
        <v/>
      </c>
      <c r="AT376" s="39" t="str">
        <f ca="1"/>
        <v/>
      </c>
      <c r="AU376" s="39" t="str">
        <f ca="1"/>
        <v/>
      </c>
      <c r="AV376" s="39">
        <f t="shared" si="95"/>
        <v>0</v>
      </c>
      <c r="AW376" s="39" t="e" cm="1">
        <f t="array" ref="AW376">IF(AND(AV376=1,AO376&lt;&gt;1),VLOOKUP(E376,변환표준점수!$H$8:$O$60,_xlfn.XMATCH('표점 계산기'!$AL376,변환표준점수!$I$6:$O$6)+1,FALSE),IF(AND($E376=0,$DN$4=1),INDEX($CH$7:$CH$73,SUM(IF(AF376=$CP$7:$CP$59,ROW($A$1:$A$50),0))),IF(AND($E376&lt;&gt;0,$DN$4&lt;&gt;1),INDEX($CD$7:$CD$73,SUM(IF(AF376=$CL$7:$CL$59,ROW($A$1:$A$50),0))),AF376:AJ376)))</f>
        <v>#N/A</v>
      </c>
      <c r="AX376" s="39"/>
      <c r="AY376" s="39"/>
      <c r="AZ376" s="39"/>
      <c r="BA376" s="39"/>
      <c r="BB376" s="39" t="e">
        <f>VLOOKUP(G376,변환표준점수!$X$8:$AM$16,_xlfn.XMATCH(AL376,변환표준점수!$Y$5:$AM$5)+IF(OR(AN376=6,AN376=7,AN376=10,AN376=11),IF(AO376=1,0,1),0)+1,FALSE)</f>
        <v>#N/A</v>
      </c>
      <c r="BC376" s="39" t="e">
        <f>VLOOKUP(H376,변환표준점수!$AO$8:$BE$16,_xlfn.XMATCH(AL376,변환표준점수!$AP$5:$BE$5)+IF(OR(AN376=3,AN376=6,AN376=8,AN376=9,AN376=10),IF(AO376=1,0,1),0)+1,FALSE)</f>
        <v>#N/A</v>
      </c>
      <c r="BD376" s="39" t="e">
        <f>IF(I376=0,VLOOKUP(K376,변환표준점수!$BU$8:$CF$62,'표점 계산기'!$AN376+1,FALSE),VLOOKUP(I376,변환표준점수!$BH$8:$BS$62,'표점 계산기'!$AN376+1,FALSE))</f>
        <v>#N/A</v>
      </c>
      <c r="BE376" s="39" t="e">
        <f>IF(J376=0,VLOOKUP(L376,변환표준점수!$BU$8:$CF$62,'표점 계산기'!$AN376+1,FALSE),VLOOKUP(J376,변환표준점수!$BH$8:$BS$62,'표점 계산기'!$AN376+1,FALSE))</f>
        <v>#N/A</v>
      </c>
      <c r="BF376" s="39" cm="1">
        <f t="array" ref="BF376">IF(M376=0,0,IF(OR(AN376=3,AN376=4),0,IF(AN376=1,INDEX($CZ$7:$CZ$15,SUM(IF(M376&lt;$CY$7:$CY$15=TRUE,1,0))+1),VLOOKUP(M376,변환표준점수!$BH$8:$BS$62,'표점 계산기'!AN376+1,FALSE))))</f>
        <v>0</v>
      </c>
      <c r="BG376" s="39" t="e" cm="1">
        <f t="array" ref="BG376">INDEX($DG$24:$EF$31,COLUMN(C371),$AP376)</f>
        <v>#N/A</v>
      </c>
      <c r="BH376" s="39" t="e" cm="1">
        <f t="array" ref="BH376">INDEX($DG$24:$EF$31,COLUMN(D371),$AP376)</f>
        <v>#N/A</v>
      </c>
      <c r="BI376" s="39" t="e" cm="1">
        <f t="array" ref="BI376">INDEX($DG$24:$EF$31,COLUMN(E371),$AP376)</f>
        <v>#N/A</v>
      </c>
      <c r="BJ376" s="39" t="e" cm="1">
        <f t="array" ref="BJ376">INDEX($DG$24:$EF$31,COLUMN(F371),$AP376)</f>
        <v>#N/A</v>
      </c>
      <c r="BK376" s="39" t="e" cm="1">
        <f t="array" ref="BK376">INDEX($DG$24:$EF$31,COLUMN(G371),$AP376)</f>
        <v>#N/A</v>
      </c>
      <c r="BL376" s="39" t="e" cm="1">
        <f t="array" ref="BL376">INDEX($DG$24:$EF$31,COLUMN(H371),$AP376)</f>
        <v>#N/A</v>
      </c>
      <c r="BM376" s="63" t="str" cm="1">
        <f t="array" aca="1" ref="BM376:BQ376" ca="1">IFERROR(ROUND(IF(IFERROR(AW376:BA376/AW376:BA376,0)=1,(IFERROR(AQ376:AU376*BG376,0)+IFERROR(AW376:BA376*BH376,0)+(SUM(BD376:BF376)-MIN(BD376:BF376))*BI376+BB376*BJ376+BC376*BK376)*BL376+BB376*(1-BJ376)+BC376*(1-BK376)+IF(AN376=1,BF376,0),""),2),"")</f>
        <v/>
      </c>
      <c r="BN376" s="52" t="str">
        <f ca="1"/>
        <v/>
      </c>
      <c r="BO376" s="52" t="str">
        <f ca="1"/>
        <v/>
      </c>
      <c r="BP376" s="52" t="str">
        <f ca="1"/>
        <v/>
      </c>
      <c r="BQ376" s="64" t="str">
        <f ca="1"/>
        <v/>
      </c>
      <c r="BR376" s="6"/>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6"/>
      <c r="DM376" s="6"/>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row>
    <row r="377" spans="1:153" x14ac:dyDescent="0.3">
      <c r="A377" s="5"/>
      <c r="B377" s="18" t="str">
        <f t="shared" si="83"/>
        <v/>
      </c>
      <c r="C377" s="24"/>
      <c r="D377" s="24"/>
      <c r="E377" s="24"/>
      <c r="F377" s="24"/>
      <c r="G377" s="24"/>
      <c r="H377" s="25"/>
      <c r="I377" s="25"/>
      <c r="J377" s="25"/>
      <c r="K377" s="25"/>
      <c r="L377" s="25"/>
      <c r="M377" s="25"/>
      <c r="N377" s="24"/>
      <c r="O377" s="25"/>
      <c r="P377" s="6"/>
      <c r="Q377" s="6"/>
      <c r="R377" s="6" t="e">
        <f t="shared" si="84"/>
        <v>#N/A</v>
      </c>
      <c r="S377" s="6" t="e">
        <f t="shared" si="85"/>
        <v>#N/A</v>
      </c>
      <c r="T377" s="6" t="e">
        <f t="shared" si="86"/>
        <v>#N/A</v>
      </c>
      <c r="U377" s="6" t="e">
        <f t="shared" si="87"/>
        <v>#N/A</v>
      </c>
      <c r="V377" s="8" cm="1">
        <f t="array" ref="V377">IF(M377=0,0,IF(OR($DM$4=3,$DM$4=4),0,IF($DM$4=1,INDEX($CZ$7:$CZ$15,SUM(IF(M377&lt;$CY$7:$CY$15=TRUE,1,0))+1),VLOOKUP(M377,$DB$7:$DC$107,2,FALSE))))</f>
        <v>0</v>
      </c>
      <c r="W377" s="6" t="e">
        <f t="shared" si="82"/>
        <v>#N/A</v>
      </c>
      <c r="X377" s="6" cm="1">
        <f t="array" aca="1" ref="X377" ca="1">SUM(IF((IF(E377=0,INDIRECT(_xlfn.CONCAT($CH$1,MATCH(F377,$CG$7:$CG$100,0)+6)):INDIRECT(_xlfn.CONCAT($CH$1,MATCH(F377,$CG$7:$CG$100,0)+6+SUM(IF((F377=$CG$7:$CG$59)=TRUE,1,0))-1)),INDIRECT(_xlfn.CONCAT($CD$1,MATCH(E377,$CC$7:$CC$100,0)+6)):INDIRECT(_xlfn.CONCAT($CD$1,MATCH(E377,$CC$7:$CC$100,0)+6+SUM(IF((E377=$CC$7:$CC$59)=TRUE,1,0))-1)))*$S$3)=0,0,1))</f>
        <v>2</v>
      </c>
      <c r="Y377" s="6" t="e" cm="1">
        <f t="array" aca="1" ref="Y377" ca="1">SUM(IF((TRANSPOSE(MMULT(MMULT(_xlfn.MUNIT(X377),IF(MMULT(IF(E377=0,INDIRECT(_xlfn.CONCAT($CH$1,MATCH(F377,$CG$7:$CG$100,0)+6)):INDIRECT(_xlfn.CONCAT($CH$1,MATCH(F377,$CG$7:$CG$100,0)+6+SUM(IF((F377=$CG$7:$CG$59)=TRUE,1,0))-1)),INDIRECT(_xlfn.CONCAT($CD$1,MATCH(E377,$CC$7:$CC$100,0)+6)):INDIRECT(_xlfn.CONCAT($CD$1,MATCH(E377,$CC$7:$CC$100,0)+6+SUM(IF((E377=$CC$7:$CC$59)=TRUE,1,0))-1)))*$S$3,1/TRANSPOSE(W377-INDIRECT(_xlfn.CONCAT($BZ$1,MATCH(D377,$BY$7:$BY$100,0)+6)):INDIRECT(_xlfn.CONCAT($BZ$1,MATCH(D377,$BY$7:$BY$100,0)+6+SUM(IF((D377=$BY$7:$BY$59)=TRUE,1,0))-1))*$R$3))=1,1,0)),W377-INDIRECT(_xlfn.CONCAT($BZ$1,MATCH(D377,$BY$7:$BY$100,0)+6)):INDIRECT(_xlfn.CONCAT($BZ$1,MATCH(D377,$BY$7:$BY$100,0)+6+SUM(IF((D377=$BY$7:$BY$59)=TRUE,1,0))-1))*$R$3)))=0,0,1))</f>
        <v>#N/A</v>
      </c>
      <c r="Z377" s="6"/>
      <c r="AA377" s="30" t="str">
        <f t="shared" ca="1" si="88"/>
        <v/>
      </c>
      <c r="AB377" s="31" t="str">
        <f t="shared" si="89"/>
        <v/>
      </c>
      <c r="AC377" s="31" t="str">
        <f t="shared" si="90"/>
        <v/>
      </c>
      <c r="AD377" s="31" t="str">
        <f t="shared" si="91"/>
        <v/>
      </c>
      <c r="AE377" s="32" t="str">
        <f t="shared" si="92"/>
        <v/>
      </c>
      <c r="AF377" s="33" t="str" cm="1">
        <f t="array" aca="1" ref="AF377" ca="1">IFERROR(IF(_xlfn._xlws.SORT(TRANSPOSE(MMULT(MMULT(_xlfn.MUNIT(X377),IF(ROUND(MMULT(IF(E377=0,IF(DN375=1,INDIRECT(_xlfn.CONCAT($CP$1,MATCH(F377,$CO$7:$CO$100,0)+6)):INDIRECT(_xlfn.CONCAT($CP$1,MATCH(F377,$CO$7:$CO$100,0)+6+SUM(IF((F377=$CO$7:$CO$59)=TRUE,1,0))-1)),INDIRECT(_xlfn.CONCAT($CH$1,MATCH(F377,$CG$7:$CG$100,0)+6)):INDIRECT(_xlfn.CONCAT($CH$1,MATCH(F377,$CG$7:$CG$100,0)+6+SUM(IF((F377=$CG$7:$CG$59)=TRUE,1,0))-1))),IF(OR(DN375=2,DN375=3),INDIRECT(_xlfn.CONCAT($CL$1,MATCH(E377,$CK$7:$CK$100,0)+6)):INDIRECT(_xlfn.CONCAT($CL$1,MATCH(E377,$CK$7:$CK$100,0)+6+SUM(IF((E377=$CK$7:$CK$59)=TRUE,1,0))-1)),INDIRECT(_xlfn.CONCAT($CD$1,MATCH(E377,$CC$7:$CC$100,0)+6)):INDIRECT(_xlfn.CONCAT($CD$1,MATCH(E377,$CC$7:$CC$100,0)+6+SUM(IF((E377=$CC$7:$CC$59)=TRUE,1,0))-1))))*$S$3*IF(AND(DM375=4,F377=0),1.1,1),1/TRANSPOSE(W377-INDIRECT(_xlfn.CONCAT($BZ$1,MATCH(D377,$BY$7:$BY$100,0)+6)):INDIRECT(_xlfn.CONCAT($BZ$1,MATCH(D377,$BY$7:$BY$100,0)+6+SUM(IF((D377=$BY$7:$BY$59)=TRUE,1,0))-1))*$R$3)),6)=1,1,0)),W377-INDIRECT(_xlfn.CONCAT($BZ$1,MATCH(D377,$BY$7:$BY$100,0)+6)):INDIRECT(_xlfn.CONCAT($BZ$1,MATCH(D377,$BY$7:$BY$100,0)+6+SUM(IF((D377=$BY$7:$BY$59)=TRUE,1,0))-1))*$R$3))/$S$3,1,-1,TRUE)=0,"",_xlfn._xlws.SORT(TRANSPOSE(MMULT(MMULT(_xlfn.MUNIT(X377),IF(ROUND(MMULT(IF(E377=0,IF(DN375=1,INDIRECT(_xlfn.CONCAT($CP$1,MATCH(F377,$CO$7:$CO$100,0)+6)):INDIRECT(_xlfn.CONCAT($CP$1,MATCH(F377,$CO$7:$CO$100,0)+6+SUM(IF((F377=$CO$7:$CO$59)=TRUE,1,0))-1)),INDIRECT(_xlfn.CONCAT($CH$1,MATCH(F377,$CG$7:$CG$100,0)+6)):INDIRECT(_xlfn.CONCAT($CH$1,MATCH(F377,$CG$7:$CG$100,0)+6+SUM(IF((F377=$CG$7:$CG$59)=TRUE,1,0))-1))),IF(OR(DN375=2,DN375=3),INDIRECT(_xlfn.CONCAT($CL$1,MATCH(E377,$CK$7:$CK$100,0)+6)):INDIRECT(_xlfn.CONCAT($CL$1,MATCH(E377,$CK$7:$CK$100,0)+6+SUM(IF((E377=$CK$7:$CK$59)=TRUE,1,0))-1)),INDIRECT(_xlfn.CONCAT($CD$1,MATCH(E377,$CC$7:$CC$100,0)+6)):INDIRECT(_xlfn.CONCAT($CD$1,MATCH(E377,$CC$7:$CC$100,0)+6+SUM(IF((E377=$CC$7:$CC$59)=TRUE,1,0))-1))))*$S$3*IF(AND(DM375=4,F377=0),1.1,1),1/TRANSPOSE(W377-INDIRECT(_xlfn.CONCAT($BZ$1,MATCH(D377,$BY$7:$BY$100,0)+6)):INDIRECT(_xlfn.CONCAT($BZ$1,MATCH(D377,$BY$7:$BY$100,0)+6+SUM(IF((D377=$BY$7:$BY$59)=TRUE,1,0))-1))*$R$3)),6)=1,1,0)),W377-INDIRECT(_xlfn.CONCAT($BZ$1,MATCH(D377,$BY$7:$BY$100,0)+6)):INDIRECT(_xlfn.CONCAT($BZ$1,MATCH(D377,$BY$7:$BY$100,0)+6+SUM(IF((D377=$BY$7:$BY$59)=TRUE,1,0))-1))*$R$3))/$S$3,1,-1,TRUE)),"")</f>
        <v/>
      </c>
      <c r="AG377" s="31"/>
      <c r="AH377" s="31"/>
      <c r="AI377" s="31"/>
      <c r="AJ377" s="32"/>
      <c r="AK377" s="6"/>
      <c r="AL377" s="21"/>
      <c r="AM377" s="21"/>
      <c r="AN377" s="48">
        <f t="shared" si="93"/>
        <v>12</v>
      </c>
      <c r="AO377" s="39" t="e">
        <f t="shared" si="94"/>
        <v>#N/A</v>
      </c>
      <c r="AP377" s="39" t="e" cm="1">
        <f t="array" ref="AP377">_xlfn.XMATCH(1,IF(IF((AL377=$DG$24:$EF$24)=TRUE,1,0)+IF((AM377=$DG$25:$EF$25)=TRUE,1,0)=2,1,0))</f>
        <v>#N/A</v>
      </c>
      <c r="AQ377" s="39" t="str" cm="1">
        <f t="array" aca="1" ref="AQ377:AU377" ca="1">AA377:AE377</f>
        <v/>
      </c>
      <c r="AR377" s="39" t="str">
        <f ca="1"/>
        <v/>
      </c>
      <c r="AS377" s="39" t="str">
        <f ca="1"/>
        <v/>
      </c>
      <c r="AT377" s="39" t="str">
        <f ca="1"/>
        <v/>
      </c>
      <c r="AU377" s="39" t="str">
        <f ca="1"/>
        <v/>
      </c>
      <c r="AV377" s="39">
        <f t="shared" si="95"/>
        <v>0</v>
      </c>
      <c r="AW377" s="39" t="e" cm="1">
        <f t="array" ref="AW377">IF(AND(AV377=1,AO377&lt;&gt;1),VLOOKUP(E377,변환표준점수!$H$8:$O$60,_xlfn.XMATCH('표점 계산기'!$AL377,변환표준점수!$I$6:$O$6)+1,FALSE),IF(AND($E377=0,$DN$4=1),INDEX($CH$7:$CH$73,SUM(IF(AF377=$CP$7:$CP$59,ROW($A$1:$A$50),0))),IF(AND($E377&lt;&gt;0,$DN$4&lt;&gt;1),INDEX($CD$7:$CD$73,SUM(IF(AF377=$CL$7:$CL$59,ROW($A$1:$A$50),0))),AF377:AJ377)))</f>
        <v>#N/A</v>
      </c>
      <c r="AX377" s="39"/>
      <c r="AY377" s="39"/>
      <c r="AZ377" s="39"/>
      <c r="BA377" s="39"/>
      <c r="BB377" s="39" t="e">
        <f>VLOOKUP(G377,변환표준점수!$X$8:$AM$16,_xlfn.XMATCH(AL377,변환표준점수!$Y$5:$AM$5)+IF(OR(AN377=6,AN377=7,AN377=10,AN377=11),IF(AO377=1,0,1),0)+1,FALSE)</f>
        <v>#N/A</v>
      </c>
      <c r="BC377" s="39" t="e">
        <f>VLOOKUP(H377,변환표준점수!$AO$8:$BE$16,_xlfn.XMATCH(AL377,변환표준점수!$AP$5:$BE$5)+IF(OR(AN377=3,AN377=6,AN377=8,AN377=9,AN377=10),IF(AO377=1,0,1),0)+1,FALSE)</f>
        <v>#N/A</v>
      </c>
      <c r="BD377" s="39" t="e">
        <f>IF(I377=0,VLOOKUP(K377,변환표준점수!$BU$8:$CF$62,'표점 계산기'!$AN377+1,FALSE),VLOOKUP(I377,변환표준점수!$BH$8:$BS$62,'표점 계산기'!$AN377+1,FALSE))</f>
        <v>#N/A</v>
      </c>
      <c r="BE377" s="39" t="e">
        <f>IF(J377=0,VLOOKUP(L377,변환표준점수!$BU$8:$CF$62,'표점 계산기'!$AN377+1,FALSE),VLOOKUP(J377,변환표준점수!$BH$8:$BS$62,'표점 계산기'!$AN377+1,FALSE))</f>
        <v>#N/A</v>
      </c>
      <c r="BF377" s="39" cm="1">
        <f t="array" ref="BF377">IF(M377=0,0,IF(OR(AN377=3,AN377=4),0,IF(AN377=1,INDEX($CZ$7:$CZ$15,SUM(IF(M377&lt;$CY$7:$CY$15=TRUE,1,0))+1),VLOOKUP(M377,변환표준점수!$BH$8:$BS$62,'표점 계산기'!AN377+1,FALSE))))</f>
        <v>0</v>
      </c>
      <c r="BG377" s="39" t="e" cm="1">
        <f t="array" ref="BG377">INDEX($DG$24:$EF$31,COLUMN(C372),$AP377)</f>
        <v>#N/A</v>
      </c>
      <c r="BH377" s="39" t="e" cm="1">
        <f t="array" ref="BH377">INDEX($DG$24:$EF$31,COLUMN(D372),$AP377)</f>
        <v>#N/A</v>
      </c>
      <c r="BI377" s="39" t="e" cm="1">
        <f t="array" ref="BI377">INDEX($DG$24:$EF$31,COLUMN(E372),$AP377)</f>
        <v>#N/A</v>
      </c>
      <c r="BJ377" s="39" t="e" cm="1">
        <f t="array" ref="BJ377">INDEX($DG$24:$EF$31,COLUMN(F372),$AP377)</f>
        <v>#N/A</v>
      </c>
      <c r="BK377" s="39" t="e" cm="1">
        <f t="array" ref="BK377">INDEX($DG$24:$EF$31,COLUMN(G372),$AP377)</f>
        <v>#N/A</v>
      </c>
      <c r="BL377" s="39" t="e" cm="1">
        <f t="array" ref="BL377">INDEX($DG$24:$EF$31,COLUMN(H372),$AP377)</f>
        <v>#N/A</v>
      </c>
      <c r="BM377" s="63" t="str" cm="1">
        <f t="array" aca="1" ref="BM377:BQ377" ca="1">IFERROR(ROUND(IF(IFERROR(AW377:BA377/AW377:BA377,0)=1,(IFERROR(AQ377:AU377*BG377,0)+IFERROR(AW377:BA377*BH377,0)+(SUM(BD377:BF377)-MIN(BD377:BF377))*BI377+BB377*BJ377+BC377*BK377)*BL377+BB377*(1-BJ377)+BC377*(1-BK377)+IF(AN377=1,BF377,0),""),2),"")</f>
        <v/>
      </c>
      <c r="BN377" s="52" t="str">
        <f ca="1"/>
        <v/>
      </c>
      <c r="BO377" s="52" t="str">
        <f ca="1"/>
        <v/>
      </c>
      <c r="BP377" s="52" t="str">
        <f ca="1"/>
        <v/>
      </c>
      <c r="BQ377" s="64" t="str">
        <f ca="1"/>
        <v/>
      </c>
      <c r="BR377" s="6"/>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6"/>
      <c r="DM377" s="6"/>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row>
    <row r="378" spans="1:153" x14ac:dyDescent="0.3">
      <c r="A378" s="5"/>
      <c r="B378" s="18" t="str">
        <f t="shared" si="83"/>
        <v/>
      </c>
      <c r="C378" s="24"/>
      <c r="D378" s="24"/>
      <c r="E378" s="24"/>
      <c r="F378" s="24"/>
      <c r="G378" s="24"/>
      <c r="H378" s="25"/>
      <c r="I378" s="25"/>
      <c r="J378" s="25"/>
      <c r="K378" s="25"/>
      <c r="L378" s="25"/>
      <c r="M378" s="25"/>
      <c r="N378" s="24"/>
      <c r="O378" s="25"/>
      <c r="P378" s="6"/>
      <c r="Q378" s="6"/>
      <c r="R378" s="6" t="e">
        <f t="shared" si="84"/>
        <v>#N/A</v>
      </c>
      <c r="S378" s="6" t="e">
        <f t="shared" si="85"/>
        <v>#N/A</v>
      </c>
      <c r="T378" s="6" t="e">
        <f t="shared" si="86"/>
        <v>#N/A</v>
      </c>
      <c r="U378" s="6" t="e">
        <f t="shared" si="87"/>
        <v>#N/A</v>
      </c>
      <c r="V378" s="8" cm="1">
        <f t="array" ref="V378">IF(M378=0,0,IF(OR($DM$4=3,$DM$4=4),0,IF($DM$4=1,INDEX($CZ$7:$CZ$15,SUM(IF(M378&lt;$CY$7:$CY$15=TRUE,1,0))+1),VLOOKUP(M378,$DB$7:$DC$107,2,FALSE))))</f>
        <v>0</v>
      </c>
      <c r="W378" s="6" t="e">
        <f t="shared" si="82"/>
        <v>#N/A</v>
      </c>
      <c r="X378" s="6" cm="1">
        <f t="array" aca="1" ref="X378" ca="1">SUM(IF((IF(E378=0,INDIRECT(_xlfn.CONCAT($CH$1,MATCH(F378,$CG$7:$CG$100,0)+6)):INDIRECT(_xlfn.CONCAT($CH$1,MATCH(F378,$CG$7:$CG$100,0)+6+SUM(IF((F378=$CG$7:$CG$59)=TRUE,1,0))-1)),INDIRECT(_xlfn.CONCAT($CD$1,MATCH(E378,$CC$7:$CC$100,0)+6)):INDIRECT(_xlfn.CONCAT($CD$1,MATCH(E378,$CC$7:$CC$100,0)+6+SUM(IF((E378=$CC$7:$CC$59)=TRUE,1,0))-1)))*$S$3)=0,0,1))</f>
        <v>2</v>
      </c>
      <c r="Y378" s="6" t="e" cm="1">
        <f t="array" aca="1" ref="Y378" ca="1">SUM(IF((TRANSPOSE(MMULT(MMULT(_xlfn.MUNIT(X378),IF(MMULT(IF(E378=0,INDIRECT(_xlfn.CONCAT($CH$1,MATCH(F378,$CG$7:$CG$100,0)+6)):INDIRECT(_xlfn.CONCAT($CH$1,MATCH(F378,$CG$7:$CG$100,0)+6+SUM(IF((F378=$CG$7:$CG$59)=TRUE,1,0))-1)),INDIRECT(_xlfn.CONCAT($CD$1,MATCH(E378,$CC$7:$CC$100,0)+6)):INDIRECT(_xlfn.CONCAT($CD$1,MATCH(E378,$CC$7:$CC$100,0)+6+SUM(IF((E378=$CC$7:$CC$59)=TRUE,1,0))-1)))*$S$3,1/TRANSPOSE(W378-INDIRECT(_xlfn.CONCAT($BZ$1,MATCH(D378,$BY$7:$BY$100,0)+6)):INDIRECT(_xlfn.CONCAT($BZ$1,MATCH(D378,$BY$7:$BY$100,0)+6+SUM(IF((D378=$BY$7:$BY$59)=TRUE,1,0))-1))*$R$3))=1,1,0)),W378-INDIRECT(_xlfn.CONCAT($BZ$1,MATCH(D378,$BY$7:$BY$100,0)+6)):INDIRECT(_xlfn.CONCAT($BZ$1,MATCH(D378,$BY$7:$BY$100,0)+6+SUM(IF((D378=$BY$7:$BY$59)=TRUE,1,0))-1))*$R$3)))=0,0,1))</f>
        <v>#N/A</v>
      </c>
      <c r="Z378" s="6"/>
      <c r="AA378" s="30" t="str">
        <f t="shared" ca="1" si="88"/>
        <v/>
      </c>
      <c r="AB378" s="31" t="str">
        <f t="shared" si="89"/>
        <v/>
      </c>
      <c r="AC378" s="31" t="str">
        <f t="shared" si="90"/>
        <v/>
      </c>
      <c r="AD378" s="31" t="str">
        <f t="shared" si="91"/>
        <v/>
      </c>
      <c r="AE378" s="32" t="str">
        <f t="shared" si="92"/>
        <v/>
      </c>
      <c r="AF378" s="33" t="str" cm="1">
        <f t="array" aca="1" ref="AF378" ca="1">IFERROR(IF(_xlfn._xlws.SORT(TRANSPOSE(MMULT(MMULT(_xlfn.MUNIT(X378),IF(ROUND(MMULT(IF(E378=0,IF(DN376=1,INDIRECT(_xlfn.CONCAT($CP$1,MATCH(F378,$CO$7:$CO$100,0)+6)):INDIRECT(_xlfn.CONCAT($CP$1,MATCH(F378,$CO$7:$CO$100,0)+6+SUM(IF((F378=$CO$7:$CO$59)=TRUE,1,0))-1)),INDIRECT(_xlfn.CONCAT($CH$1,MATCH(F378,$CG$7:$CG$100,0)+6)):INDIRECT(_xlfn.CONCAT($CH$1,MATCH(F378,$CG$7:$CG$100,0)+6+SUM(IF((F378=$CG$7:$CG$59)=TRUE,1,0))-1))),IF(OR(DN376=2,DN376=3),INDIRECT(_xlfn.CONCAT($CL$1,MATCH(E378,$CK$7:$CK$100,0)+6)):INDIRECT(_xlfn.CONCAT($CL$1,MATCH(E378,$CK$7:$CK$100,0)+6+SUM(IF((E378=$CK$7:$CK$59)=TRUE,1,0))-1)),INDIRECT(_xlfn.CONCAT($CD$1,MATCH(E378,$CC$7:$CC$100,0)+6)):INDIRECT(_xlfn.CONCAT($CD$1,MATCH(E378,$CC$7:$CC$100,0)+6+SUM(IF((E378=$CC$7:$CC$59)=TRUE,1,0))-1))))*$S$3*IF(AND(DM376=4,F378=0),1.1,1),1/TRANSPOSE(W378-INDIRECT(_xlfn.CONCAT($BZ$1,MATCH(D378,$BY$7:$BY$100,0)+6)):INDIRECT(_xlfn.CONCAT($BZ$1,MATCH(D378,$BY$7:$BY$100,0)+6+SUM(IF((D378=$BY$7:$BY$59)=TRUE,1,0))-1))*$R$3)),6)=1,1,0)),W378-INDIRECT(_xlfn.CONCAT($BZ$1,MATCH(D378,$BY$7:$BY$100,0)+6)):INDIRECT(_xlfn.CONCAT($BZ$1,MATCH(D378,$BY$7:$BY$100,0)+6+SUM(IF((D378=$BY$7:$BY$59)=TRUE,1,0))-1))*$R$3))/$S$3,1,-1,TRUE)=0,"",_xlfn._xlws.SORT(TRANSPOSE(MMULT(MMULT(_xlfn.MUNIT(X378),IF(ROUND(MMULT(IF(E378=0,IF(DN376=1,INDIRECT(_xlfn.CONCAT($CP$1,MATCH(F378,$CO$7:$CO$100,0)+6)):INDIRECT(_xlfn.CONCAT($CP$1,MATCH(F378,$CO$7:$CO$100,0)+6+SUM(IF((F378=$CO$7:$CO$59)=TRUE,1,0))-1)),INDIRECT(_xlfn.CONCAT($CH$1,MATCH(F378,$CG$7:$CG$100,0)+6)):INDIRECT(_xlfn.CONCAT($CH$1,MATCH(F378,$CG$7:$CG$100,0)+6+SUM(IF((F378=$CG$7:$CG$59)=TRUE,1,0))-1))),IF(OR(DN376=2,DN376=3),INDIRECT(_xlfn.CONCAT($CL$1,MATCH(E378,$CK$7:$CK$100,0)+6)):INDIRECT(_xlfn.CONCAT($CL$1,MATCH(E378,$CK$7:$CK$100,0)+6+SUM(IF((E378=$CK$7:$CK$59)=TRUE,1,0))-1)),INDIRECT(_xlfn.CONCAT($CD$1,MATCH(E378,$CC$7:$CC$100,0)+6)):INDIRECT(_xlfn.CONCAT($CD$1,MATCH(E378,$CC$7:$CC$100,0)+6+SUM(IF((E378=$CC$7:$CC$59)=TRUE,1,0))-1))))*$S$3*IF(AND(DM376=4,F378=0),1.1,1),1/TRANSPOSE(W378-INDIRECT(_xlfn.CONCAT($BZ$1,MATCH(D378,$BY$7:$BY$100,0)+6)):INDIRECT(_xlfn.CONCAT($BZ$1,MATCH(D378,$BY$7:$BY$100,0)+6+SUM(IF((D378=$BY$7:$BY$59)=TRUE,1,0))-1))*$R$3)),6)=1,1,0)),W378-INDIRECT(_xlfn.CONCAT($BZ$1,MATCH(D378,$BY$7:$BY$100,0)+6)):INDIRECT(_xlfn.CONCAT($BZ$1,MATCH(D378,$BY$7:$BY$100,0)+6+SUM(IF((D378=$BY$7:$BY$59)=TRUE,1,0))-1))*$R$3))/$S$3,1,-1,TRUE)),"")</f>
        <v/>
      </c>
      <c r="AG378" s="31"/>
      <c r="AH378" s="31"/>
      <c r="AI378" s="31"/>
      <c r="AJ378" s="32"/>
      <c r="AK378" s="6"/>
      <c r="AL378" s="21"/>
      <c r="AM378" s="21"/>
      <c r="AN378" s="48">
        <f t="shared" si="93"/>
        <v>12</v>
      </c>
      <c r="AO378" s="39" t="e">
        <f t="shared" si="94"/>
        <v>#N/A</v>
      </c>
      <c r="AP378" s="39" t="e" cm="1">
        <f t="array" ref="AP378">_xlfn.XMATCH(1,IF(IF((AL378=$DG$24:$EF$24)=TRUE,1,0)+IF((AM378=$DG$25:$EF$25)=TRUE,1,0)=2,1,0))</f>
        <v>#N/A</v>
      </c>
      <c r="AQ378" s="39" t="str" cm="1">
        <f t="array" aca="1" ref="AQ378:AU378" ca="1">AA378:AE378</f>
        <v/>
      </c>
      <c r="AR378" s="39" t="str">
        <f ca="1"/>
        <v/>
      </c>
      <c r="AS378" s="39" t="str">
        <f ca="1"/>
        <v/>
      </c>
      <c r="AT378" s="39" t="str">
        <f ca="1"/>
        <v/>
      </c>
      <c r="AU378" s="39" t="str">
        <f ca="1"/>
        <v/>
      </c>
      <c r="AV378" s="39">
        <f t="shared" si="95"/>
        <v>0</v>
      </c>
      <c r="AW378" s="39" t="e" cm="1">
        <f t="array" ref="AW378">IF(AND(AV378=1,AO378&lt;&gt;1),VLOOKUP(E378,변환표준점수!$H$8:$O$60,_xlfn.XMATCH('표점 계산기'!$AL378,변환표준점수!$I$6:$O$6)+1,FALSE),IF(AND($E378=0,$DN$4=1),INDEX($CH$7:$CH$73,SUM(IF(AF378=$CP$7:$CP$59,ROW($A$1:$A$50),0))),IF(AND($E378&lt;&gt;0,$DN$4&lt;&gt;1),INDEX($CD$7:$CD$73,SUM(IF(AF378=$CL$7:$CL$59,ROW($A$1:$A$50),0))),AF378:AJ378)))</f>
        <v>#N/A</v>
      </c>
      <c r="AX378" s="39"/>
      <c r="AY378" s="39"/>
      <c r="AZ378" s="39"/>
      <c r="BA378" s="39"/>
      <c r="BB378" s="39" t="e">
        <f>VLOOKUP(G378,변환표준점수!$X$8:$AM$16,_xlfn.XMATCH(AL378,변환표준점수!$Y$5:$AM$5)+IF(OR(AN378=6,AN378=7,AN378=10,AN378=11),IF(AO378=1,0,1),0)+1,FALSE)</f>
        <v>#N/A</v>
      </c>
      <c r="BC378" s="39" t="e">
        <f>VLOOKUP(H378,변환표준점수!$AO$8:$BE$16,_xlfn.XMATCH(AL378,변환표준점수!$AP$5:$BE$5)+IF(OR(AN378=3,AN378=6,AN378=8,AN378=9,AN378=10),IF(AO378=1,0,1),0)+1,FALSE)</f>
        <v>#N/A</v>
      </c>
      <c r="BD378" s="39" t="e">
        <f>IF(I378=0,VLOOKUP(K378,변환표준점수!$BU$8:$CF$62,'표점 계산기'!$AN378+1,FALSE),VLOOKUP(I378,변환표준점수!$BH$8:$BS$62,'표점 계산기'!$AN378+1,FALSE))</f>
        <v>#N/A</v>
      </c>
      <c r="BE378" s="39" t="e">
        <f>IF(J378=0,VLOOKUP(L378,변환표준점수!$BU$8:$CF$62,'표점 계산기'!$AN378+1,FALSE),VLOOKUP(J378,변환표준점수!$BH$8:$BS$62,'표점 계산기'!$AN378+1,FALSE))</f>
        <v>#N/A</v>
      </c>
      <c r="BF378" s="39" cm="1">
        <f t="array" ref="BF378">IF(M378=0,0,IF(OR(AN378=3,AN378=4),0,IF(AN378=1,INDEX($CZ$7:$CZ$15,SUM(IF(M378&lt;$CY$7:$CY$15=TRUE,1,0))+1),VLOOKUP(M378,변환표준점수!$BH$8:$BS$62,'표점 계산기'!AN378+1,FALSE))))</f>
        <v>0</v>
      </c>
      <c r="BG378" s="39" t="e" cm="1">
        <f t="array" ref="BG378">INDEX($DG$24:$EF$31,COLUMN(C373),$AP378)</f>
        <v>#N/A</v>
      </c>
      <c r="BH378" s="39" t="e" cm="1">
        <f t="array" ref="BH378">INDEX($DG$24:$EF$31,COLUMN(D373),$AP378)</f>
        <v>#N/A</v>
      </c>
      <c r="BI378" s="39" t="e" cm="1">
        <f t="array" ref="BI378">INDEX($DG$24:$EF$31,COLUMN(E373),$AP378)</f>
        <v>#N/A</v>
      </c>
      <c r="BJ378" s="39" t="e" cm="1">
        <f t="array" ref="BJ378">INDEX($DG$24:$EF$31,COLUMN(F373),$AP378)</f>
        <v>#N/A</v>
      </c>
      <c r="BK378" s="39" t="e" cm="1">
        <f t="array" ref="BK378">INDEX($DG$24:$EF$31,COLUMN(G373),$AP378)</f>
        <v>#N/A</v>
      </c>
      <c r="BL378" s="39" t="e" cm="1">
        <f t="array" ref="BL378">INDEX($DG$24:$EF$31,COLUMN(H373),$AP378)</f>
        <v>#N/A</v>
      </c>
      <c r="BM378" s="63" t="str" cm="1">
        <f t="array" aca="1" ref="BM378:BQ378" ca="1">IFERROR(ROUND(IF(IFERROR(AW378:BA378/AW378:BA378,0)=1,(IFERROR(AQ378:AU378*BG378,0)+IFERROR(AW378:BA378*BH378,0)+(SUM(BD378:BF378)-MIN(BD378:BF378))*BI378+BB378*BJ378+BC378*BK378)*BL378+BB378*(1-BJ378)+BC378*(1-BK378)+IF(AN378=1,BF378,0),""),2),"")</f>
        <v/>
      </c>
      <c r="BN378" s="52" t="str">
        <f ca="1"/>
        <v/>
      </c>
      <c r="BO378" s="52" t="str">
        <f ca="1"/>
        <v/>
      </c>
      <c r="BP378" s="52" t="str">
        <f ca="1"/>
        <v/>
      </c>
      <c r="BQ378" s="64" t="str">
        <f ca="1"/>
        <v/>
      </c>
      <c r="BR378" s="6"/>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6"/>
      <c r="DM378" s="6"/>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row>
    <row r="379" spans="1:153" x14ac:dyDescent="0.3">
      <c r="A379" s="5"/>
      <c r="B379" s="18" t="str">
        <f t="shared" si="83"/>
        <v/>
      </c>
      <c r="C379" s="24"/>
      <c r="D379" s="24"/>
      <c r="E379" s="24"/>
      <c r="F379" s="24"/>
      <c r="G379" s="24"/>
      <c r="H379" s="25"/>
      <c r="I379" s="25"/>
      <c r="J379" s="25"/>
      <c r="K379" s="25"/>
      <c r="L379" s="25"/>
      <c r="M379" s="25"/>
      <c r="N379" s="24"/>
      <c r="O379" s="25"/>
      <c r="P379" s="6"/>
      <c r="Q379" s="6"/>
      <c r="R379" s="6" t="e">
        <f t="shared" si="84"/>
        <v>#N/A</v>
      </c>
      <c r="S379" s="6" t="e">
        <f t="shared" si="85"/>
        <v>#N/A</v>
      </c>
      <c r="T379" s="6" t="e">
        <f t="shared" si="86"/>
        <v>#N/A</v>
      </c>
      <c r="U379" s="6" t="e">
        <f t="shared" si="87"/>
        <v>#N/A</v>
      </c>
      <c r="V379" s="8" cm="1">
        <f t="array" ref="V379">IF(M379=0,0,IF(OR($DM$4=3,$DM$4=4),0,IF($DM$4=1,INDEX($CZ$7:$CZ$15,SUM(IF(M379&lt;$CY$7:$CY$15=TRUE,1,0))+1),VLOOKUP(M379,$DB$7:$DC$107,2,FALSE))))</f>
        <v>0</v>
      </c>
      <c r="W379" s="6" t="e">
        <f t="shared" si="82"/>
        <v>#N/A</v>
      </c>
      <c r="X379" s="6" cm="1">
        <f t="array" aca="1" ref="X379" ca="1">SUM(IF((IF(E379=0,INDIRECT(_xlfn.CONCAT($CH$1,MATCH(F379,$CG$7:$CG$100,0)+6)):INDIRECT(_xlfn.CONCAT($CH$1,MATCH(F379,$CG$7:$CG$100,0)+6+SUM(IF((F379=$CG$7:$CG$59)=TRUE,1,0))-1)),INDIRECT(_xlfn.CONCAT($CD$1,MATCH(E379,$CC$7:$CC$100,0)+6)):INDIRECT(_xlfn.CONCAT($CD$1,MATCH(E379,$CC$7:$CC$100,0)+6+SUM(IF((E379=$CC$7:$CC$59)=TRUE,1,0))-1)))*$S$3)=0,0,1))</f>
        <v>2</v>
      </c>
      <c r="Y379" s="6" t="e" cm="1">
        <f t="array" aca="1" ref="Y379" ca="1">SUM(IF((TRANSPOSE(MMULT(MMULT(_xlfn.MUNIT(X379),IF(MMULT(IF(E379=0,INDIRECT(_xlfn.CONCAT($CH$1,MATCH(F379,$CG$7:$CG$100,0)+6)):INDIRECT(_xlfn.CONCAT($CH$1,MATCH(F379,$CG$7:$CG$100,0)+6+SUM(IF((F379=$CG$7:$CG$59)=TRUE,1,0))-1)),INDIRECT(_xlfn.CONCAT($CD$1,MATCH(E379,$CC$7:$CC$100,0)+6)):INDIRECT(_xlfn.CONCAT($CD$1,MATCH(E379,$CC$7:$CC$100,0)+6+SUM(IF((E379=$CC$7:$CC$59)=TRUE,1,0))-1)))*$S$3,1/TRANSPOSE(W379-INDIRECT(_xlfn.CONCAT($BZ$1,MATCH(D379,$BY$7:$BY$100,0)+6)):INDIRECT(_xlfn.CONCAT($BZ$1,MATCH(D379,$BY$7:$BY$100,0)+6+SUM(IF((D379=$BY$7:$BY$59)=TRUE,1,0))-1))*$R$3))=1,1,0)),W379-INDIRECT(_xlfn.CONCAT($BZ$1,MATCH(D379,$BY$7:$BY$100,0)+6)):INDIRECT(_xlfn.CONCAT($BZ$1,MATCH(D379,$BY$7:$BY$100,0)+6+SUM(IF((D379=$BY$7:$BY$59)=TRUE,1,0))-1))*$R$3)))=0,0,1))</f>
        <v>#N/A</v>
      </c>
      <c r="Z379" s="6"/>
      <c r="AA379" s="30" t="str">
        <f t="shared" ca="1" si="88"/>
        <v/>
      </c>
      <c r="AB379" s="31" t="str">
        <f t="shared" si="89"/>
        <v/>
      </c>
      <c r="AC379" s="31" t="str">
        <f t="shared" si="90"/>
        <v/>
      </c>
      <c r="AD379" s="31" t="str">
        <f t="shared" si="91"/>
        <v/>
      </c>
      <c r="AE379" s="32" t="str">
        <f t="shared" si="92"/>
        <v/>
      </c>
      <c r="AF379" s="33" t="str" cm="1">
        <f t="array" aca="1" ref="AF379" ca="1">IFERROR(IF(_xlfn._xlws.SORT(TRANSPOSE(MMULT(MMULT(_xlfn.MUNIT(X379),IF(ROUND(MMULT(IF(E379=0,IF(DN377=1,INDIRECT(_xlfn.CONCAT($CP$1,MATCH(F379,$CO$7:$CO$100,0)+6)):INDIRECT(_xlfn.CONCAT($CP$1,MATCH(F379,$CO$7:$CO$100,0)+6+SUM(IF((F379=$CO$7:$CO$59)=TRUE,1,0))-1)),INDIRECT(_xlfn.CONCAT($CH$1,MATCH(F379,$CG$7:$CG$100,0)+6)):INDIRECT(_xlfn.CONCAT($CH$1,MATCH(F379,$CG$7:$CG$100,0)+6+SUM(IF((F379=$CG$7:$CG$59)=TRUE,1,0))-1))),IF(OR(DN377=2,DN377=3),INDIRECT(_xlfn.CONCAT($CL$1,MATCH(E379,$CK$7:$CK$100,0)+6)):INDIRECT(_xlfn.CONCAT($CL$1,MATCH(E379,$CK$7:$CK$100,0)+6+SUM(IF((E379=$CK$7:$CK$59)=TRUE,1,0))-1)),INDIRECT(_xlfn.CONCAT($CD$1,MATCH(E379,$CC$7:$CC$100,0)+6)):INDIRECT(_xlfn.CONCAT($CD$1,MATCH(E379,$CC$7:$CC$100,0)+6+SUM(IF((E379=$CC$7:$CC$59)=TRUE,1,0))-1))))*$S$3*IF(AND(DM377=4,F379=0),1.1,1),1/TRANSPOSE(W379-INDIRECT(_xlfn.CONCAT($BZ$1,MATCH(D379,$BY$7:$BY$100,0)+6)):INDIRECT(_xlfn.CONCAT($BZ$1,MATCH(D379,$BY$7:$BY$100,0)+6+SUM(IF((D379=$BY$7:$BY$59)=TRUE,1,0))-1))*$R$3)),6)=1,1,0)),W379-INDIRECT(_xlfn.CONCAT($BZ$1,MATCH(D379,$BY$7:$BY$100,0)+6)):INDIRECT(_xlfn.CONCAT($BZ$1,MATCH(D379,$BY$7:$BY$100,0)+6+SUM(IF((D379=$BY$7:$BY$59)=TRUE,1,0))-1))*$R$3))/$S$3,1,-1,TRUE)=0,"",_xlfn._xlws.SORT(TRANSPOSE(MMULT(MMULT(_xlfn.MUNIT(X379),IF(ROUND(MMULT(IF(E379=0,IF(DN377=1,INDIRECT(_xlfn.CONCAT($CP$1,MATCH(F379,$CO$7:$CO$100,0)+6)):INDIRECT(_xlfn.CONCAT($CP$1,MATCH(F379,$CO$7:$CO$100,0)+6+SUM(IF((F379=$CO$7:$CO$59)=TRUE,1,0))-1)),INDIRECT(_xlfn.CONCAT($CH$1,MATCH(F379,$CG$7:$CG$100,0)+6)):INDIRECT(_xlfn.CONCAT($CH$1,MATCH(F379,$CG$7:$CG$100,0)+6+SUM(IF((F379=$CG$7:$CG$59)=TRUE,1,0))-1))),IF(OR(DN377=2,DN377=3),INDIRECT(_xlfn.CONCAT($CL$1,MATCH(E379,$CK$7:$CK$100,0)+6)):INDIRECT(_xlfn.CONCAT($CL$1,MATCH(E379,$CK$7:$CK$100,0)+6+SUM(IF((E379=$CK$7:$CK$59)=TRUE,1,0))-1)),INDIRECT(_xlfn.CONCAT($CD$1,MATCH(E379,$CC$7:$CC$100,0)+6)):INDIRECT(_xlfn.CONCAT($CD$1,MATCH(E379,$CC$7:$CC$100,0)+6+SUM(IF((E379=$CC$7:$CC$59)=TRUE,1,0))-1))))*$S$3*IF(AND(DM377=4,F379=0),1.1,1),1/TRANSPOSE(W379-INDIRECT(_xlfn.CONCAT($BZ$1,MATCH(D379,$BY$7:$BY$100,0)+6)):INDIRECT(_xlfn.CONCAT($BZ$1,MATCH(D379,$BY$7:$BY$100,0)+6+SUM(IF((D379=$BY$7:$BY$59)=TRUE,1,0))-1))*$R$3)),6)=1,1,0)),W379-INDIRECT(_xlfn.CONCAT($BZ$1,MATCH(D379,$BY$7:$BY$100,0)+6)):INDIRECT(_xlfn.CONCAT($BZ$1,MATCH(D379,$BY$7:$BY$100,0)+6+SUM(IF((D379=$BY$7:$BY$59)=TRUE,1,0))-1))*$R$3))/$S$3,1,-1,TRUE)),"")</f>
        <v/>
      </c>
      <c r="AG379" s="31"/>
      <c r="AH379" s="31"/>
      <c r="AI379" s="31"/>
      <c r="AJ379" s="32"/>
      <c r="AK379" s="6"/>
      <c r="AL379" s="21"/>
      <c r="AM379" s="21"/>
      <c r="AN379" s="48">
        <f t="shared" si="93"/>
        <v>12</v>
      </c>
      <c r="AO379" s="39" t="e">
        <f t="shared" si="94"/>
        <v>#N/A</v>
      </c>
      <c r="AP379" s="39" t="e" cm="1">
        <f t="array" ref="AP379">_xlfn.XMATCH(1,IF(IF((AL379=$DG$24:$EF$24)=TRUE,1,0)+IF((AM379=$DG$25:$EF$25)=TRUE,1,0)=2,1,0))</f>
        <v>#N/A</v>
      </c>
      <c r="AQ379" s="39" t="str" cm="1">
        <f t="array" aca="1" ref="AQ379:AU379" ca="1">AA379:AE379</f>
        <v/>
      </c>
      <c r="AR379" s="39" t="str">
        <f ca="1"/>
        <v/>
      </c>
      <c r="AS379" s="39" t="str">
        <f ca="1"/>
        <v/>
      </c>
      <c r="AT379" s="39" t="str">
        <f ca="1"/>
        <v/>
      </c>
      <c r="AU379" s="39" t="str">
        <f ca="1"/>
        <v/>
      </c>
      <c r="AV379" s="39">
        <f t="shared" si="95"/>
        <v>0</v>
      </c>
      <c r="AW379" s="39" t="e" cm="1">
        <f t="array" ref="AW379">IF(AND(AV379=1,AO379&lt;&gt;1),VLOOKUP(E379,변환표준점수!$H$8:$O$60,_xlfn.XMATCH('표점 계산기'!$AL379,변환표준점수!$I$6:$O$6)+1,FALSE),IF(AND($E379=0,$DN$4=1),INDEX($CH$7:$CH$73,SUM(IF(AF379=$CP$7:$CP$59,ROW($A$1:$A$50),0))),IF(AND($E379&lt;&gt;0,$DN$4&lt;&gt;1),INDEX($CD$7:$CD$73,SUM(IF(AF379=$CL$7:$CL$59,ROW($A$1:$A$50),0))),AF379:AJ379)))</f>
        <v>#N/A</v>
      </c>
      <c r="AX379" s="39"/>
      <c r="AY379" s="39"/>
      <c r="AZ379" s="39"/>
      <c r="BA379" s="39"/>
      <c r="BB379" s="39" t="e">
        <f>VLOOKUP(G379,변환표준점수!$X$8:$AM$16,_xlfn.XMATCH(AL379,변환표준점수!$Y$5:$AM$5)+IF(OR(AN379=6,AN379=7,AN379=10,AN379=11),IF(AO379=1,0,1),0)+1,FALSE)</f>
        <v>#N/A</v>
      </c>
      <c r="BC379" s="39" t="e">
        <f>VLOOKUP(H379,변환표준점수!$AO$8:$BE$16,_xlfn.XMATCH(AL379,변환표준점수!$AP$5:$BE$5)+IF(OR(AN379=3,AN379=6,AN379=8,AN379=9,AN379=10),IF(AO379=1,0,1),0)+1,FALSE)</f>
        <v>#N/A</v>
      </c>
      <c r="BD379" s="39" t="e">
        <f>IF(I379=0,VLOOKUP(K379,변환표준점수!$BU$8:$CF$62,'표점 계산기'!$AN379+1,FALSE),VLOOKUP(I379,변환표준점수!$BH$8:$BS$62,'표점 계산기'!$AN379+1,FALSE))</f>
        <v>#N/A</v>
      </c>
      <c r="BE379" s="39" t="e">
        <f>IF(J379=0,VLOOKUP(L379,변환표준점수!$BU$8:$CF$62,'표점 계산기'!$AN379+1,FALSE),VLOOKUP(J379,변환표준점수!$BH$8:$BS$62,'표점 계산기'!$AN379+1,FALSE))</f>
        <v>#N/A</v>
      </c>
      <c r="BF379" s="39" cm="1">
        <f t="array" ref="BF379">IF(M379=0,0,IF(OR(AN379=3,AN379=4),0,IF(AN379=1,INDEX($CZ$7:$CZ$15,SUM(IF(M379&lt;$CY$7:$CY$15=TRUE,1,0))+1),VLOOKUP(M379,변환표준점수!$BH$8:$BS$62,'표점 계산기'!AN379+1,FALSE))))</f>
        <v>0</v>
      </c>
      <c r="BG379" s="39" t="e" cm="1">
        <f t="array" ref="BG379">INDEX($DG$24:$EF$31,COLUMN(C374),$AP379)</f>
        <v>#N/A</v>
      </c>
      <c r="BH379" s="39" t="e" cm="1">
        <f t="array" ref="BH379">INDEX($DG$24:$EF$31,COLUMN(D374),$AP379)</f>
        <v>#N/A</v>
      </c>
      <c r="BI379" s="39" t="e" cm="1">
        <f t="array" ref="BI379">INDEX($DG$24:$EF$31,COLUMN(E374),$AP379)</f>
        <v>#N/A</v>
      </c>
      <c r="BJ379" s="39" t="e" cm="1">
        <f t="array" ref="BJ379">INDEX($DG$24:$EF$31,COLUMN(F374),$AP379)</f>
        <v>#N/A</v>
      </c>
      <c r="BK379" s="39" t="e" cm="1">
        <f t="array" ref="BK379">INDEX($DG$24:$EF$31,COLUMN(G374),$AP379)</f>
        <v>#N/A</v>
      </c>
      <c r="BL379" s="39" t="e" cm="1">
        <f t="array" ref="BL379">INDEX($DG$24:$EF$31,COLUMN(H374),$AP379)</f>
        <v>#N/A</v>
      </c>
      <c r="BM379" s="63" t="str" cm="1">
        <f t="array" aca="1" ref="BM379:BQ379" ca="1">IFERROR(ROUND(IF(IFERROR(AW379:BA379/AW379:BA379,0)=1,(IFERROR(AQ379:AU379*BG379,0)+IFERROR(AW379:BA379*BH379,0)+(SUM(BD379:BF379)-MIN(BD379:BF379))*BI379+BB379*BJ379+BC379*BK379)*BL379+BB379*(1-BJ379)+BC379*(1-BK379)+IF(AN379=1,BF379,0),""),2),"")</f>
        <v/>
      </c>
      <c r="BN379" s="52" t="str">
        <f ca="1"/>
        <v/>
      </c>
      <c r="BO379" s="52" t="str">
        <f ca="1"/>
        <v/>
      </c>
      <c r="BP379" s="52" t="str">
        <f ca="1"/>
        <v/>
      </c>
      <c r="BQ379" s="64" t="str">
        <f ca="1"/>
        <v/>
      </c>
      <c r="BR379" s="6"/>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6"/>
      <c r="DM379" s="6"/>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row>
    <row r="380" spans="1:153" x14ac:dyDescent="0.3">
      <c r="A380" s="5"/>
      <c r="B380" s="18" t="str">
        <f t="shared" si="83"/>
        <v/>
      </c>
      <c r="C380" s="24"/>
      <c r="D380" s="24"/>
      <c r="E380" s="24"/>
      <c r="F380" s="24"/>
      <c r="G380" s="24"/>
      <c r="H380" s="25"/>
      <c r="I380" s="25"/>
      <c r="J380" s="25"/>
      <c r="K380" s="25"/>
      <c r="L380" s="25"/>
      <c r="M380" s="25"/>
      <c r="N380" s="24"/>
      <c r="O380" s="25"/>
      <c r="P380" s="6"/>
      <c r="Q380" s="6"/>
      <c r="R380" s="6" t="e">
        <f t="shared" si="84"/>
        <v>#N/A</v>
      </c>
      <c r="S380" s="6" t="e">
        <f t="shared" si="85"/>
        <v>#N/A</v>
      </c>
      <c r="T380" s="6" t="e">
        <f t="shared" si="86"/>
        <v>#N/A</v>
      </c>
      <c r="U380" s="6" t="e">
        <f t="shared" si="87"/>
        <v>#N/A</v>
      </c>
      <c r="V380" s="8" cm="1">
        <f t="array" ref="V380">IF(M380=0,0,IF(OR($DM$4=3,$DM$4=4),0,IF($DM$4=1,INDEX($CZ$7:$CZ$15,SUM(IF(M380&lt;$CY$7:$CY$15=TRUE,1,0))+1),VLOOKUP(M380,$DB$7:$DC$107,2,FALSE))))</f>
        <v>0</v>
      </c>
      <c r="W380" s="6" t="e">
        <f t="shared" si="82"/>
        <v>#N/A</v>
      </c>
      <c r="X380" s="6" cm="1">
        <f t="array" aca="1" ref="X380" ca="1">SUM(IF((IF(E380=0,INDIRECT(_xlfn.CONCAT($CH$1,MATCH(F380,$CG$7:$CG$100,0)+6)):INDIRECT(_xlfn.CONCAT($CH$1,MATCH(F380,$CG$7:$CG$100,0)+6+SUM(IF((F380=$CG$7:$CG$59)=TRUE,1,0))-1)),INDIRECT(_xlfn.CONCAT($CD$1,MATCH(E380,$CC$7:$CC$100,0)+6)):INDIRECT(_xlfn.CONCAT($CD$1,MATCH(E380,$CC$7:$CC$100,0)+6+SUM(IF((E380=$CC$7:$CC$59)=TRUE,1,0))-1)))*$S$3)=0,0,1))</f>
        <v>2</v>
      </c>
      <c r="Y380" s="6" t="e" cm="1">
        <f t="array" aca="1" ref="Y380" ca="1">SUM(IF((TRANSPOSE(MMULT(MMULT(_xlfn.MUNIT(X380),IF(MMULT(IF(E380=0,INDIRECT(_xlfn.CONCAT($CH$1,MATCH(F380,$CG$7:$CG$100,0)+6)):INDIRECT(_xlfn.CONCAT($CH$1,MATCH(F380,$CG$7:$CG$100,0)+6+SUM(IF((F380=$CG$7:$CG$59)=TRUE,1,0))-1)),INDIRECT(_xlfn.CONCAT($CD$1,MATCH(E380,$CC$7:$CC$100,0)+6)):INDIRECT(_xlfn.CONCAT($CD$1,MATCH(E380,$CC$7:$CC$100,0)+6+SUM(IF((E380=$CC$7:$CC$59)=TRUE,1,0))-1)))*$S$3,1/TRANSPOSE(W380-INDIRECT(_xlfn.CONCAT($BZ$1,MATCH(D380,$BY$7:$BY$100,0)+6)):INDIRECT(_xlfn.CONCAT($BZ$1,MATCH(D380,$BY$7:$BY$100,0)+6+SUM(IF((D380=$BY$7:$BY$59)=TRUE,1,0))-1))*$R$3))=1,1,0)),W380-INDIRECT(_xlfn.CONCAT($BZ$1,MATCH(D380,$BY$7:$BY$100,0)+6)):INDIRECT(_xlfn.CONCAT($BZ$1,MATCH(D380,$BY$7:$BY$100,0)+6+SUM(IF((D380=$BY$7:$BY$59)=TRUE,1,0))-1))*$R$3)))=0,0,1))</f>
        <v>#N/A</v>
      </c>
      <c r="Z380" s="6"/>
      <c r="AA380" s="30" t="str">
        <f t="shared" ca="1" si="88"/>
        <v/>
      </c>
      <c r="AB380" s="31" t="str">
        <f t="shared" si="89"/>
        <v/>
      </c>
      <c r="AC380" s="31" t="str">
        <f t="shared" si="90"/>
        <v/>
      </c>
      <c r="AD380" s="31" t="str">
        <f t="shared" si="91"/>
        <v/>
      </c>
      <c r="AE380" s="32" t="str">
        <f t="shared" si="92"/>
        <v/>
      </c>
      <c r="AF380" s="33" t="str" cm="1">
        <f t="array" aca="1" ref="AF380" ca="1">IFERROR(IF(_xlfn._xlws.SORT(TRANSPOSE(MMULT(MMULT(_xlfn.MUNIT(X380),IF(ROUND(MMULT(IF(E380=0,IF(DN378=1,INDIRECT(_xlfn.CONCAT($CP$1,MATCH(F380,$CO$7:$CO$100,0)+6)):INDIRECT(_xlfn.CONCAT($CP$1,MATCH(F380,$CO$7:$CO$100,0)+6+SUM(IF((F380=$CO$7:$CO$59)=TRUE,1,0))-1)),INDIRECT(_xlfn.CONCAT($CH$1,MATCH(F380,$CG$7:$CG$100,0)+6)):INDIRECT(_xlfn.CONCAT($CH$1,MATCH(F380,$CG$7:$CG$100,0)+6+SUM(IF((F380=$CG$7:$CG$59)=TRUE,1,0))-1))),IF(OR(DN378=2,DN378=3),INDIRECT(_xlfn.CONCAT($CL$1,MATCH(E380,$CK$7:$CK$100,0)+6)):INDIRECT(_xlfn.CONCAT($CL$1,MATCH(E380,$CK$7:$CK$100,0)+6+SUM(IF((E380=$CK$7:$CK$59)=TRUE,1,0))-1)),INDIRECT(_xlfn.CONCAT($CD$1,MATCH(E380,$CC$7:$CC$100,0)+6)):INDIRECT(_xlfn.CONCAT($CD$1,MATCH(E380,$CC$7:$CC$100,0)+6+SUM(IF((E380=$CC$7:$CC$59)=TRUE,1,0))-1))))*$S$3*IF(AND(DM378=4,F380=0),1.1,1),1/TRANSPOSE(W380-INDIRECT(_xlfn.CONCAT($BZ$1,MATCH(D380,$BY$7:$BY$100,0)+6)):INDIRECT(_xlfn.CONCAT($BZ$1,MATCH(D380,$BY$7:$BY$100,0)+6+SUM(IF((D380=$BY$7:$BY$59)=TRUE,1,0))-1))*$R$3)),6)=1,1,0)),W380-INDIRECT(_xlfn.CONCAT($BZ$1,MATCH(D380,$BY$7:$BY$100,0)+6)):INDIRECT(_xlfn.CONCAT($BZ$1,MATCH(D380,$BY$7:$BY$100,0)+6+SUM(IF((D380=$BY$7:$BY$59)=TRUE,1,0))-1))*$R$3))/$S$3,1,-1,TRUE)=0,"",_xlfn._xlws.SORT(TRANSPOSE(MMULT(MMULT(_xlfn.MUNIT(X380),IF(ROUND(MMULT(IF(E380=0,IF(DN378=1,INDIRECT(_xlfn.CONCAT($CP$1,MATCH(F380,$CO$7:$CO$100,0)+6)):INDIRECT(_xlfn.CONCAT($CP$1,MATCH(F380,$CO$7:$CO$100,0)+6+SUM(IF((F380=$CO$7:$CO$59)=TRUE,1,0))-1)),INDIRECT(_xlfn.CONCAT($CH$1,MATCH(F380,$CG$7:$CG$100,0)+6)):INDIRECT(_xlfn.CONCAT($CH$1,MATCH(F380,$CG$7:$CG$100,0)+6+SUM(IF((F380=$CG$7:$CG$59)=TRUE,1,0))-1))),IF(OR(DN378=2,DN378=3),INDIRECT(_xlfn.CONCAT($CL$1,MATCH(E380,$CK$7:$CK$100,0)+6)):INDIRECT(_xlfn.CONCAT($CL$1,MATCH(E380,$CK$7:$CK$100,0)+6+SUM(IF((E380=$CK$7:$CK$59)=TRUE,1,0))-1)),INDIRECT(_xlfn.CONCAT($CD$1,MATCH(E380,$CC$7:$CC$100,0)+6)):INDIRECT(_xlfn.CONCAT($CD$1,MATCH(E380,$CC$7:$CC$100,0)+6+SUM(IF((E380=$CC$7:$CC$59)=TRUE,1,0))-1))))*$S$3*IF(AND(DM378=4,F380=0),1.1,1),1/TRANSPOSE(W380-INDIRECT(_xlfn.CONCAT($BZ$1,MATCH(D380,$BY$7:$BY$100,0)+6)):INDIRECT(_xlfn.CONCAT($BZ$1,MATCH(D380,$BY$7:$BY$100,0)+6+SUM(IF((D380=$BY$7:$BY$59)=TRUE,1,0))-1))*$R$3)),6)=1,1,0)),W380-INDIRECT(_xlfn.CONCAT($BZ$1,MATCH(D380,$BY$7:$BY$100,0)+6)):INDIRECT(_xlfn.CONCAT($BZ$1,MATCH(D380,$BY$7:$BY$100,0)+6+SUM(IF((D380=$BY$7:$BY$59)=TRUE,1,0))-1))*$R$3))/$S$3,1,-1,TRUE)),"")</f>
        <v/>
      </c>
      <c r="AG380" s="31"/>
      <c r="AH380" s="31"/>
      <c r="AI380" s="31"/>
      <c r="AJ380" s="32"/>
      <c r="AK380" s="6"/>
      <c r="AL380" s="21"/>
      <c r="AM380" s="21"/>
      <c r="AN380" s="48">
        <f t="shared" si="93"/>
        <v>12</v>
      </c>
      <c r="AO380" s="39" t="e">
        <f t="shared" si="94"/>
        <v>#N/A</v>
      </c>
      <c r="AP380" s="39" t="e" cm="1">
        <f t="array" ref="AP380">_xlfn.XMATCH(1,IF(IF((AL380=$DG$24:$EF$24)=TRUE,1,0)+IF((AM380=$DG$25:$EF$25)=TRUE,1,0)=2,1,0))</f>
        <v>#N/A</v>
      </c>
      <c r="AQ380" s="39" t="str" cm="1">
        <f t="array" aca="1" ref="AQ380:AU380" ca="1">AA380:AE380</f>
        <v/>
      </c>
      <c r="AR380" s="39" t="str">
        <f ca="1"/>
        <v/>
      </c>
      <c r="AS380" s="39" t="str">
        <f ca="1"/>
        <v/>
      </c>
      <c r="AT380" s="39" t="str">
        <f ca="1"/>
        <v/>
      </c>
      <c r="AU380" s="39" t="str">
        <f ca="1"/>
        <v/>
      </c>
      <c r="AV380" s="39">
        <f t="shared" si="95"/>
        <v>0</v>
      </c>
      <c r="AW380" s="39" t="e" cm="1">
        <f t="array" ref="AW380">IF(AND(AV380=1,AO380&lt;&gt;1),VLOOKUP(E380,변환표준점수!$H$8:$O$60,_xlfn.XMATCH('표점 계산기'!$AL380,변환표준점수!$I$6:$O$6)+1,FALSE),IF(AND($E380=0,$DN$4=1),INDEX($CH$7:$CH$73,SUM(IF(AF380=$CP$7:$CP$59,ROW($A$1:$A$50),0))),IF(AND($E380&lt;&gt;0,$DN$4&lt;&gt;1),INDEX($CD$7:$CD$73,SUM(IF(AF380=$CL$7:$CL$59,ROW($A$1:$A$50),0))),AF380:AJ380)))</f>
        <v>#N/A</v>
      </c>
      <c r="AX380" s="39"/>
      <c r="AY380" s="39"/>
      <c r="AZ380" s="39"/>
      <c r="BA380" s="39"/>
      <c r="BB380" s="39" t="e">
        <f>VLOOKUP(G380,변환표준점수!$X$8:$AM$16,_xlfn.XMATCH(AL380,변환표준점수!$Y$5:$AM$5)+IF(OR(AN380=6,AN380=7,AN380=10,AN380=11),IF(AO380=1,0,1),0)+1,FALSE)</f>
        <v>#N/A</v>
      </c>
      <c r="BC380" s="39" t="e">
        <f>VLOOKUP(H380,변환표준점수!$AO$8:$BE$16,_xlfn.XMATCH(AL380,변환표준점수!$AP$5:$BE$5)+IF(OR(AN380=3,AN380=6,AN380=8,AN380=9,AN380=10),IF(AO380=1,0,1),0)+1,FALSE)</f>
        <v>#N/A</v>
      </c>
      <c r="BD380" s="39" t="e">
        <f>IF(I380=0,VLOOKUP(K380,변환표준점수!$BU$8:$CF$62,'표점 계산기'!$AN380+1,FALSE),VLOOKUP(I380,변환표준점수!$BH$8:$BS$62,'표점 계산기'!$AN380+1,FALSE))</f>
        <v>#N/A</v>
      </c>
      <c r="BE380" s="39" t="e">
        <f>IF(J380=0,VLOOKUP(L380,변환표준점수!$BU$8:$CF$62,'표점 계산기'!$AN380+1,FALSE),VLOOKUP(J380,변환표준점수!$BH$8:$BS$62,'표점 계산기'!$AN380+1,FALSE))</f>
        <v>#N/A</v>
      </c>
      <c r="BF380" s="39" cm="1">
        <f t="array" ref="BF380">IF(M380=0,0,IF(OR(AN380=3,AN380=4),0,IF(AN380=1,INDEX($CZ$7:$CZ$15,SUM(IF(M380&lt;$CY$7:$CY$15=TRUE,1,0))+1),VLOOKUP(M380,변환표준점수!$BH$8:$BS$62,'표점 계산기'!AN380+1,FALSE))))</f>
        <v>0</v>
      </c>
      <c r="BG380" s="39" t="e" cm="1">
        <f t="array" ref="BG380">INDEX($DG$24:$EF$31,COLUMN(C375),$AP380)</f>
        <v>#N/A</v>
      </c>
      <c r="BH380" s="39" t="e" cm="1">
        <f t="array" ref="BH380">INDEX($DG$24:$EF$31,COLUMN(D375),$AP380)</f>
        <v>#N/A</v>
      </c>
      <c r="BI380" s="39" t="e" cm="1">
        <f t="array" ref="BI380">INDEX($DG$24:$EF$31,COLUMN(E375),$AP380)</f>
        <v>#N/A</v>
      </c>
      <c r="BJ380" s="39" t="e" cm="1">
        <f t="array" ref="BJ380">INDEX($DG$24:$EF$31,COLUMN(F375),$AP380)</f>
        <v>#N/A</v>
      </c>
      <c r="BK380" s="39" t="e" cm="1">
        <f t="array" ref="BK380">INDEX($DG$24:$EF$31,COLUMN(G375),$AP380)</f>
        <v>#N/A</v>
      </c>
      <c r="BL380" s="39" t="e" cm="1">
        <f t="array" ref="BL380">INDEX($DG$24:$EF$31,COLUMN(H375),$AP380)</f>
        <v>#N/A</v>
      </c>
      <c r="BM380" s="63" t="str" cm="1">
        <f t="array" aca="1" ref="BM380:BQ380" ca="1">IFERROR(ROUND(IF(IFERROR(AW380:BA380/AW380:BA380,0)=1,(IFERROR(AQ380:AU380*BG380,0)+IFERROR(AW380:BA380*BH380,0)+(SUM(BD380:BF380)-MIN(BD380:BF380))*BI380+BB380*BJ380+BC380*BK380)*BL380+BB380*(1-BJ380)+BC380*(1-BK380)+IF(AN380=1,BF380,0),""),2),"")</f>
        <v/>
      </c>
      <c r="BN380" s="52" t="str">
        <f ca="1"/>
        <v/>
      </c>
      <c r="BO380" s="52" t="str">
        <f ca="1"/>
        <v/>
      </c>
      <c r="BP380" s="52" t="str">
        <f ca="1"/>
        <v/>
      </c>
      <c r="BQ380" s="64" t="str">
        <f ca="1"/>
        <v/>
      </c>
      <c r="BR380" s="6"/>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6"/>
      <c r="DM380" s="6"/>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row>
    <row r="381" spans="1:153" x14ac:dyDescent="0.3">
      <c r="A381" s="5"/>
      <c r="B381" s="18" t="str">
        <f t="shared" si="83"/>
        <v/>
      </c>
      <c r="C381" s="24"/>
      <c r="D381" s="24"/>
      <c r="E381" s="24"/>
      <c r="F381" s="24"/>
      <c r="G381" s="24"/>
      <c r="H381" s="25"/>
      <c r="I381" s="25"/>
      <c r="J381" s="25"/>
      <c r="K381" s="25"/>
      <c r="L381" s="25"/>
      <c r="M381" s="25"/>
      <c r="N381" s="24"/>
      <c r="O381" s="25"/>
      <c r="P381" s="6"/>
      <c r="Q381" s="6"/>
      <c r="R381" s="6" t="e">
        <f t="shared" si="84"/>
        <v>#N/A</v>
      </c>
      <c r="S381" s="6" t="e">
        <f t="shared" si="85"/>
        <v>#N/A</v>
      </c>
      <c r="T381" s="6" t="e">
        <f t="shared" si="86"/>
        <v>#N/A</v>
      </c>
      <c r="U381" s="6" t="e">
        <f t="shared" si="87"/>
        <v>#N/A</v>
      </c>
      <c r="V381" s="8" cm="1">
        <f t="array" ref="V381">IF(M381=0,0,IF(OR($DM$4=3,$DM$4=4),0,IF($DM$4=1,INDEX($CZ$7:$CZ$15,SUM(IF(M381&lt;$CY$7:$CY$15=TRUE,1,0))+1),VLOOKUP(M381,$DB$7:$DC$107,2,FALSE))))</f>
        <v>0</v>
      </c>
      <c r="W381" s="6" t="e">
        <f t="shared" si="82"/>
        <v>#N/A</v>
      </c>
      <c r="X381" s="6" cm="1">
        <f t="array" aca="1" ref="X381" ca="1">SUM(IF((IF(E381=0,INDIRECT(_xlfn.CONCAT($CH$1,MATCH(F381,$CG$7:$CG$100,0)+6)):INDIRECT(_xlfn.CONCAT($CH$1,MATCH(F381,$CG$7:$CG$100,0)+6+SUM(IF((F381=$CG$7:$CG$59)=TRUE,1,0))-1)),INDIRECT(_xlfn.CONCAT($CD$1,MATCH(E381,$CC$7:$CC$100,0)+6)):INDIRECT(_xlfn.CONCAT($CD$1,MATCH(E381,$CC$7:$CC$100,0)+6+SUM(IF((E381=$CC$7:$CC$59)=TRUE,1,0))-1)))*$S$3)=0,0,1))</f>
        <v>2</v>
      </c>
      <c r="Y381" s="6" t="e" cm="1">
        <f t="array" aca="1" ref="Y381" ca="1">SUM(IF((TRANSPOSE(MMULT(MMULT(_xlfn.MUNIT(X381),IF(MMULT(IF(E381=0,INDIRECT(_xlfn.CONCAT($CH$1,MATCH(F381,$CG$7:$CG$100,0)+6)):INDIRECT(_xlfn.CONCAT($CH$1,MATCH(F381,$CG$7:$CG$100,0)+6+SUM(IF((F381=$CG$7:$CG$59)=TRUE,1,0))-1)),INDIRECT(_xlfn.CONCAT($CD$1,MATCH(E381,$CC$7:$CC$100,0)+6)):INDIRECT(_xlfn.CONCAT($CD$1,MATCH(E381,$CC$7:$CC$100,0)+6+SUM(IF((E381=$CC$7:$CC$59)=TRUE,1,0))-1)))*$S$3,1/TRANSPOSE(W381-INDIRECT(_xlfn.CONCAT($BZ$1,MATCH(D381,$BY$7:$BY$100,0)+6)):INDIRECT(_xlfn.CONCAT($BZ$1,MATCH(D381,$BY$7:$BY$100,0)+6+SUM(IF((D381=$BY$7:$BY$59)=TRUE,1,0))-1))*$R$3))=1,1,0)),W381-INDIRECT(_xlfn.CONCAT($BZ$1,MATCH(D381,$BY$7:$BY$100,0)+6)):INDIRECT(_xlfn.CONCAT($BZ$1,MATCH(D381,$BY$7:$BY$100,0)+6+SUM(IF((D381=$BY$7:$BY$59)=TRUE,1,0))-1))*$R$3)))=0,0,1))</f>
        <v>#N/A</v>
      </c>
      <c r="Z381" s="6"/>
      <c r="AA381" s="30" t="str">
        <f t="shared" ca="1" si="88"/>
        <v/>
      </c>
      <c r="AB381" s="31" t="str">
        <f t="shared" si="89"/>
        <v/>
      </c>
      <c r="AC381" s="31" t="str">
        <f t="shared" si="90"/>
        <v/>
      </c>
      <c r="AD381" s="31" t="str">
        <f t="shared" si="91"/>
        <v/>
      </c>
      <c r="AE381" s="32" t="str">
        <f t="shared" si="92"/>
        <v/>
      </c>
      <c r="AF381" s="33" t="str" cm="1">
        <f t="array" aca="1" ref="AF381" ca="1">IFERROR(IF(_xlfn._xlws.SORT(TRANSPOSE(MMULT(MMULT(_xlfn.MUNIT(X381),IF(ROUND(MMULT(IF(E381=0,IF(DN379=1,INDIRECT(_xlfn.CONCAT($CP$1,MATCH(F381,$CO$7:$CO$100,0)+6)):INDIRECT(_xlfn.CONCAT($CP$1,MATCH(F381,$CO$7:$CO$100,0)+6+SUM(IF((F381=$CO$7:$CO$59)=TRUE,1,0))-1)),INDIRECT(_xlfn.CONCAT($CH$1,MATCH(F381,$CG$7:$CG$100,0)+6)):INDIRECT(_xlfn.CONCAT($CH$1,MATCH(F381,$CG$7:$CG$100,0)+6+SUM(IF((F381=$CG$7:$CG$59)=TRUE,1,0))-1))),IF(OR(DN379=2,DN379=3),INDIRECT(_xlfn.CONCAT($CL$1,MATCH(E381,$CK$7:$CK$100,0)+6)):INDIRECT(_xlfn.CONCAT($CL$1,MATCH(E381,$CK$7:$CK$100,0)+6+SUM(IF((E381=$CK$7:$CK$59)=TRUE,1,0))-1)),INDIRECT(_xlfn.CONCAT($CD$1,MATCH(E381,$CC$7:$CC$100,0)+6)):INDIRECT(_xlfn.CONCAT($CD$1,MATCH(E381,$CC$7:$CC$100,0)+6+SUM(IF((E381=$CC$7:$CC$59)=TRUE,1,0))-1))))*$S$3*IF(AND(DM379=4,F381=0),1.1,1),1/TRANSPOSE(W381-INDIRECT(_xlfn.CONCAT($BZ$1,MATCH(D381,$BY$7:$BY$100,0)+6)):INDIRECT(_xlfn.CONCAT($BZ$1,MATCH(D381,$BY$7:$BY$100,0)+6+SUM(IF((D381=$BY$7:$BY$59)=TRUE,1,0))-1))*$R$3)),6)=1,1,0)),W381-INDIRECT(_xlfn.CONCAT($BZ$1,MATCH(D381,$BY$7:$BY$100,0)+6)):INDIRECT(_xlfn.CONCAT($BZ$1,MATCH(D381,$BY$7:$BY$100,0)+6+SUM(IF((D381=$BY$7:$BY$59)=TRUE,1,0))-1))*$R$3))/$S$3,1,-1,TRUE)=0,"",_xlfn._xlws.SORT(TRANSPOSE(MMULT(MMULT(_xlfn.MUNIT(X381),IF(ROUND(MMULT(IF(E381=0,IF(DN379=1,INDIRECT(_xlfn.CONCAT($CP$1,MATCH(F381,$CO$7:$CO$100,0)+6)):INDIRECT(_xlfn.CONCAT($CP$1,MATCH(F381,$CO$7:$CO$100,0)+6+SUM(IF((F381=$CO$7:$CO$59)=TRUE,1,0))-1)),INDIRECT(_xlfn.CONCAT($CH$1,MATCH(F381,$CG$7:$CG$100,0)+6)):INDIRECT(_xlfn.CONCAT($CH$1,MATCH(F381,$CG$7:$CG$100,0)+6+SUM(IF((F381=$CG$7:$CG$59)=TRUE,1,0))-1))),IF(OR(DN379=2,DN379=3),INDIRECT(_xlfn.CONCAT($CL$1,MATCH(E381,$CK$7:$CK$100,0)+6)):INDIRECT(_xlfn.CONCAT($CL$1,MATCH(E381,$CK$7:$CK$100,0)+6+SUM(IF((E381=$CK$7:$CK$59)=TRUE,1,0))-1)),INDIRECT(_xlfn.CONCAT($CD$1,MATCH(E381,$CC$7:$CC$100,0)+6)):INDIRECT(_xlfn.CONCAT($CD$1,MATCH(E381,$CC$7:$CC$100,0)+6+SUM(IF((E381=$CC$7:$CC$59)=TRUE,1,0))-1))))*$S$3*IF(AND(DM379=4,F381=0),1.1,1),1/TRANSPOSE(W381-INDIRECT(_xlfn.CONCAT($BZ$1,MATCH(D381,$BY$7:$BY$100,0)+6)):INDIRECT(_xlfn.CONCAT($BZ$1,MATCH(D381,$BY$7:$BY$100,0)+6+SUM(IF((D381=$BY$7:$BY$59)=TRUE,1,0))-1))*$R$3)),6)=1,1,0)),W381-INDIRECT(_xlfn.CONCAT($BZ$1,MATCH(D381,$BY$7:$BY$100,0)+6)):INDIRECT(_xlfn.CONCAT($BZ$1,MATCH(D381,$BY$7:$BY$100,0)+6+SUM(IF((D381=$BY$7:$BY$59)=TRUE,1,0))-1))*$R$3))/$S$3,1,-1,TRUE)),"")</f>
        <v/>
      </c>
      <c r="AG381" s="31"/>
      <c r="AH381" s="31"/>
      <c r="AI381" s="31"/>
      <c r="AJ381" s="32"/>
      <c r="AK381" s="6"/>
      <c r="AL381" s="21"/>
      <c r="AM381" s="21"/>
      <c r="AN381" s="48">
        <f t="shared" si="93"/>
        <v>12</v>
      </c>
      <c r="AO381" s="39" t="e">
        <f t="shared" si="94"/>
        <v>#N/A</v>
      </c>
      <c r="AP381" s="39" t="e" cm="1">
        <f t="array" ref="AP381">_xlfn.XMATCH(1,IF(IF((AL381=$DG$24:$EF$24)=TRUE,1,0)+IF((AM381=$DG$25:$EF$25)=TRUE,1,0)=2,1,0))</f>
        <v>#N/A</v>
      </c>
      <c r="AQ381" s="39" t="str" cm="1">
        <f t="array" aca="1" ref="AQ381:AU381" ca="1">AA381:AE381</f>
        <v/>
      </c>
      <c r="AR381" s="39" t="str">
        <f ca="1"/>
        <v/>
      </c>
      <c r="AS381" s="39" t="str">
        <f ca="1"/>
        <v/>
      </c>
      <c r="AT381" s="39" t="str">
        <f ca="1"/>
        <v/>
      </c>
      <c r="AU381" s="39" t="str">
        <f ca="1"/>
        <v/>
      </c>
      <c r="AV381" s="39">
        <f t="shared" si="95"/>
        <v>0</v>
      </c>
      <c r="AW381" s="39" t="e" cm="1">
        <f t="array" ref="AW381">IF(AND(AV381=1,AO381&lt;&gt;1),VLOOKUP(E381,변환표준점수!$H$8:$O$60,_xlfn.XMATCH('표점 계산기'!$AL381,변환표준점수!$I$6:$O$6)+1,FALSE),IF(AND($E381=0,$DN$4=1),INDEX($CH$7:$CH$73,SUM(IF(AF381=$CP$7:$CP$59,ROW($A$1:$A$50),0))),IF(AND($E381&lt;&gt;0,$DN$4&lt;&gt;1),INDEX($CD$7:$CD$73,SUM(IF(AF381=$CL$7:$CL$59,ROW($A$1:$A$50),0))),AF381:AJ381)))</f>
        <v>#N/A</v>
      </c>
      <c r="AX381" s="39"/>
      <c r="AY381" s="39"/>
      <c r="AZ381" s="39"/>
      <c r="BA381" s="39"/>
      <c r="BB381" s="39" t="e">
        <f>VLOOKUP(G381,변환표준점수!$X$8:$AM$16,_xlfn.XMATCH(AL381,변환표준점수!$Y$5:$AM$5)+IF(OR(AN381=6,AN381=7,AN381=10,AN381=11),IF(AO381=1,0,1),0)+1,FALSE)</f>
        <v>#N/A</v>
      </c>
      <c r="BC381" s="39" t="e">
        <f>VLOOKUP(H381,변환표준점수!$AO$8:$BE$16,_xlfn.XMATCH(AL381,변환표준점수!$AP$5:$BE$5)+IF(OR(AN381=3,AN381=6,AN381=8,AN381=9,AN381=10),IF(AO381=1,0,1),0)+1,FALSE)</f>
        <v>#N/A</v>
      </c>
      <c r="BD381" s="39" t="e">
        <f>IF(I381=0,VLOOKUP(K381,변환표준점수!$BU$8:$CF$62,'표점 계산기'!$AN381+1,FALSE),VLOOKUP(I381,변환표준점수!$BH$8:$BS$62,'표점 계산기'!$AN381+1,FALSE))</f>
        <v>#N/A</v>
      </c>
      <c r="BE381" s="39" t="e">
        <f>IF(J381=0,VLOOKUP(L381,변환표준점수!$BU$8:$CF$62,'표점 계산기'!$AN381+1,FALSE),VLOOKUP(J381,변환표준점수!$BH$8:$BS$62,'표점 계산기'!$AN381+1,FALSE))</f>
        <v>#N/A</v>
      </c>
      <c r="BF381" s="39" cm="1">
        <f t="array" ref="BF381">IF(M381=0,0,IF(OR(AN381=3,AN381=4),0,IF(AN381=1,INDEX($CZ$7:$CZ$15,SUM(IF(M381&lt;$CY$7:$CY$15=TRUE,1,0))+1),VLOOKUP(M381,변환표준점수!$BH$8:$BS$62,'표점 계산기'!AN381+1,FALSE))))</f>
        <v>0</v>
      </c>
      <c r="BG381" s="39" t="e" cm="1">
        <f t="array" ref="BG381">INDEX($DG$24:$EF$31,COLUMN(C376),$AP381)</f>
        <v>#N/A</v>
      </c>
      <c r="BH381" s="39" t="e" cm="1">
        <f t="array" ref="BH381">INDEX($DG$24:$EF$31,COLUMN(D376),$AP381)</f>
        <v>#N/A</v>
      </c>
      <c r="BI381" s="39" t="e" cm="1">
        <f t="array" ref="BI381">INDEX($DG$24:$EF$31,COLUMN(E376),$AP381)</f>
        <v>#N/A</v>
      </c>
      <c r="BJ381" s="39" t="e" cm="1">
        <f t="array" ref="BJ381">INDEX($DG$24:$EF$31,COLUMN(F376),$AP381)</f>
        <v>#N/A</v>
      </c>
      <c r="BK381" s="39" t="e" cm="1">
        <f t="array" ref="BK381">INDEX($DG$24:$EF$31,COLUMN(G376),$AP381)</f>
        <v>#N/A</v>
      </c>
      <c r="BL381" s="39" t="e" cm="1">
        <f t="array" ref="BL381">INDEX($DG$24:$EF$31,COLUMN(H376),$AP381)</f>
        <v>#N/A</v>
      </c>
      <c r="BM381" s="63" t="str" cm="1">
        <f t="array" aca="1" ref="BM381:BQ381" ca="1">IFERROR(ROUND(IF(IFERROR(AW381:BA381/AW381:BA381,0)=1,(IFERROR(AQ381:AU381*BG381,0)+IFERROR(AW381:BA381*BH381,0)+(SUM(BD381:BF381)-MIN(BD381:BF381))*BI381+BB381*BJ381+BC381*BK381)*BL381+BB381*(1-BJ381)+BC381*(1-BK381)+IF(AN381=1,BF381,0),""),2),"")</f>
        <v/>
      </c>
      <c r="BN381" s="52" t="str">
        <f ca="1"/>
        <v/>
      </c>
      <c r="BO381" s="52" t="str">
        <f ca="1"/>
        <v/>
      </c>
      <c r="BP381" s="52" t="str">
        <f ca="1"/>
        <v/>
      </c>
      <c r="BQ381" s="64" t="str">
        <f ca="1"/>
        <v/>
      </c>
      <c r="BR381" s="6"/>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6"/>
      <c r="DM381" s="6"/>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row>
    <row r="382" spans="1:153" x14ac:dyDescent="0.3">
      <c r="A382" s="5"/>
      <c r="B382" s="18" t="str">
        <f t="shared" si="83"/>
        <v/>
      </c>
      <c r="C382" s="24"/>
      <c r="D382" s="24"/>
      <c r="E382" s="24"/>
      <c r="F382" s="24"/>
      <c r="G382" s="24"/>
      <c r="H382" s="25"/>
      <c r="I382" s="25"/>
      <c r="J382" s="25"/>
      <c r="K382" s="25"/>
      <c r="L382" s="25"/>
      <c r="M382" s="25"/>
      <c r="N382" s="24"/>
      <c r="O382" s="25"/>
      <c r="P382" s="6"/>
      <c r="Q382" s="6"/>
      <c r="R382" s="6" t="e">
        <f t="shared" si="84"/>
        <v>#N/A</v>
      </c>
      <c r="S382" s="6" t="e">
        <f t="shared" si="85"/>
        <v>#N/A</v>
      </c>
      <c r="T382" s="6" t="e">
        <f t="shared" si="86"/>
        <v>#N/A</v>
      </c>
      <c r="U382" s="6" t="e">
        <f t="shared" si="87"/>
        <v>#N/A</v>
      </c>
      <c r="V382" s="8" cm="1">
        <f t="array" ref="V382">IF(M382=0,0,IF(OR($DM$4=3,$DM$4=4),0,IF($DM$4=1,INDEX($CZ$7:$CZ$15,SUM(IF(M382&lt;$CY$7:$CY$15=TRUE,1,0))+1),VLOOKUP(M382,$DB$7:$DC$107,2,FALSE))))</f>
        <v>0</v>
      </c>
      <c r="W382" s="6" t="e">
        <f t="shared" si="82"/>
        <v>#N/A</v>
      </c>
      <c r="X382" s="6" cm="1">
        <f t="array" aca="1" ref="X382" ca="1">SUM(IF((IF(E382=0,INDIRECT(_xlfn.CONCAT($CH$1,MATCH(F382,$CG$7:$CG$100,0)+6)):INDIRECT(_xlfn.CONCAT($CH$1,MATCH(F382,$CG$7:$CG$100,0)+6+SUM(IF((F382=$CG$7:$CG$59)=TRUE,1,0))-1)),INDIRECT(_xlfn.CONCAT($CD$1,MATCH(E382,$CC$7:$CC$100,0)+6)):INDIRECT(_xlfn.CONCAT($CD$1,MATCH(E382,$CC$7:$CC$100,0)+6+SUM(IF((E382=$CC$7:$CC$59)=TRUE,1,0))-1)))*$S$3)=0,0,1))</f>
        <v>2</v>
      </c>
      <c r="Y382" s="6" t="e" cm="1">
        <f t="array" aca="1" ref="Y382" ca="1">SUM(IF((TRANSPOSE(MMULT(MMULT(_xlfn.MUNIT(X382),IF(MMULT(IF(E382=0,INDIRECT(_xlfn.CONCAT($CH$1,MATCH(F382,$CG$7:$CG$100,0)+6)):INDIRECT(_xlfn.CONCAT($CH$1,MATCH(F382,$CG$7:$CG$100,0)+6+SUM(IF((F382=$CG$7:$CG$59)=TRUE,1,0))-1)),INDIRECT(_xlfn.CONCAT($CD$1,MATCH(E382,$CC$7:$CC$100,0)+6)):INDIRECT(_xlfn.CONCAT($CD$1,MATCH(E382,$CC$7:$CC$100,0)+6+SUM(IF((E382=$CC$7:$CC$59)=TRUE,1,0))-1)))*$S$3,1/TRANSPOSE(W382-INDIRECT(_xlfn.CONCAT($BZ$1,MATCH(D382,$BY$7:$BY$100,0)+6)):INDIRECT(_xlfn.CONCAT($BZ$1,MATCH(D382,$BY$7:$BY$100,0)+6+SUM(IF((D382=$BY$7:$BY$59)=TRUE,1,0))-1))*$R$3))=1,1,0)),W382-INDIRECT(_xlfn.CONCAT($BZ$1,MATCH(D382,$BY$7:$BY$100,0)+6)):INDIRECT(_xlfn.CONCAT($BZ$1,MATCH(D382,$BY$7:$BY$100,0)+6+SUM(IF((D382=$BY$7:$BY$59)=TRUE,1,0))-1))*$R$3)))=0,0,1))</f>
        <v>#N/A</v>
      </c>
      <c r="Z382" s="6"/>
      <c r="AA382" s="30" t="str">
        <f t="shared" ca="1" si="88"/>
        <v/>
      </c>
      <c r="AB382" s="31" t="str">
        <f t="shared" si="89"/>
        <v/>
      </c>
      <c r="AC382" s="31" t="str">
        <f t="shared" si="90"/>
        <v/>
      </c>
      <c r="AD382" s="31" t="str">
        <f t="shared" si="91"/>
        <v/>
      </c>
      <c r="AE382" s="32" t="str">
        <f t="shared" si="92"/>
        <v/>
      </c>
      <c r="AF382" s="33" t="str" cm="1">
        <f t="array" aca="1" ref="AF382" ca="1">IFERROR(IF(_xlfn._xlws.SORT(TRANSPOSE(MMULT(MMULT(_xlfn.MUNIT(X382),IF(ROUND(MMULT(IF(E382=0,IF(DN380=1,INDIRECT(_xlfn.CONCAT($CP$1,MATCH(F382,$CO$7:$CO$100,0)+6)):INDIRECT(_xlfn.CONCAT($CP$1,MATCH(F382,$CO$7:$CO$100,0)+6+SUM(IF((F382=$CO$7:$CO$59)=TRUE,1,0))-1)),INDIRECT(_xlfn.CONCAT($CH$1,MATCH(F382,$CG$7:$CG$100,0)+6)):INDIRECT(_xlfn.CONCAT($CH$1,MATCH(F382,$CG$7:$CG$100,0)+6+SUM(IF((F382=$CG$7:$CG$59)=TRUE,1,0))-1))),IF(OR(DN380=2,DN380=3),INDIRECT(_xlfn.CONCAT($CL$1,MATCH(E382,$CK$7:$CK$100,0)+6)):INDIRECT(_xlfn.CONCAT($CL$1,MATCH(E382,$CK$7:$CK$100,0)+6+SUM(IF((E382=$CK$7:$CK$59)=TRUE,1,0))-1)),INDIRECT(_xlfn.CONCAT($CD$1,MATCH(E382,$CC$7:$CC$100,0)+6)):INDIRECT(_xlfn.CONCAT($CD$1,MATCH(E382,$CC$7:$CC$100,0)+6+SUM(IF((E382=$CC$7:$CC$59)=TRUE,1,0))-1))))*$S$3*IF(AND(DM380=4,F382=0),1.1,1),1/TRANSPOSE(W382-INDIRECT(_xlfn.CONCAT($BZ$1,MATCH(D382,$BY$7:$BY$100,0)+6)):INDIRECT(_xlfn.CONCAT($BZ$1,MATCH(D382,$BY$7:$BY$100,0)+6+SUM(IF((D382=$BY$7:$BY$59)=TRUE,1,0))-1))*$R$3)),6)=1,1,0)),W382-INDIRECT(_xlfn.CONCAT($BZ$1,MATCH(D382,$BY$7:$BY$100,0)+6)):INDIRECT(_xlfn.CONCAT($BZ$1,MATCH(D382,$BY$7:$BY$100,0)+6+SUM(IF((D382=$BY$7:$BY$59)=TRUE,1,0))-1))*$R$3))/$S$3,1,-1,TRUE)=0,"",_xlfn._xlws.SORT(TRANSPOSE(MMULT(MMULT(_xlfn.MUNIT(X382),IF(ROUND(MMULT(IF(E382=0,IF(DN380=1,INDIRECT(_xlfn.CONCAT($CP$1,MATCH(F382,$CO$7:$CO$100,0)+6)):INDIRECT(_xlfn.CONCAT($CP$1,MATCH(F382,$CO$7:$CO$100,0)+6+SUM(IF((F382=$CO$7:$CO$59)=TRUE,1,0))-1)),INDIRECT(_xlfn.CONCAT($CH$1,MATCH(F382,$CG$7:$CG$100,0)+6)):INDIRECT(_xlfn.CONCAT($CH$1,MATCH(F382,$CG$7:$CG$100,0)+6+SUM(IF((F382=$CG$7:$CG$59)=TRUE,1,0))-1))),IF(OR(DN380=2,DN380=3),INDIRECT(_xlfn.CONCAT($CL$1,MATCH(E382,$CK$7:$CK$100,0)+6)):INDIRECT(_xlfn.CONCAT($CL$1,MATCH(E382,$CK$7:$CK$100,0)+6+SUM(IF((E382=$CK$7:$CK$59)=TRUE,1,0))-1)),INDIRECT(_xlfn.CONCAT($CD$1,MATCH(E382,$CC$7:$CC$100,0)+6)):INDIRECT(_xlfn.CONCAT($CD$1,MATCH(E382,$CC$7:$CC$100,0)+6+SUM(IF((E382=$CC$7:$CC$59)=TRUE,1,0))-1))))*$S$3*IF(AND(DM380=4,F382=0),1.1,1),1/TRANSPOSE(W382-INDIRECT(_xlfn.CONCAT($BZ$1,MATCH(D382,$BY$7:$BY$100,0)+6)):INDIRECT(_xlfn.CONCAT($BZ$1,MATCH(D382,$BY$7:$BY$100,0)+6+SUM(IF((D382=$BY$7:$BY$59)=TRUE,1,0))-1))*$R$3)),6)=1,1,0)),W382-INDIRECT(_xlfn.CONCAT($BZ$1,MATCH(D382,$BY$7:$BY$100,0)+6)):INDIRECT(_xlfn.CONCAT($BZ$1,MATCH(D382,$BY$7:$BY$100,0)+6+SUM(IF((D382=$BY$7:$BY$59)=TRUE,1,0))-1))*$R$3))/$S$3,1,-1,TRUE)),"")</f>
        <v/>
      </c>
      <c r="AG382" s="31"/>
      <c r="AH382" s="31"/>
      <c r="AI382" s="31"/>
      <c r="AJ382" s="32"/>
      <c r="AK382" s="6"/>
      <c r="AL382" s="21"/>
      <c r="AM382" s="21"/>
      <c r="AN382" s="48">
        <f t="shared" si="93"/>
        <v>12</v>
      </c>
      <c r="AO382" s="39" t="e">
        <f t="shared" si="94"/>
        <v>#N/A</v>
      </c>
      <c r="AP382" s="39" t="e" cm="1">
        <f t="array" ref="AP382">_xlfn.XMATCH(1,IF(IF((AL382=$DG$24:$EF$24)=TRUE,1,0)+IF((AM382=$DG$25:$EF$25)=TRUE,1,0)=2,1,0))</f>
        <v>#N/A</v>
      </c>
      <c r="AQ382" s="39" t="str" cm="1">
        <f t="array" aca="1" ref="AQ382:AU382" ca="1">AA382:AE382</f>
        <v/>
      </c>
      <c r="AR382" s="39" t="str">
        <f ca="1"/>
        <v/>
      </c>
      <c r="AS382" s="39" t="str">
        <f ca="1"/>
        <v/>
      </c>
      <c r="AT382" s="39" t="str">
        <f ca="1"/>
        <v/>
      </c>
      <c r="AU382" s="39" t="str">
        <f ca="1"/>
        <v/>
      </c>
      <c r="AV382" s="39">
        <f t="shared" si="95"/>
        <v>0</v>
      </c>
      <c r="AW382" s="39" t="e" cm="1">
        <f t="array" ref="AW382">IF(AND(AV382=1,AO382&lt;&gt;1),VLOOKUP(E382,변환표준점수!$H$8:$O$60,_xlfn.XMATCH('표점 계산기'!$AL382,변환표준점수!$I$6:$O$6)+1,FALSE),IF(AND($E382=0,$DN$4=1),INDEX($CH$7:$CH$73,SUM(IF(AF382=$CP$7:$CP$59,ROW($A$1:$A$50),0))),IF(AND($E382&lt;&gt;0,$DN$4&lt;&gt;1),INDEX($CD$7:$CD$73,SUM(IF(AF382=$CL$7:$CL$59,ROW($A$1:$A$50),0))),AF382:AJ382)))</f>
        <v>#N/A</v>
      </c>
      <c r="AX382" s="39"/>
      <c r="AY382" s="39"/>
      <c r="AZ382" s="39"/>
      <c r="BA382" s="39"/>
      <c r="BB382" s="39" t="e">
        <f>VLOOKUP(G382,변환표준점수!$X$8:$AM$16,_xlfn.XMATCH(AL382,변환표준점수!$Y$5:$AM$5)+IF(OR(AN382=6,AN382=7,AN382=10,AN382=11),IF(AO382=1,0,1),0)+1,FALSE)</f>
        <v>#N/A</v>
      </c>
      <c r="BC382" s="39" t="e">
        <f>VLOOKUP(H382,변환표준점수!$AO$8:$BE$16,_xlfn.XMATCH(AL382,변환표준점수!$AP$5:$BE$5)+IF(OR(AN382=3,AN382=6,AN382=8,AN382=9,AN382=10),IF(AO382=1,0,1),0)+1,FALSE)</f>
        <v>#N/A</v>
      </c>
      <c r="BD382" s="39" t="e">
        <f>IF(I382=0,VLOOKUP(K382,변환표준점수!$BU$8:$CF$62,'표점 계산기'!$AN382+1,FALSE),VLOOKUP(I382,변환표준점수!$BH$8:$BS$62,'표점 계산기'!$AN382+1,FALSE))</f>
        <v>#N/A</v>
      </c>
      <c r="BE382" s="39" t="e">
        <f>IF(J382=0,VLOOKUP(L382,변환표준점수!$BU$8:$CF$62,'표점 계산기'!$AN382+1,FALSE),VLOOKUP(J382,변환표준점수!$BH$8:$BS$62,'표점 계산기'!$AN382+1,FALSE))</f>
        <v>#N/A</v>
      </c>
      <c r="BF382" s="39" cm="1">
        <f t="array" ref="BF382">IF(M382=0,0,IF(OR(AN382=3,AN382=4),0,IF(AN382=1,INDEX($CZ$7:$CZ$15,SUM(IF(M382&lt;$CY$7:$CY$15=TRUE,1,0))+1),VLOOKUP(M382,변환표준점수!$BH$8:$BS$62,'표점 계산기'!AN382+1,FALSE))))</f>
        <v>0</v>
      </c>
      <c r="BG382" s="39" t="e" cm="1">
        <f t="array" ref="BG382">INDEX($DG$24:$EF$31,COLUMN(C377),$AP382)</f>
        <v>#N/A</v>
      </c>
      <c r="BH382" s="39" t="e" cm="1">
        <f t="array" ref="BH382">INDEX($DG$24:$EF$31,COLUMN(D377),$AP382)</f>
        <v>#N/A</v>
      </c>
      <c r="BI382" s="39" t="e" cm="1">
        <f t="array" ref="BI382">INDEX($DG$24:$EF$31,COLUMN(E377),$AP382)</f>
        <v>#N/A</v>
      </c>
      <c r="BJ382" s="39" t="e" cm="1">
        <f t="array" ref="BJ382">INDEX($DG$24:$EF$31,COLUMN(F377),$AP382)</f>
        <v>#N/A</v>
      </c>
      <c r="BK382" s="39" t="e" cm="1">
        <f t="array" ref="BK382">INDEX($DG$24:$EF$31,COLUMN(G377),$AP382)</f>
        <v>#N/A</v>
      </c>
      <c r="BL382" s="39" t="e" cm="1">
        <f t="array" ref="BL382">INDEX($DG$24:$EF$31,COLUMN(H377),$AP382)</f>
        <v>#N/A</v>
      </c>
      <c r="BM382" s="63" t="str" cm="1">
        <f t="array" aca="1" ref="BM382:BQ382" ca="1">IFERROR(ROUND(IF(IFERROR(AW382:BA382/AW382:BA382,0)=1,(IFERROR(AQ382:AU382*BG382,0)+IFERROR(AW382:BA382*BH382,0)+(SUM(BD382:BF382)-MIN(BD382:BF382))*BI382+BB382*BJ382+BC382*BK382)*BL382+BB382*(1-BJ382)+BC382*(1-BK382)+IF(AN382=1,BF382,0),""),2),"")</f>
        <v/>
      </c>
      <c r="BN382" s="52" t="str">
        <f ca="1"/>
        <v/>
      </c>
      <c r="BO382" s="52" t="str">
        <f ca="1"/>
        <v/>
      </c>
      <c r="BP382" s="52" t="str">
        <f ca="1"/>
        <v/>
      </c>
      <c r="BQ382" s="64" t="str">
        <f ca="1"/>
        <v/>
      </c>
      <c r="BR382" s="6"/>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6"/>
      <c r="DM382" s="6"/>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row>
    <row r="383" spans="1:153" x14ac:dyDescent="0.3">
      <c r="A383" s="5"/>
      <c r="B383" s="18" t="str">
        <f t="shared" si="83"/>
        <v/>
      </c>
      <c r="C383" s="24"/>
      <c r="D383" s="24"/>
      <c r="E383" s="24"/>
      <c r="F383" s="24"/>
      <c r="G383" s="24"/>
      <c r="H383" s="25"/>
      <c r="I383" s="25"/>
      <c r="J383" s="25"/>
      <c r="K383" s="25"/>
      <c r="L383" s="25"/>
      <c r="M383" s="25"/>
      <c r="N383" s="24"/>
      <c r="O383" s="25"/>
      <c r="P383" s="6"/>
      <c r="Q383" s="6"/>
      <c r="R383" s="6" t="e">
        <f t="shared" si="84"/>
        <v>#N/A</v>
      </c>
      <c r="S383" s="6" t="e">
        <f t="shared" si="85"/>
        <v>#N/A</v>
      </c>
      <c r="T383" s="6" t="e">
        <f t="shared" si="86"/>
        <v>#N/A</v>
      </c>
      <c r="U383" s="6" t="e">
        <f t="shared" si="87"/>
        <v>#N/A</v>
      </c>
      <c r="V383" s="8" cm="1">
        <f t="array" ref="V383">IF(M383=0,0,IF(OR($DM$4=3,$DM$4=4),0,IF($DM$4=1,INDEX($CZ$7:$CZ$15,SUM(IF(M383&lt;$CY$7:$CY$15=TRUE,1,0))+1),VLOOKUP(M383,$DB$7:$DC$107,2,FALSE))))</f>
        <v>0</v>
      </c>
      <c r="W383" s="6" t="e">
        <f t="shared" si="82"/>
        <v>#N/A</v>
      </c>
      <c r="X383" s="6" cm="1">
        <f t="array" aca="1" ref="X383" ca="1">SUM(IF((IF(E383=0,INDIRECT(_xlfn.CONCAT($CH$1,MATCH(F383,$CG$7:$CG$100,0)+6)):INDIRECT(_xlfn.CONCAT($CH$1,MATCH(F383,$CG$7:$CG$100,0)+6+SUM(IF((F383=$CG$7:$CG$59)=TRUE,1,0))-1)),INDIRECT(_xlfn.CONCAT($CD$1,MATCH(E383,$CC$7:$CC$100,0)+6)):INDIRECT(_xlfn.CONCAT($CD$1,MATCH(E383,$CC$7:$CC$100,0)+6+SUM(IF((E383=$CC$7:$CC$59)=TRUE,1,0))-1)))*$S$3)=0,0,1))</f>
        <v>2</v>
      </c>
      <c r="Y383" s="6" t="e" cm="1">
        <f t="array" aca="1" ref="Y383" ca="1">SUM(IF((TRANSPOSE(MMULT(MMULT(_xlfn.MUNIT(X383),IF(MMULT(IF(E383=0,INDIRECT(_xlfn.CONCAT($CH$1,MATCH(F383,$CG$7:$CG$100,0)+6)):INDIRECT(_xlfn.CONCAT($CH$1,MATCH(F383,$CG$7:$CG$100,0)+6+SUM(IF((F383=$CG$7:$CG$59)=TRUE,1,0))-1)),INDIRECT(_xlfn.CONCAT($CD$1,MATCH(E383,$CC$7:$CC$100,0)+6)):INDIRECT(_xlfn.CONCAT($CD$1,MATCH(E383,$CC$7:$CC$100,0)+6+SUM(IF((E383=$CC$7:$CC$59)=TRUE,1,0))-1)))*$S$3,1/TRANSPOSE(W383-INDIRECT(_xlfn.CONCAT($BZ$1,MATCH(D383,$BY$7:$BY$100,0)+6)):INDIRECT(_xlfn.CONCAT($BZ$1,MATCH(D383,$BY$7:$BY$100,0)+6+SUM(IF((D383=$BY$7:$BY$59)=TRUE,1,0))-1))*$R$3))=1,1,0)),W383-INDIRECT(_xlfn.CONCAT($BZ$1,MATCH(D383,$BY$7:$BY$100,0)+6)):INDIRECT(_xlfn.CONCAT($BZ$1,MATCH(D383,$BY$7:$BY$100,0)+6+SUM(IF((D383=$BY$7:$BY$59)=TRUE,1,0))-1))*$R$3)))=0,0,1))</f>
        <v>#N/A</v>
      </c>
      <c r="Z383" s="6"/>
      <c r="AA383" s="30" t="str">
        <f t="shared" ca="1" si="88"/>
        <v/>
      </c>
      <c r="AB383" s="31" t="str">
        <f t="shared" si="89"/>
        <v/>
      </c>
      <c r="AC383" s="31" t="str">
        <f t="shared" si="90"/>
        <v/>
      </c>
      <c r="AD383" s="31" t="str">
        <f t="shared" si="91"/>
        <v/>
      </c>
      <c r="AE383" s="32" t="str">
        <f t="shared" si="92"/>
        <v/>
      </c>
      <c r="AF383" s="33" t="str" cm="1">
        <f t="array" aca="1" ref="AF383" ca="1">IFERROR(IF(_xlfn._xlws.SORT(TRANSPOSE(MMULT(MMULT(_xlfn.MUNIT(X383),IF(ROUND(MMULT(IF(E383=0,IF(DN381=1,INDIRECT(_xlfn.CONCAT($CP$1,MATCH(F383,$CO$7:$CO$100,0)+6)):INDIRECT(_xlfn.CONCAT($CP$1,MATCH(F383,$CO$7:$CO$100,0)+6+SUM(IF((F383=$CO$7:$CO$59)=TRUE,1,0))-1)),INDIRECT(_xlfn.CONCAT($CH$1,MATCH(F383,$CG$7:$CG$100,0)+6)):INDIRECT(_xlfn.CONCAT($CH$1,MATCH(F383,$CG$7:$CG$100,0)+6+SUM(IF((F383=$CG$7:$CG$59)=TRUE,1,0))-1))),IF(OR(DN381=2,DN381=3),INDIRECT(_xlfn.CONCAT($CL$1,MATCH(E383,$CK$7:$CK$100,0)+6)):INDIRECT(_xlfn.CONCAT($CL$1,MATCH(E383,$CK$7:$CK$100,0)+6+SUM(IF((E383=$CK$7:$CK$59)=TRUE,1,0))-1)),INDIRECT(_xlfn.CONCAT($CD$1,MATCH(E383,$CC$7:$CC$100,0)+6)):INDIRECT(_xlfn.CONCAT($CD$1,MATCH(E383,$CC$7:$CC$100,0)+6+SUM(IF((E383=$CC$7:$CC$59)=TRUE,1,0))-1))))*$S$3*IF(AND(DM381=4,F383=0),1.1,1),1/TRANSPOSE(W383-INDIRECT(_xlfn.CONCAT($BZ$1,MATCH(D383,$BY$7:$BY$100,0)+6)):INDIRECT(_xlfn.CONCAT($BZ$1,MATCH(D383,$BY$7:$BY$100,0)+6+SUM(IF((D383=$BY$7:$BY$59)=TRUE,1,0))-1))*$R$3)),6)=1,1,0)),W383-INDIRECT(_xlfn.CONCAT($BZ$1,MATCH(D383,$BY$7:$BY$100,0)+6)):INDIRECT(_xlfn.CONCAT($BZ$1,MATCH(D383,$BY$7:$BY$100,0)+6+SUM(IF((D383=$BY$7:$BY$59)=TRUE,1,0))-1))*$R$3))/$S$3,1,-1,TRUE)=0,"",_xlfn._xlws.SORT(TRANSPOSE(MMULT(MMULT(_xlfn.MUNIT(X383),IF(ROUND(MMULT(IF(E383=0,IF(DN381=1,INDIRECT(_xlfn.CONCAT($CP$1,MATCH(F383,$CO$7:$CO$100,0)+6)):INDIRECT(_xlfn.CONCAT($CP$1,MATCH(F383,$CO$7:$CO$100,0)+6+SUM(IF((F383=$CO$7:$CO$59)=TRUE,1,0))-1)),INDIRECT(_xlfn.CONCAT($CH$1,MATCH(F383,$CG$7:$CG$100,0)+6)):INDIRECT(_xlfn.CONCAT($CH$1,MATCH(F383,$CG$7:$CG$100,0)+6+SUM(IF((F383=$CG$7:$CG$59)=TRUE,1,0))-1))),IF(OR(DN381=2,DN381=3),INDIRECT(_xlfn.CONCAT($CL$1,MATCH(E383,$CK$7:$CK$100,0)+6)):INDIRECT(_xlfn.CONCAT($CL$1,MATCH(E383,$CK$7:$CK$100,0)+6+SUM(IF((E383=$CK$7:$CK$59)=TRUE,1,0))-1)),INDIRECT(_xlfn.CONCAT($CD$1,MATCH(E383,$CC$7:$CC$100,0)+6)):INDIRECT(_xlfn.CONCAT($CD$1,MATCH(E383,$CC$7:$CC$100,0)+6+SUM(IF((E383=$CC$7:$CC$59)=TRUE,1,0))-1))))*$S$3*IF(AND(DM381=4,F383=0),1.1,1),1/TRANSPOSE(W383-INDIRECT(_xlfn.CONCAT($BZ$1,MATCH(D383,$BY$7:$BY$100,0)+6)):INDIRECT(_xlfn.CONCAT($BZ$1,MATCH(D383,$BY$7:$BY$100,0)+6+SUM(IF((D383=$BY$7:$BY$59)=TRUE,1,0))-1))*$R$3)),6)=1,1,0)),W383-INDIRECT(_xlfn.CONCAT($BZ$1,MATCH(D383,$BY$7:$BY$100,0)+6)):INDIRECT(_xlfn.CONCAT($BZ$1,MATCH(D383,$BY$7:$BY$100,0)+6+SUM(IF((D383=$BY$7:$BY$59)=TRUE,1,0))-1))*$R$3))/$S$3,1,-1,TRUE)),"")</f>
        <v/>
      </c>
      <c r="AG383" s="31"/>
      <c r="AH383" s="31"/>
      <c r="AI383" s="31"/>
      <c r="AJ383" s="32"/>
      <c r="AK383" s="6"/>
      <c r="AL383" s="21"/>
      <c r="AM383" s="21"/>
      <c r="AN383" s="48">
        <f t="shared" si="93"/>
        <v>12</v>
      </c>
      <c r="AO383" s="39" t="e">
        <f t="shared" si="94"/>
        <v>#N/A</v>
      </c>
      <c r="AP383" s="39" t="e" cm="1">
        <f t="array" ref="AP383">_xlfn.XMATCH(1,IF(IF((AL383=$DG$24:$EF$24)=TRUE,1,0)+IF((AM383=$DG$25:$EF$25)=TRUE,1,0)=2,1,0))</f>
        <v>#N/A</v>
      </c>
      <c r="AQ383" s="39" t="str" cm="1">
        <f t="array" aca="1" ref="AQ383:AU383" ca="1">AA383:AE383</f>
        <v/>
      </c>
      <c r="AR383" s="39" t="str">
        <f ca="1"/>
        <v/>
      </c>
      <c r="AS383" s="39" t="str">
        <f ca="1"/>
        <v/>
      </c>
      <c r="AT383" s="39" t="str">
        <f ca="1"/>
        <v/>
      </c>
      <c r="AU383" s="39" t="str">
        <f ca="1"/>
        <v/>
      </c>
      <c r="AV383" s="39">
        <f t="shared" si="95"/>
        <v>0</v>
      </c>
      <c r="AW383" s="39" t="e" cm="1">
        <f t="array" ref="AW383">IF(AND(AV383=1,AO383&lt;&gt;1),VLOOKUP(E383,변환표준점수!$H$8:$O$60,_xlfn.XMATCH('표점 계산기'!$AL383,변환표준점수!$I$6:$O$6)+1,FALSE),IF(AND($E383=0,$DN$4=1),INDEX($CH$7:$CH$73,SUM(IF(AF383=$CP$7:$CP$59,ROW($A$1:$A$50),0))),IF(AND($E383&lt;&gt;0,$DN$4&lt;&gt;1),INDEX($CD$7:$CD$73,SUM(IF(AF383=$CL$7:$CL$59,ROW($A$1:$A$50),0))),AF383:AJ383)))</f>
        <v>#N/A</v>
      </c>
      <c r="AX383" s="39"/>
      <c r="AY383" s="39"/>
      <c r="AZ383" s="39"/>
      <c r="BA383" s="39"/>
      <c r="BB383" s="39" t="e">
        <f>VLOOKUP(G383,변환표준점수!$X$8:$AM$16,_xlfn.XMATCH(AL383,변환표준점수!$Y$5:$AM$5)+IF(OR(AN383=6,AN383=7,AN383=10,AN383=11),IF(AO383=1,0,1),0)+1,FALSE)</f>
        <v>#N/A</v>
      </c>
      <c r="BC383" s="39" t="e">
        <f>VLOOKUP(H383,변환표준점수!$AO$8:$BE$16,_xlfn.XMATCH(AL383,변환표준점수!$AP$5:$BE$5)+IF(OR(AN383=3,AN383=6,AN383=8,AN383=9,AN383=10),IF(AO383=1,0,1),0)+1,FALSE)</f>
        <v>#N/A</v>
      </c>
      <c r="BD383" s="39" t="e">
        <f>IF(I383=0,VLOOKUP(K383,변환표준점수!$BU$8:$CF$62,'표점 계산기'!$AN383+1,FALSE),VLOOKUP(I383,변환표준점수!$BH$8:$BS$62,'표점 계산기'!$AN383+1,FALSE))</f>
        <v>#N/A</v>
      </c>
      <c r="BE383" s="39" t="e">
        <f>IF(J383=0,VLOOKUP(L383,변환표준점수!$BU$8:$CF$62,'표점 계산기'!$AN383+1,FALSE),VLOOKUP(J383,변환표준점수!$BH$8:$BS$62,'표점 계산기'!$AN383+1,FALSE))</f>
        <v>#N/A</v>
      </c>
      <c r="BF383" s="39" cm="1">
        <f t="array" ref="BF383">IF(M383=0,0,IF(OR(AN383=3,AN383=4),0,IF(AN383=1,INDEX($CZ$7:$CZ$15,SUM(IF(M383&lt;$CY$7:$CY$15=TRUE,1,0))+1),VLOOKUP(M383,변환표준점수!$BH$8:$BS$62,'표점 계산기'!AN383+1,FALSE))))</f>
        <v>0</v>
      </c>
      <c r="BG383" s="39" t="e" cm="1">
        <f t="array" ref="BG383">INDEX($DG$24:$EF$31,COLUMN(C378),$AP383)</f>
        <v>#N/A</v>
      </c>
      <c r="BH383" s="39" t="e" cm="1">
        <f t="array" ref="BH383">INDEX($DG$24:$EF$31,COLUMN(D378),$AP383)</f>
        <v>#N/A</v>
      </c>
      <c r="BI383" s="39" t="e" cm="1">
        <f t="array" ref="BI383">INDEX($DG$24:$EF$31,COLUMN(E378),$AP383)</f>
        <v>#N/A</v>
      </c>
      <c r="BJ383" s="39" t="e" cm="1">
        <f t="array" ref="BJ383">INDEX($DG$24:$EF$31,COLUMN(F378),$AP383)</f>
        <v>#N/A</v>
      </c>
      <c r="BK383" s="39" t="e" cm="1">
        <f t="array" ref="BK383">INDEX($DG$24:$EF$31,COLUMN(G378),$AP383)</f>
        <v>#N/A</v>
      </c>
      <c r="BL383" s="39" t="e" cm="1">
        <f t="array" ref="BL383">INDEX($DG$24:$EF$31,COLUMN(H378),$AP383)</f>
        <v>#N/A</v>
      </c>
      <c r="BM383" s="63" t="str" cm="1">
        <f t="array" aca="1" ref="BM383:BQ383" ca="1">IFERROR(ROUND(IF(IFERROR(AW383:BA383/AW383:BA383,0)=1,(IFERROR(AQ383:AU383*BG383,0)+IFERROR(AW383:BA383*BH383,0)+(SUM(BD383:BF383)-MIN(BD383:BF383))*BI383+BB383*BJ383+BC383*BK383)*BL383+BB383*(1-BJ383)+BC383*(1-BK383)+IF(AN383=1,BF383,0),""),2),"")</f>
        <v/>
      </c>
      <c r="BN383" s="52" t="str">
        <f ca="1"/>
        <v/>
      </c>
      <c r="BO383" s="52" t="str">
        <f ca="1"/>
        <v/>
      </c>
      <c r="BP383" s="52" t="str">
        <f ca="1"/>
        <v/>
      </c>
      <c r="BQ383" s="64" t="str">
        <f ca="1"/>
        <v/>
      </c>
      <c r="BR383" s="6"/>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6"/>
      <c r="DM383" s="6"/>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row>
    <row r="384" spans="1:153" x14ac:dyDescent="0.3">
      <c r="A384" s="5"/>
      <c r="B384" s="18" t="str">
        <f t="shared" si="83"/>
        <v/>
      </c>
      <c r="C384" s="24"/>
      <c r="D384" s="24"/>
      <c r="E384" s="24"/>
      <c r="F384" s="24"/>
      <c r="G384" s="24"/>
      <c r="H384" s="25"/>
      <c r="I384" s="25"/>
      <c r="J384" s="25"/>
      <c r="K384" s="25"/>
      <c r="L384" s="25"/>
      <c r="M384" s="25"/>
      <c r="N384" s="24"/>
      <c r="O384" s="25"/>
      <c r="P384" s="6"/>
      <c r="Q384" s="6"/>
      <c r="R384" s="6" t="e">
        <f t="shared" si="84"/>
        <v>#N/A</v>
      </c>
      <c r="S384" s="6" t="e">
        <f t="shared" si="85"/>
        <v>#N/A</v>
      </c>
      <c r="T384" s="6" t="e">
        <f t="shared" si="86"/>
        <v>#N/A</v>
      </c>
      <c r="U384" s="6" t="e">
        <f t="shared" si="87"/>
        <v>#N/A</v>
      </c>
      <c r="V384" s="8" cm="1">
        <f t="array" ref="V384">IF(M384=0,0,IF(OR($DM$4=3,$DM$4=4),0,IF($DM$4=1,INDEX($CZ$7:$CZ$15,SUM(IF(M384&lt;$CY$7:$CY$15=TRUE,1,0))+1),VLOOKUP(M384,$DB$7:$DC$107,2,FALSE))))</f>
        <v>0</v>
      </c>
      <c r="W384" s="6" t="e">
        <f t="shared" si="82"/>
        <v>#N/A</v>
      </c>
      <c r="X384" s="6" cm="1">
        <f t="array" aca="1" ref="X384" ca="1">SUM(IF((IF(E384=0,INDIRECT(_xlfn.CONCAT($CH$1,MATCH(F384,$CG$7:$CG$100,0)+6)):INDIRECT(_xlfn.CONCAT($CH$1,MATCH(F384,$CG$7:$CG$100,0)+6+SUM(IF((F384=$CG$7:$CG$59)=TRUE,1,0))-1)),INDIRECT(_xlfn.CONCAT($CD$1,MATCH(E384,$CC$7:$CC$100,0)+6)):INDIRECT(_xlfn.CONCAT($CD$1,MATCH(E384,$CC$7:$CC$100,0)+6+SUM(IF((E384=$CC$7:$CC$59)=TRUE,1,0))-1)))*$S$3)=0,0,1))</f>
        <v>2</v>
      </c>
      <c r="Y384" s="6" t="e" cm="1">
        <f t="array" aca="1" ref="Y384" ca="1">SUM(IF((TRANSPOSE(MMULT(MMULT(_xlfn.MUNIT(X384),IF(MMULT(IF(E384=0,INDIRECT(_xlfn.CONCAT($CH$1,MATCH(F384,$CG$7:$CG$100,0)+6)):INDIRECT(_xlfn.CONCAT($CH$1,MATCH(F384,$CG$7:$CG$100,0)+6+SUM(IF((F384=$CG$7:$CG$59)=TRUE,1,0))-1)),INDIRECT(_xlfn.CONCAT($CD$1,MATCH(E384,$CC$7:$CC$100,0)+6)):INDIRECT(_xlfn.CONCAT($CD$1,MATCH(E384,$CC$7:$CC$100,0)+6+SUM(IF((E384=$CC$7:$CC$59)=TRUE,1,0))-1)))*$S$3,1/TRANSPOSE(W384-INDIRECT(_xlfn.CONCAT($BZ$1,MATCH(D384,$BY$7:$BY$100,0)+6)):INDIRECT(_xlfn.CONCAT($BZ$1,MATCH(D384,$BY$7:$BY$100,0)+6+SUM(IF((D384=$BY$7:$BY$59)=TRUE,1,0))-1))*$R$3))=1,1,0)),W384-INDIRECT(_xlfn.CONCAT($BZ$1,MATCH(D384,$BY$7:$BY$100,0)+6)):INDIRECT(_xlfn.CONCAT($BZ$1,MATCH(D384,$BY$7:$BY$100,0)+6+SUM(IF((D384=$BY$7:$BY$59)=TRUE,1,0))-1))*$R$3)))=0,0,1))</f>
        <v>#N/A</v>
      </c>
      <c r="Z384" s="6"/>
      <c r="AA384" s="30" t="str">
        <f t="shared" ca="1" si="88"/>
        <v/>
      </c>
      <c r="AB384" s="31" t="str">
        <f t="shared" si="89"/>
        <v/>
      </c>
      <c r="AC384" s="31" t="str">
        <f t="shared" si="90"/>
        <v/>
      </c>
      <c r="AD384" s="31" t="str">
        <f t="shared" si="91"/>
        <v/>
      </c>
      <c r="AE384" s="32" t="str">
        <f t="shared" si="92"/>
        <v/>
      </c>
      <c r="AF384" s="33" t="str" cm="1">
        <f t="array" aca="1" ref="AF384" ca="1">IFERROR(IF(_xlfn._xlws.SORT(TRANSPOSE(MMULT(MMULT(_xlfn.MUNIT(X384),IF(ROUND(MMULT(IF(E384=0,IF(DN382=1,INDIRECT(_xlfn.CONCAT($CP$1,MATCH(F384,$CO$7:$CO$100,0)+6)):INDIRECT(_xlfn.CONCAT($CP$1,MATCH(F384,$CO$7:$CO$100,0)+6+SUM(IF((F384=$CO$7:$CO$59)=TRUE,1,0))-1)),INDIRECT(_xlfn.CONCAT($CH$1,MATCH(F384,$CG$7:$CG$100,0)+6)):INDIRECT(_xlfn.CONCAT($CH$1,MATCH(F384,$CG$7:$CG$100,0)+6+SUM(IF((F384=$CG$7:$CG$59)=TRUE,1,0))-1))),IF(OR(DN382=2,DN382=3),INDIRECT(_xlfn.CONCAT($CL$1,MATCH(E384,$CK$7:$CK$100,0)+6)):INDIRECT(_xlfn.CONCAT($CL$1,MATCH(E384,$CK$7:$CK$100,0)+6+SUM(IF((E384=$CK$7:$CK$59)=TRUE,1,0))-1)),INDIRECT(_xlfn.CONCAT($CD$1,MATCH(E384,$CC$7:$CC$100,0)+6)):INDIRECT(_xlfn.CONCAT($CD$1,MATCH(E384,$CC$7:$CC$100,0)+6+SUM(IF((E384=$CC$7:$CC$59)=TRUE,1,0))-1))))*$S$3*IF(AND(DM382=4,F384=0),1.1,1),1/TRANSPOSE(W384-INDIRECT(_xlfn.CONCAT($BZ$1,MATCH(D384,$BY$7:$BY$100,0)+6)):INDIRECT(_xlfn.CONCAT($BZ$1,MATCH(D384,$BY$7:$BY$100,0)+6+SUM(IF((D384=$BY$7:$BY$59)=TRUE,1,0))-1))*$R$3)),6)=1,1,0)),W384-INDIRECT(_xlfn.CONCAT($BZ$1,MATCH(D384,$BY$7:$BY$100,0)+6)):INDIRECT(_xlfn.CONCAT($BZ$1,MATCH(D384,$BY$7:$BY$100,0)+6+SUM(IF((D384=$BY$7:$BY$59)=TRUE,1,0))-1))*$R$3))/$S$3,1,-1,TRUE)=0,"",_xlfn._xlws.SORT(TRANSPOSE(MMULT(MMULT(_xlfn.MUNIT(X384),IF(ROUND(MMULT(IF(E384=0,IF(DN382=1,INDIRECT(_xlfn.CONCAT($CP$1,MATCH(F384,$CO$7:$CO$100,0)+6)):INDIRECT(_xlfn.CONCAT($CP$1,MATCH(F384,$CO$7:$CO$100,0)+6+SUM(IF((F384=$CO$7:$CO$59)=TRUE,1,0))-1)),INDIRECT(_xlfn.CONCAT($CH$1,MATCH(F384,$CG$7:$CG$100,0)+6)):INDIRECT(_xlfn.CONCAT($CH$1,MATCH(F384,$CG$7:$CG$100,0)+6+SUM(IF((F384=$CG$7:$CG$59)=TRUE,1,0))-1))),IF(OR(DN382=2,DN382=3),INDIRECT(_xlfn.CONCAT($CL$1,MATCH(E384,$CK$7:$CK$100,0)+6)):INDIRECT(_xlfn.CONCAT($CL$1,MATCH(E384,$CK$7:$CK$100,0)+6+SUM(IF((E384=$CK$7:$CK$59)=TRUE,1,0))-1)),INDIRECT(_xlfn.CONCAT($CD$1,MATCH(E384,$CC$7:$CC$100,0)+6)):INDIRECT(_xlfn.CONCAT($CD$1,MATCH(E384,$CC$7:$CC$100,0)+6+SUM(IF((E384=$CC$7:$CC$59)=TRUE,1,0))-1))))*$S$3*IF(AND(DM382=4,F384=0),1.1,1),1/TRANSPOSE(W384-INDIRECT(_xlfn.CONCAT($BZ$1,MATCH(D384,$BY$7:$BY$100,0)+6)):INDIRECT(_xlfn.CONCAT($BZ$1,MATCH(D384,$BY$7:$BY$100,0)+6+SUM(IF((D384=$BY$7:$BY$59)=TRUE,1,0))-1))*$R$3)),6)=1,1,0)),W384-INDIRECT(_xlfn.CONCAT($BZ$1,MATCH(D384,$BY$7:$BY$100,0)+6)):INDIRECT(_xlfn.CONCAT($BZ$1,MATCH(D384,$BY$7:$BY$100,0)+6+SUM(IF((D384=$BY$7:$BY$59)=TRUE,1,0))-1))*$R$3))/$S$3,1,-1,TRUE)),"")</f>
        <v/>
      </c>
      <c r="AG384" s="31"/>
      <c r="AH384" s="31"/>
      <c r="AI384" s="31"/>
      <c r="AJ384" s="32"/>
      <c r="AK384" s="6"/>
      <c r="AL384" s="21"/>
      <c r="AM384" s="21"/>
      <c r="AN384" s="48">
        <f t="shared" si="93"/>
        <v>12</v>
      </c>
      <c r="AO384" s="39" t="e">
        <f t="shared" si="94"/>
        <v>#N/A</v>
      </c>
      <c r="AP384" s="39" t="e" cm="1">
        <f t="array" ref="AP384">_xlfn.XMATCH(1,IF(IF((AL384=$DG$24:$EF$24)=TRUE,1,0)+IF((AM384=$DG$25:$EF$25)=TRUE,1,0)=2,1,0))</f>
        <v>#N/A</v>
      </c>
      <c r="AQ384" s="39" t="str" cm="1">
        <f t="array" aca="1" ref="AQ384:AU384" ca="1">AA384:AE384</f>
        <v/>
      </c>
      <c r="AR384" s="39" t="str">
        <f ca="1"/>
        <v/>
      </c>
      <c r="AS384" s="39" t="str">
        <f ca="1"/>
        <v/>
      </c>
      <c r="AT384" s="39" t="str">
        <f ca="1"/>
        <v/>
      </c>
      <c r="AU384" s="39" t="str">
        <f ca="1"/>
        <v/>
      </c>
      <c r="AV384" s="39">
        <f t="shared" si="95"/>
        <v>0</v>
      </c>
      <c r="AW384" s="39" t="e" cm="1">
        <f t="array" ref="AW384">IF(AND(AV384=1,AO384&lt;&gt;1),VLOOKUP(E384,변환표준점수!$H$8:$O$60,_xlfn.XMATCH('표점 계산기'!$AL384,변환표준점수!$I$6:$O$6)+1,FALSE),IF(AND($E384=0,$DN$4=1),INDEX($CH$7:$CH$73,SUM(IF(AF384=$CP$7:$CP$59,ROW($A$1:$A$50),0))),IF(AND($E384&lt;&gt;0,$DN$4&lt;&gt;1),INDEX($CD$7:$CD$73,SUM(IF(AF384=$CL$7:$CL$59,ROW($A$1:$A$50),0))),AF384:AJ384)))</f>
        <v>#N/A</v>
      </c>
      <c r="AX384" s="39"/>
      <c r="AY384" s="39"/>
      <c r="AZ384" s="39"/>
      <c r="BA384" s="39"/>
      <c r="BB384" s="39" t="e">
        <f>VLOOKUP(G384,변환표준점수!$X$8:$AM$16,_xlfn.XMATCH(AL384,변환표준점수!$Y$5:$AM$5)+IF(OR(AN384=6,AN384=7,AN384=10,AN384=11),IF(AO384=1,0,1),0)+1,FALSE)</f>
        <v>#N/A</v>
      </c>
      <c r="BC384" s="39" t="e">
        <f>VLOOKUP(H384,변환표준점수!$AO$8:$BE$16,_xlfn.XMATCH(AL384,변환표준점수!$AP$5:$BE$5)+IF(OR(AN384=3,AN384=6,AN384=8,AN384=9,AN384=10),IF(AO384=1,0,1),0)+1,FALSE)</f>
        <v>#N/A</v>
      </c>
      <c r="BD384" s="39" t="e">
        <f>IF(I384=0,VLOOKUP(K384,변환표준점수!$BU$8:$CF$62,'표점 계산기'!$AN384+1,FALSE),VLOOKUP(I384,변환표준점수!$BH$8:$BS$62,'표점 계산기'!$AN384+1,FALSE))</f>
        <v>#N/A</v>
      </c>
      <c r="BE384" s="39" t="e">
        <f>IF(J384=0,VLOOKUP(L384,변환표준점수!$BU$8:$CF$62,'표점 계산기'!$AN384+1,FALSE),VLOOKUP(J384,변환표준점수!$BH$8:$BS$62,'표점 계산기'!$AN384+1,FALSE))</f>
        <v>#N/A</v>
      </c>
      <c r="BF384" s="39" cm="1">
        <f t="array" ref="BF384">IF(M384=0,0,IF(OR(AN384=3,AN384=4),0,IF(AN384=1,INDEX($CZ$7:$CZ$15,SUM(IF(M384&lt;$CY$7:$CY$15=TRUE,1,0))+1),VLOOKUP(M384,변환표준점수!$BH$8:$BS$62,'표점 계산기'!AN384+1,FALSE))))</f>
        <v>0</v>
      </c>
      <c r="BG384" s="39" t="e" cm="1">
        <f t="array" ref="BG384">INDEX($DG$24:$EF$31,COLUMN(C379),$AP384)</f>
        <v>#N/A</v>
      </c>
      <c r="BH384" s="39" t="e" cm="1">
        <f t="array" ref="BH384">INDEX($DG$24:$EF$31,COLUMN(D379),$AP384)</f>
        <v>#N/A</v>
      </c>
      <c r="BI384" s="39" t="e" cm="1">
        <f t="array" ref="BI384">INDEX($DG$24:$EF$31,COLUMN(E379),$AP384)</f>
        <v>#N/A</v>
      </c>
      <c r="BJ384" s="39" t="e" cm="1">
        <f t="array" ref="BJ384">INDEX($DG$24:$EF$31,COLUMN(F379),$AP384)</f>
        <v>#N/A</v>
      </c>
      <c r="BK384" s="39" t="e" cm="1">
        <f t="array" ref="BK384">INDEX($DG$24:$EF$31,COLUMN(G379),$AP384)</f>
        <v>#N/A</v>
      </c>
      <c r="BL384" s="39" t="e" cm="1">
        <f t="array" ref="BL384">INDEX($DG$24:$EF$31,COLUMN(H379),$AP384)</f>
        <v>#N/A</v>
      </c>
      <c r="BM384" s="63" t="str" cm="1">
        <f t="array" aca="1" ref="BM384:BQ384" ca="1">IFERROR(ROUND(IF(IFERROR(AW384:BA384/AW384:BA384,0)=1,(IFERROR(AQ384:AU384*BG384,0)+IFERROR(AW384:BA384*BH384,0)+(SUM(BD384:BF384)-MIN(BD384:BF384))*BI384+BB384*BJ384+BC384*BK384)*BL384+BB384*(1-BJ384)+BC384*(1-BK384)+IF(AN384=1,BF384,0),""),2),"")</f>
        <v/>
      </c>
      <c r="BN384" s="52" t="str">
        <f ca="1"/>
        <v/>
      </c>
      <c r="BO384" s="52" t="str">
        <f ca="1"/>
        <v/>
      </c>
      <c r="BP384" s="52" t="str">
        <f ca="1"/>
        <v/>
      </c>
      <c r="BQ384" s="64" t="str">
        <f ca="1"/>
        <v/>
      </c>
      <c r="BR384" s="6"/>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6"/>
      <c r="DM384" s="6"/>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row>
    <row r="385" spans="1:153" x14ac:dyDescent="0.3">
      <c r="A385" s="5"/>
      <c r="B385" s="18" t="str">
        <f t="shared" si="83"/>
        <v/>
      </c>
      <c r="C385" s="24"/>
      <c r="D385" s="24"/>
      <c r="E385" s="24"/>
      <c r="F385" s="24"/>
      <c r="G385" s="24"/>
      <c r="H385" s="25"/>
      <c r="I385" s="25"/>
      <c r="J385" s="25"/>
      <c r="K385" s="25"/>
      <c r="L385" s="25"/>
      <c r="M385" s="25"/>
      <c r="N385" s="24"/>
      <c r="O385" s="25"/>
      <c r="P385" s="6"/>
      <c r="Q385" s="6"/>
      <c r="R385" s="6" t="e">
        <f t="shared" si="84"/>
        <v>#N/A</v>
      </c>
      <c r="S385" s="6" t="e">
        <f t="shared" si="85"/>
        <v>#N/A</v>
      </c>
      <c r="T385" s="6" t="e">
        <f t="shared" si="86"/>
        <v>#N/A</v>
      </c>
      <c r="U385" s="6" t="e">
        <f t="shared" si="87"/>
        <v>#N/A</v>
      </c>
      <c r="V385" s="8" cm="1">
        <f t="array" ref="V385">IF(M385=0,0,IF(OR($DM$4=3,$DM$4=4),0,IF($DM$4=1,INDEX($CZ$7:$CZ$15,SUM(IF(M385&lt;$CY$7:$CY$15=TRUE,1,0))+1),VLOOKUP(M385,$DB$7:$DC$107,2,FALSE))))</f>
        <v>0</v>
      </c>
      <c r="W385" s="6" t="e">
        <f t="shared" si="82"/>
        <v>#N/A</v>
      </c>
      <c r="X385" s="6" cm="1">
        <f t="array" aca="1" ref="X385" ca="1">SUM(IF((IF(E385=0,INDIRECT(_xlfn.CONCAT($CH$1,MATCH(F385,$CG$7:$CG$100,0)+6)):INDIRECT(_xlfn.CONCAT($CH$1,MATCH(F385,$CG$7:$CG$100,0)+6+SUM(IF((F385=$CG$7:$CG$59)=TRUE,1,0))-1)),INDIRECT(_xlfn.CONCAT($CD$1,MATCH(E385,$CC$7:$CC$100,0)+6)):INDIRECT(_xlfn.CONCAT($CD$1,MATCH(E385,$CC$7:$CC$100,0)+6+SUM(IF((E385=$CC$7:$CC$59)=TRUE,1,0))-1)))*$S$3)=0,0,1))</f>
        <v>2</v>
      </c>
      <c r="Y385" s="6" t="e" cm="1">
        <f t="array" aca="1" ref="Y385" ca="1">SUM(IF((TRANSPOSE(MMULT(MMULT(_xlfn.MUNIT(X385),IF(MMULT(IF(E385=0,INDIRECT(_xlfn.CONCAT($CH$1,MATCH(F385,$CG$7:$CG$100,0)+6)):INDIRECT(_xlfn.CONCAT($CH$1,MATCH(F385,$CG$7:$CG$100,0)+6+SUM(IF((F385=$CG$7:$CG$59)=TRUE,1,0))-1)),INDIRECT(_xlfn.CONCAT($CD$1,MATCH(E385,$CC$7:$CC$100,0)+6)):INDIRECT(_xlfn.CONCAT($CD$1,MATCH(E385,$CC$7:$CC$100,0)+6+SUM(IF((E385=$CC$7:$CC$59)=TRUE,1,0))-1)))*$S$3,1/TRANSPOSE(W385-INDIRECT(_xlfn.CONCAT($BZ$1,MATCH(D385,$BY$7:$BY$100,0)+6)):INDIRECT(_xlfn.CONCAT($BZ$1,MATCH(D385,$BY$7:$BY$100,0)+6+SUM(IF((D385=$BY$7:$BY$59)=TRUE,1,0))-1))*$R$3))=1,1,0)),W385-INDIRECT(_xlfn.CONCAT($BZ$1,MATCH(D385,$BY$7:$BY$100,0)+6)):INDIRECT(_xlfn.CONCAT($BZ$1,MATCH(D385,$BY$7:$BY$100,0)+6+SUM(IF((D385=$BY$7:$BY$59)=TRUE,1,0))-1))*$R$3)))=0,0,1))</f>
        <v>#N/A</v>
      </c>
      <c r="Z385" s="6"/>
      <c r="AA385" s="30" t="str">
        <f t="shared" ca="1" si="88"/>
        <v/>
      </c>
      <c r="AB385" s="31" t="str">
        <f t="shared" si="89"/>
        <v/>
      </c>
      <c r="AC385" s="31" t="str">
        <f t="shared" si="90"/>
        <v/>
      </c>
      <c r="AD385" s="31" t="str">
        <f t="shared" si="91"/>
        <v/>
      </c>
      <c r="AE385" s="32" t="str">
        <f t="shared" si="92"/>
        <v/>
      </c>
      <c r="AF385" s="33" t="str" cm="1">
        <f t="array" aca="1" ref="AF385" ca="1">IFERROR(IF(_xlfn._xlws.SORT(TRANSPOSE(MMULT(MMULT(_xlfn.MUNIT(X385),IF(ROUND(MMULT(IF(E385=0,IF(DN383=1,INDIRECT(_xlfn.CONCAT($CP$1,MATCH(F385,$CO$7:$CO$100,0)+6)):INDIRECT(_xlfn.CONCAT($CP$1,MATCH(F385,$CO$7:$CO$100,0)+6+SUM(IF((F385=$CO$7:$CO$59)=TRUE,1,0))-1)),INDIRECT(_xlfn.CONCAT($CH$1,MATCH(F385,$CG$7:$CG$100,0)+6)):INDIRECT(_xlfn.CONCAT($CH$1,MATCH(F385,$CG$7:$CG$100,0)+6+SUM(IF((F385=$CG$7:$CG$59)=TRUE,1,0))-1))),IF(OR(DN383=2,DN383=3),INDIRECT(_xlfn.CONCAT($CL$1,MATCH(E385,$CK$7:$CK$100,0)+6)):INDIRECT(_xlfn.CONCAT($CL$1,MATCH(E385,$CK$7:$CK$100,0)+6+SUM(IF((E385=$CK$7:$CK$59)=TRUE,1,0))-1)),INDIRECT(_xlfn.CONCAT($CD$1,MATCH(E385,$CC$7:$CC$100,0)+6)):INDIRECT(_xlfn.CONCAT($CD$1,MATCH(E385,$CC$7:$CC$100,0)+6+SUM(IF((E385=$CC$7:$CC$59)=TRUE,1,0))-1))))*$S$3*IF(AND(DM383=4,F385=0),1.1,1),1/TRANSPOSE(W385-INDIRECT(_xlfn.CONCAT($BZ$1,MATCH(D385,$BY$7:$BY$100,0)+6)):INDIRECT(_xlfn.CONCAT($BZ$1,MATCH(D385,$BY$7:$BY$100,0)+6+SUM(IF((D385=$BY$7:$BY$59)=TRUE,1,0))-1))*$R$3)),6)=1,1,0)),W385-INDIRECT(_xlfn.CONCAT($BZ$1,MATCH(D385,$BY$7:$BY$100,0)+6)):INDIRECT(_xlfn.CONCAT($BZ$1,MATCH(D385,$BY$7:$BY$100,0)+6+SUM(IF((D385=$BY$7:$BY$59)=TRUE,1,0))-1))*$R$3))/$S$3,1,-1,TRUE)=0,"",_xlfn._xlws.SORT(TRANSPOSE(MMULT(MMULT(_xlfn.MUNIT(X385),IF(ROUND(MMULT(IF(E385=0,IF(DN383=1,INDIRECT(_xlfn.CONCAT($CP$1,MATCH(F385,$CO$7:$CO$100,0)+6)):INDIRECT(_xlfn.CONCAT($CP$1,MATCH(F385,$CO$7:$CO$100,0)+6+SUM(IF((F385=$CO$7:$CO$59)=TRUE,1,0))-1)),INDIRECT(_xlfn.CONCAT($CH$1,MATCH(F385,$CG$7:$CG$100,0)+6)):INDIRECT(_xlfn.CONCAT($CH$1,MATCH(F385,$CG$7:$CG$100,0)+6+SUM(IF((F385=$CG$7:$CG$59)=TRUE,1,0))-1))),IF(OR(DN383=2,DN383=3),INDIRECT(_xlfn.CONCAT($CL$1,MATCH(E385,$CK$7:$CK$100,0)+6)):INDIRECT(_xlfn.CONCAT($CL$1,MATCH(E385,$CK$7:$CK$100,0)+6+SUM(IF((E385=$CK$7:$CK$59)=TRUE,1,0))-1)),INDIRECT(_xlfn.CONCAT($CD$1,MATCH(E385,$CC$7:$CC$100,0)+6)):INDIRECT(_xlfn.CONCAT($CD$1,MATCH(E385,$CC$7:$CC$100,0)+6+SUM(IF((E385=$CC$7:$CC$59)=TRUE,1,0))-1))))*$S$3*IF(AND(DM383=4,F385=0),1.1,1),1/TRANSPOSE(W385-INDIRECT(_xlfn.CONCAT($BZ$1,MATCH(D385,$BY$7:$BY$100,0)+6)):INDIRECT(_xlfn.CONCAT($BZ$1,MATCH(D385,$BY$7:$BY$100,0)+6+SUM(IF((D385=$BY$7:$BY$59)=TRUE,1,0))-1))*$R$3)),6)=1,1,0)),W385-INDIRECT(_xlfn.CONCAT($BZ$1,MATCH(D385,$BY$7:$BY$100,0)+6)):INDIRECT(_xlfn.CONCAT($BZ$1,MATCH(D385,$BY$7:$BY$100,0)+6+SUM(IF((D385=$BY$7:$BY$59)=TRUE,1,0))-1))*$R$3))/$S$3,1,-1,TRUE)),"")</f>
        <v/>
      </c>
      <c r="AG385" s="31"/>
      <c r="AH385" s="31"/>
      <c r="AI385" s="31"/>
      <c r="AJ385" s="32"/>
      <c r="AK385" s="6"/>
      <c r="AL385" s="21"/>
      <c r="AM385" s="21"/>
      <c r="AN385" s="48">
        <f t="shared" si="93"/>
        <v>12</v>
      </c>
      <c r="AO385" s="39" t="e">
        <f t="shared" si="94"/>
        <v>#N/A</v>
      </c>
      <c r="AP385" s="39" t="e" cm="1">
        <f t="array" ref="AP385">_xlfn.XMATCH(1,IF(IF((AL385=$DG$24:$EF$24)=TRUE,1,0)+IF((AM385=$DG$25:$EF$25)=TRUE,1,0)=2,1,0))</f>
        <v>#N/A</v>
      </c>
      <c r="AQ385" s="39" t="str" cm="1">
        <f t="array" aca="1" ref="AQ385:AU385" ca="1">AA385:AE385</f>
        <v/>
      </c>
      <c r="AR385" s="39" t="str">
        <f ca="1"/>
        <v/>
      </c>
      <c r="AS385" s="39" t="str">
        <f ca="1"/>
        <v/>
      </c>
      <c r="AT385" s="39" t="str">
        <f ca="1"/>
        <v/>
      </c>
      <c r="AU385" s="39" t="str">
        <f ca="1"/>
        <v/>
      </c>
      <c r="AV385" s="39">
        <f t="shared" si="95"/>
        <v>0</v>
      </c>
      <c r="AW385" s="39" t="e" cm="1">
        <f t="array" ref="AW385">IF(AND(AV385=1,AO385&lt;&gt;1),VLOOKUP(E385,변환표준점수!$H$8:$O$60,_xlfn.XMATCH('표점 계산기'!$AL385,변환표준점수!$I$6:$O$6)+1,FALSE),IF(AND($E385=0,$DN$4=1),INDEX($CH$7:$CH$73,SUM(IF(AF385=$CP$7:$CP$59,ROW($A$1:$A$50),0))),IF(AND($E385&lt;&gt;0,$DN$4&lt;&gt;1),INDEX($CD$7:$CD$73,SUM(IF(AF385=$CL$7:$CL$59,ROW($A$1:$A$50),0))),AF385:AJ385)))</f>
        <v>#N/A</v>
      </c>
      <c r="AX385" s="39"/>
      <c r="AY385" s="39"/>
      <c r="AZ385" s="39"/>
      <c r="BA385" s="39"/>
      <c r="BB385" s="39" t="e">
        <f>VLOOKUP(G385,변환표준점수!$X$8:$AM$16,_xlfn.XMATCH(AL385,변환표준점수!$Y$5:$AM$5)+IF(OR(AN385=6,AN385=7,AN385=10,AN385=11),IF(AO385=1,0,1),0)+1,FALSE)</f>
        <v>#N/A</v>
      </c>
      <c r="BC385" s="39" t="e">
        <f>VLOOKUP(H385,변환표준점수!$AO$8:$BE$16,_xlfn.XMATCH(AL385,변환표준점수!$AP$5:$BE$5)+IF(OR(AN385=3,AN385=6,AN385=8,AN385=9,AN385=10),IF(AO385=1,0,1),0)+1,FALSE)</f>
        <v>#N/A</v>
      </c>
      <c r="BD385" s="39" t="e">
        <f>IF(I385=0,VLOOKUP(K385,변환표준점수!$BU$8:$CF$62,'표점 계산기'!$AN385+1,FALSE),VLOOKUP(I385,변환표준점수!$BH$8:$BS$62,'표점 계산기'!$AN385+1,FALSE))</f>
        <v>#N/A</v>
      </c>
      <c r="BE385" s="39" t="e">
        <f>IF(J385=0,VLOOKUP(L385,변환표준점수!$BU$8:$CF$62,'표점 계산기'!$AN385+1,FALSE),VLOOKUP(J385,변환표준점수!$BH$8:$BS$62,'표점 계산기'!$AN385+1,FALSE))</f>
        <v>#N/A</v>
      </c>
      <c r="BF385" s="39" cm="1">
        <f t="array" ref="BF385">IF(M385=0,0,IF(OR(AN385=3,AN385=4),0,IF(AN385=1,INDEX($CZ$7:$CZ$15,SUM(IF(M385&lt;$CY$7:$CY$15=TRUE,1,0))+1),VLOOKUP(M385,변환표준점수!$BH$8:$BS$62,'표점 계산기'!AN385+1,FALSE))))</f>
        <v>0</v>
      </c>
      <c r="BG385" s="39" t="e" cm="1">
        <f t="array" ref="BG385">INDEX($DG$24:$EF$31,COLUMN(C380),$AP385)</f>
        <v>#N/A</v>
      </c>
      <c r="BH385" s="39" t="e" cm="1">
        <f t="array" ref="BH385">INDEX($DG$24:$EF$31,COLUMN(D380),$AP385)</f>
        <v>#N/A</v>
      </c>
      <c r="BI385" s="39" t="e" cm="1">
        <f t="array" ref="BI385">INDEX($DG$24:$EF$31,COLUMN(E380),$AP385)</f>
        <v>#N/A</v>
      </c>
      <c r="BJ385" s="39" t="e" cm="1">
        <f t="array" ref="BJ385">INDEX($DG$24:$EF$31,COLUMN(F380),$AP385)</f>
        <v>#N/A</v>
      </c>
      <c r="BK385" s="39" t="e" cm="1">
        <f t="array" ref="BK385">INDEX($DG$24:$EF$31,COLUMN(G380),$AP385)</f>
        <v>#N/A</v>
      </c>
      <c r="BL385" s="39" t="e" cm="1">
        <f t="array" ref="BL385">INDEX($DG$24:$EF$31,COLUMN(H380),$AP385)</f>
        <v>#N/A</v>
      </c>
      <c r="BM385" s="63" t="str" cm="1">
        <f t="array" aca="1" ref="BM385:BQ385" ca="1">IFERROR(ROUND(IF(IFERROR(AW385:BA385/AW385:BA385,0)=1,(IFERROR(AQ385:AU385*BG385,0)+IFERROR(AW385:BA385*BH385,0)+(SUM(BD385:BF385)-MIN(BD385:BF385))*BI385+BB385*BJ385+BC385*BK385)*BL385+BB385*(1-BJ385)+BC385*(1-BK385)+IF(AN385=1,BF385,0),""),2),"")</f>
        <v/>
      </c>
      <c r="BN385" s="52" t="str">
        <f ca="1"/>
        <v/>
      </c>
      <c r="BO385" s="52" t="str">
        <f ca="1"/>
        <v/>
      </c>
      <c r="BP385" s="52" t="str">
        <f ca="1"/>
        <v/>
      </c>
      <c r="BQ385" s="64" t="str">
        <f ca="1"/>
        <v/>
      </c>
      <c r="BR385" s="6"/>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6"/>
      <c r="DM385" s="6"/>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row>
    <row r="386" spans="1:153" x14ac:dyDescent="0.3">
      <c r="A386" s="5"/>
      <c r="B386" s="18" t="str">
        <f t="shared" si="83"/>
        <v/>
      </c>
      <c r="C386" s="24"/>
      <c r="D386" s="24"/>
      <c r="E386" s="24"/>
      <c r="F386" s="24"/>
      <c r="G386" s="24"/>
      <c r="H386" s="25"/>
      <c r="I386" s="25"/>
      <c r="J386" s="25"/>
      <c r="K386" s="25"/>
      <c r="L386" s="25"/>
      <c r="M386" s="25"/>
      <c r="N386" s="24"/>
      <c r="O386" s="25"/>
      <c r="P386" s="6"/>
      <c r="Q386" s="6"/>
      <c r="R386" s="6" t="e">
        <f t="shared" si="84"/>
        <v>#N/A</v>
      </c>
      <c r="S386" s="6" t="e">
        <f t="shared" si="85"/>
        <v>#N/A</v>
      </c>
      <c r="T386" s="6" t="e">
        <f t="shared" si="86"/>
        <v>#N/A</v>
      </c>
      <c r="U386" s="6" t="e">
        <f t="shared" si="87"/>
        <v>#N/A</v>
      </c>
      <c r="V386" s="8" cm="1">
        <f t="array" ref="V386">IF(M386=0,0,IF(OR($DM$4=3,$DM$4=4),0,IF($DM$4=1,INDEX($CZ$7:$CZ$15,SUM(IF(M386&lt;$CY$7:$CY$15=TRUE,1,0))+1),VLOOKUP(M386,$DB$7:$DC$107,2,FALSE))))</f>
        <v>0</v>
      </c>
      <c r="W386" s="6" t="e">
        <f t="shared" si="82"/>
        <v>#N/A</v>
      </c>
      <c r="X386" s="6" cm="1">
        <f t="array" aca="1" ref="X386" ca="1">SUM(IF((IF(E386=0,INDIRECT(_xlfn.CONCAT($CH$1,MATCH(F386,$CG$7:$CG$100,0)+6)):INDIRECT(_xlfn.CONCAT($CH$1,MATCH(F386,$CG$7:$CG$100,0)+6+SUM(IF((F386=$CG$7:$CG$59)=TRUE,1,0))-1)),INDIRECT(_xlfn.CONCAT($CD$1,MATCH(E386,$CC$7:$CC$100,0)+6)):INDIRECT(_xlfn.CONCAT($CD$1,MATCH(E386,$CC$7:$CC$100,0)+6+SUM(IF((E386=$CC$7:$CC$59)=TRUE,1,0))-1)))*$S$3)=0,0,1))</f>
        <v>2</v>
      </c>
      <c r="Y386" s="6" t="e" cm="1">
        <f t="array" aca="1" ref="Y386" ca="1">SUM(IF((TRANSPOSE(MMULT(MMULT(_xlfn.MUNIT(X386),IF(MMULT(IF(E386=0,INDIRECT(_xlfn.CONCAT($CH$1,MATCH(F386,$CG$7:$CG$100,0)+6)):INDIRECT(_xlfn.CONCAT($CH$1,MATCH(F386,$CG$7:$CG$100,0)+6+SUM(IF((F386=$CG$7:$CG$59)=TRUE,1,0))-1)),INDIRECT(_xlfn.CONCAT($CD$1,MATCH(E386,$CC$7:$CC$100,0)+6)):INDIRECT(_xlfn.CONCAT($CD$1,MATCH(E386,$CC$7:$CC$100,0)+6+SUM(IF((E386=$CC$7:$CC$59)=TRUE,1,0))-1)))*$S$3,1/TRANSPOSE(W386-INDIRECT(_xlfn.CONCAT($BZ$1,MATCH(D386,$BY$7:$BY$100,0)+6)):INDIRECT(_xlfn.CONCAT($BZ$1,MATCH(D386,$BY$7:$BY$100,0)+6+SUM(IF((D386=$BY$7:$BY$59)=TRUE,1,0))-1))*$R$3))=1,1,0)),W386-INDIRECT(_xlfn.CONCAT($BZ$1,MATCH(D386,$BY$7:$BY$100,0)+6)):INDIRECT(_xlfn.CONCAT($BZ$1,MATCH(D386,$BY$7:$BY$100,0)+6+SUM(IF((D386=$BY$7:$BY$59)=TRUE,1,0))-1))*$R$3)))=0,0,1))</f>
        <v>#N/A</v>
      </c>
      <c r="Z386" s="6"/>
      <c r="AA386" s="30" t="str">
        <f t="shared" ca="1" si="88"/>
        <v/>
      </c>
      <c r="AB386" s="31" t="str">
        <f t="shared" si="89"/>
        <v/>
      </c>
      <c r="AC386" s="31" t="str">
        <f t="shared" si="90"/>
        <v/>
      </c>
      <c r="AD386" s="31" t="str">
        <f t="shared" si="91"/>
        <v/>
      </c>
      <c r="AE386" s="32" t="str">
        <f t="shared" si="92"/>
        <v/>
      </c>
      <c r="AF386" s="33" t="str" cm="1">
        <f t="array" aca="1" ref="AF386" ca="1">IFERROR(IF(_xlfn._xlws.SORT(TRANSPOSE(MMULT(MMULT(_xlfn.MUNIT(X386),IF(ROUND(MMULT(IF(E386=0,IF(DN384=1,INDIRECT(_xlfn.CONCAT($CP$1,MATCH(F386,$CO$7:$CO$100,0)+6)):INDIRECT(_xlfn.CONCAT($CP$1,MATCH(F386,$CO$7:$CO$100,0)+6+SUM(IF((F386=$CO$7:$CO$59)=TRUE,1,0))-1)),INDIRECT(_xlfn.CONCAT($CH$1,MATCH(F386,$CG$7:$CG$100,0)+6)):INDIRECT(_xlfn.CONCAT($CH$1,MATCH(F386,$CG$7:$CG$100,0)+6+SUM(IF((F386=$CG$7:$CG$59)=TRUE,1,0))-1))),IF(OR(DN384=2,DN384=3),INDIRECT(_xlfn.CONCAT($CL$1,MATCH(E386,$CK$7:$CK$100,0)+6)):INDIRECT(_xlfn.CONCAT($CL$1,MATCH(E386,$CK$7:$CK$100,0)+6+SUM(IF((E386=$CK$7:$CK$59)=TRUE,1,0))-1)),INDIRECT(_xlfn.CONCAT($CD$1,MATCH(E386,$CC$7:$CC$100,0)+6)):INDIRECT(_xlfn.CONCAT($CD$1,MATCH(E386,$CC$7:$CC$100,0)+6+SUM(IF((E386=$CC$7:$CC$59)=TRUE,1,0))-1))))*$S$3*IF(AND(DM384=4,F386=0),1.1,1),1/TRANSPOSE(W386-INDIRECT(_xlfn.CONCAT($BZ$1,MATCH(D386,$BY$7:$BY$100,0)+6)):INDIRECT(_xlfn.CONCAT($BZ$1,MATCH(D386,$BY$7:$BY$100,0)+6+SUM(IF((D386=$BY$7:$BY$59)=TRUE,1,0))-1))*$R$3)),6)=1,1,0)),W386-INDIRECT(_xlfn.CONCAT($BZ$1,MATCH(D386,$BY$7:$BY$100,0)+6)):INDIRECT(_xlfn.CONCAT($BZ$1,MATCH(D386,$BY$7:$BY$100,0)+6+SUM(IF((D386=$BY$7:$BY$59)=TRUE,1,0))-1))*$R$3))/$S$3,1,-1,TRUE)=0,"",_xlfn._xlws.SORT(TRANSPOSE(MMULT(MMULT(_xlfn.MUNIT(X386),IF(ROUND(MMULT(IF(E386=0,IF(DN384=1,INDIRECT(_xlfn.CONCAT($CP$1,MATCH(F386,$CO$7:$CO$100,0)+6)):INDIRECT(_xlfn.CONCAT($CP$1,MATCH(F386,$CO$7:$CO$100,0)+6+SUM(IF((F386=$CO$7:$CO$59)=TRUE,1,0))-1)),INDIRECT(_xlfn.CONCAT($CH$1,MATCH(F386,$CG$7:$CG$100,0)+6)):INDIRECT(_xlfn.CONCAT($CH$1,MATCH(F386,$CG$7:$CG$100,0)+6+SUM(IF((F386=$CG$7:$CG$59)=TRUE,1,0))-1))),IF(OR(DN384=2,DN384=3),INDIRECT(_xlfn.CONCAT($CL$1,MATCH(E386,$CK$7:$CK$100,0)+6)):INDIRECT(_xlfn.CONCAT($CL$1,MATCH(E386,$CK$7:$CK$100,0)+6+SUM(IF((E386=$CK$7:$CK$59)=TRUE,1,0))-1)),INDIRECT(_xlfn.CONCAT($CD$1,MATCH(E386,$CC$7:$CC$100,0)+6)):INDIRECT(_xlfn.CONCAT($CD$1,MATCH(E386,$CC$7:$CC$100,0)+6+SUM(IF((E386=$CC$7:$CC$59)=TRUE,1,0))-1))))*$S$3*IF(AND(DM384=4,F386=0),1.1,1),1/TRANSPOSE(W386-INDIRECT(_xlfn.CONCAT($BZ$1,MATCH(D386,$BY$7:$BY$100,0)+6)):INDIRECT(_xlfn.CONCAT($BZ$1,MATCH(D386,$BY$7:$BY$100,0)+6+SUM(IF((D386=$BY$7:$BY$59)=TRUE,1,0))-1))*$R$3)),6)=1,1,0)),W386-INDIRECT(_xlfn.CONCAT($BZ$1,MATCH(D386,$BY$7:$BY$100,0)+6)):INDIRECT(_xlfn.CONCAT($BZ$1,MATCH(D386,$BY$7:$BY$100,0)+6+SUM(IF((D386=$BY$7:$BY$59)=TRUE,1,0))-1))*$R$3))/$S$3,1,-1,TRUE)),"")</f>
        <v/>
      </c>
      <c r="AG386" s="31"/>
      <c r="AH386" s="31"/>
      <c r="AI386" s="31"/>
      <c r="AJ386" s="32"/>
      <c r="AK386" s="6"/>
      <c r="AL386" s="21"/>
      <c r="AM386" s="21"/>
      <c r="AN386" s="48">
        <f t="shared" si="93"/>
        <v>12</v>
      </c>
      <c r="AO386" s="39" t="e">
        <f t="shared" si="94"/>
        <v>#N/A</v>
      </c>
      <c r="AP386" s="39" t="e" cm="1">
        <f t="array" ref="AP386">_xlfn.XMATCH(1,IF(IF((AL386=$DG$24:$EF$24)=TRUE,1,0)+IF((AM386=$DG$25:$EF$25)=TRUE,1,0)=2,1,0))</f>
        <v>#N/A</v>
      </c>
      <c r="AQ386" s="39" t="str" cm="1">
        <f t="array" aca="1" ref="AQ386:AU386" ca="1">AA386:AE386</f>
        <v/>
      </c>
      <c r="AR386" s="39" t="str">
        <f ca="1"/>
        <v/>
      </c>
      <c r="AS386" s="39" t="str">
        <f ca="1"/>
        <v/>
      </c>
      <c r="AT386" s="39" t="str">
        <f ca="1"/>
        <v/>
      </c>
      <c r="AU386" s="39" t="str">
        <f ca="1"/>
        <v/>
      </c>
      <c r="AV386" s="39">
        <f t="shared" si="95"/>
        <v>0</v>
      </c>
      <c r="AW386" s="39" t="e" cm="1">
        <f t="array" ref="AW386">IF(AND(AV386=1,AO386&lt;&gt;1),VLOOKUP(E386,변환표준점수!$H$8:$O$60,_xlfn.XMATCH('표점 계산기'!$AL386,변환표준점수!$I$6:$O$6)+1,FALSE),IF(AND($E386=0,$DN$4=1),INDEX($CH$7:$CH$73,SUM(IF(AF386=$CP$7:$CP$59,ROW($A$1:$A$50),0))),IF(AND($E386&lt;&gt;0,$DN$4&lt;&gt;1),INDEX($CD$7:$CD$73,SUM(IF(AF386=$CL$7:$CL$59,ROW($A$1:$A$50),0))),AF386:AJ386)))</f>
        <v>#N/A</v>
      </c>
      <c r="AX386" s="39"/>
      <c r="AY386" s="39"/>
      <c r="AZ386" s="39"/>
      <c r="BA386" s="39"/>
      <c r="BB386" s="39" t="e">
        <f>VLOOKUP(G386,변환표준점수!$X$8:$AM$16,_xlfn.XMATCH(AL386,변환표준점수!$Y$5:$AM$5)+IF(OR(AN386=6,AN386=7,AN386=10,AN386=11),IF(AO386=1,0,1),0)+1,FALSE)</f>
        <v>#N/A</v>
      </c>
      <c r="BC386" s="39" t="e">
        <f>VLOOKUP(H386,변환표준점수!$AO$8:$BE$16,_xlfn.XMATCH(AL386,변환표준점수!$AP$5:$BE$5)+IF(OR(AN386=3,AN386=6,AN386=8,AN386=9,AN386=10),IF(AO386=1,0,1),0)+1,FALSE)</f>
        <v>#N/A</v>
      </c>
      <c r="BD386" s="39" t="e">
        <f>IF(I386=0,VLOOKUP(K386,변환표준점수!$BU$8:$CF$62,'표점 계산기'!$AN386+1,FALSE),VLOOKUP(I386,변환표준점수!$BH$8:$BS$62,'표점 계산기'!$AN386+1,FALSE))</f>
        <v>#N/A</v>
      </c>
      <c r="BE386" s="39" t="e">
        <f>IF(J386=0,VLOOKUP(L386,변환표준점수!$BU$8:$CF$62,'표점 계산기'!$AN386+1,FALSE),VLOOKUP(J386,변환표준점수!$BH$8:$BS$62,'표점 계산기'!$AN386+1,FALSE))</f>
        <v>#N/A</v>
      </c>
      <c r="BF386" s="39" cm="1">
        <f t="array" ref="BF386">IF(M386=0,0,IF(OR(AN386=3,AN386=4),0,IF(AN386=1,INDEX($CZ$7:$CZ$15,SUM(IF(M386&lt;$CY$7:$CY$15=TRUE,1,0))+1),VLOOKUP(M386,변환표준점수!$BH$8:$BS$62,'표점 계산기'!AN386+1,FALSE))))</f>
        <v>0</v>
      </c>
      <c r="BG386" s="39" t="e" cm="1">
        <f t="array" ref="BG386">INDEX($DG$24:$EF$31,COLUMN(C381),$AP386)</f>
        <v>#N/A</v>
      </c>
      <c r="BH386" s="39" t="e" cm="1">
        <f t="array" ref="BH386">INDEX($DG$24:$EF$31,COLUMN(D381),$AP386)</f>
        <v>#N/A</v>
      </c>
      <c r="BI386" s="39" t="e" cm="1">
        <f t="array" ref="BI386">INDEX($DG$24:$EF$31,COLUMN(E381),$AP386)</f>
        <v>#N/A</v>
      </c>
      <c r="BJ386" s="39" t="e" cm="1">
        <f t="array" ref="BJ386">INDEX($DG$24:$EF$31,COLUMN(F381),$AP386)</f>
        <v>#N/A</v>
      </c>
      <c r="BK386" s="39" t="e" cm="1">
        <f t="array" ref="BK386">INDEX($DG$24:$EF$31,COLUMN(G381),$AP386)</f>
        <v>#N/A</v>
      </c>
      <c r="BL386" s="39" t="e" cm="1">
        <f t="array" ref="BL386">INDEX($DG$24:$EF$31,COLUMN(H381),$AP386)</f>
        <v>#N/A</v>
      </c>
      <c r="BM386" s="63" t="str" cm="1">
        <f t="array" aca="1" ref="BM386:BQ386" ca="1">IFERROR(ROUND(IF(IFERROR(AW386:BA386/AW386:BA386,0)=1,(IFERROR(AQ386:AU386*BG386,0)+IFERROR(AW386:BA386*BH386,0)+(SUM(BD386:BF386)-MIN(BD386:BF386))*BI386+BB386*BJ386+BC386*BK386)*BL386+BB386*(1-BJ386)+BC386*(1-BK386)+IF(AN386=1,BF386,0),""),2),"")</f>
        <v/>
      </c>
      <c r="BN386" s="52" t="str">
        <f ca="1"/>
        <v/>
      </c>
      <c r="BO386" s="52" t="str">
        <f ca="1"/>
        <v/>
      </c>
      <c r="BP386" s="52" t="str">
        <f ca="1"/>
        <v/>
      </c>
      <c r="BQ386" s="64" t="str">
        <f ca="1"/>
        <v/>
      </c>
      <c r="BR386" s="6"/>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6"/>
      <c r="DM386" s="6"/>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row>
    <row r="387" spans="1:153" x14ac:dyDescent="0.3">
      <c r="A387" s="5"/>
      <c r="B387" s="18" t="str">
        <f t="shared" si="83"/>
        <v/>
      </c>
      <c r="C387" s="24"/>
      <c r="D387" s="24"/>
      <c r="E387" s="24"/>
      <c r="F387" s="24"/>
      <c r="G387" s="24"/>
      <c r="H387" s="25"/>
      <c r="I387" s="25"/>
      <c r="J387" s="25"/>
      <c r="K387" s="25"/>
      <c r="L387" s="25"/>
      <c r="M387" s="25"/>
      <c r="N387" s="24"/>
      <c r="O387" s="25"/>
      <c r="P387" s="6"/>
      <c r="Q387" s="6"/>
      <c r="R387" s="6" t="e">
        <f t="shared" si="84"/>
        <v>#N/A</v>
      </c>
      <c r="S387" s="6" t="e">
        <f t="shared" si="85"/>
        <v>#N/A</v>
      </c>
      <c r="T387" s="6" t="e">
        <f t="shared" si="86"/>
        <v>#N/A</v>
      </c>
      <c r="U387" s="6" t="e">
        <f t="shared" si="87"/>
        <v>#N/A</v>
      </c>
      <c r="V387" s="8" cm="1">
        <f t="array" ref="V387">IF(M387=0,0,IF(OR($DM$4=3,$DM$4=4),0,IF($DM$4=1,INDEX($CZ$7:$CZ$15,SUM(IF(M387&lt;$CY$7:$CY$15=TRUE,1,0))+1),VLOOKUP(M387,$DB$7:$DC$107,2,FALSE))))</f>
        <v>0</v>
      </c>
      <c r="W387" s="6" t="e">
        <f t="shared" si="82"/>
        <v>#N/A</v>
      </c>
      <c r="X387" s="6" cm="1">
        <f t="array" aca="1" ref="X387" ca="1">SUM(IF((IF(E387=0,INDIRECT(_xlfn.CONCAT($CH$1,MATCH(F387,$CG$7:$CG$100,0)+6)):INDIRECT(_xlfn.CONCAT($CH$1,MATCH(F387,$CG$7:$CG$100,0)+6+SUM(IF((F387=$CG$7:$CG$59)=TRUE,1,0))-1)),INDIRECT(_xlfn.CONCAT($CD$1,MATCH(E387,$CC$7:$CC$100,0)+6)):INDIRECT(_xlfn.CONCAT($CD$1,MATCH(E387,$CC$7:$CC$100,0)+6+SUM(IF((E387=$CC$7:$CC$59)=TRUE,1,0))-1)))*$S$3)=0,0,1))</f>
        <v>2</v>
      </c>
      <c r="Y387" s="6" t="e" cm="1">
        <f t="array" aca="1" ref="Y387" ca="1">SUM(IF((TRANSPOSE(MMULT(MMULT(_xlfn.MUNIT(X387),IF(MMULT(IF(E387=0,INDIRECT(_xlfn.CONCAT($CH$1,MATCH(F387,$CG$7:$CG$100,0)+6)):INDIRECT(_xlfn.CONCAT($CH$1,MATCH(F387,$CG$7:$CG$100,0)+6+SUM(IF((F387=$CG$7:$CG$59)=TRUE,1,0))-1)),INDIRECT(_xlfn.CONCAT($CD$1,MATCH(E387,$CC$7:$CC$100,0)+6)):INDIRECT(_xlfn.CONCAT($CD$1,MATCH(E387,$CC$7:$CC$100,0)+6+SUM(IF((E387=$CC$7:$CC$59)=TRUE,1,0))-1)))*$S$3,1/TRANSPOSE(W387-INDIRECT(_xlfn.CONCAT($BZ$1,MATCH(D387,$BY$7:$BY$100,0)+6)):INDIRECT(_xlfn.CONCAT($BZ$1,MATCH(D387,$BY$7:$BY$100,0)+6+SUM(IF((D387=$BY$7:$BY$59)=TRUE,1,0))-1))*$R$3))=1,1,0)),W387-INDIRECT(_xlfn.CONCAT($BZ$1,MATCH(D387,$BY$7:$BY$100,0)+6)):INDIRECT(_xlfn.CONCAT($BZ$1,MATCH(D387,$BY$7:$BY$100,0)+6+SUM(IF((D387=$BY$7:$BY$59)=TRUE,1,0))-1))*$R$3)))=0,0,1))</f>
        <v>#N/A</v>
      </c>
      <c r="Z387" s="6"/>
      <c r="AA387" s="30" t="str">
        <f t="shared" ca="1" si="88"/>
        <v/>
      </c>
      <c r="AB387" s="31" t="str">
        <f t="shared" si="89"/>
        <v/>
      </c>
      <c r="AC387" s="31" t="str">
        <f t="shared" si="90"/>
        <v/>
      </c>
      <c r="AD387" s="31" t="str">
        <f t="shared" si="91"/>
        <v/>
      </c>
      <c r="AE387" s="32" t="str">
        <f t="shared" si="92"/>
        <v/>
      </c>
      <c r="AF387" s="33" t="str" cm="1">
        <f t="array" aca="1" ref="AF387" ca="1">IFERROR(IF(_xlfn._xlws.SORT(TRANSPOSE(MMULT(MMULT(_xlfn.MUNIT(X387),IF(ROUND(MMULT(IF(E387=0,IF(DN385=1,INDIRECT(_xlfn.CONCAT($CP$1,MATCH(F387,$CO$7:$CO$100,0)+6)):INDIRECT(_xlfn.CONCAT($CP$1,MATCH(F387,$CO$7:$CO$100,0)+6+SUM(IF((F387=$CO$7:$CO$59)=TRUE,1,0))-1)),INDIRECT(_xlfn.CONCAT($CH$1,MATCH(F387,$CG$7:$CG$100,0)+6)):INDIRECT(_xlfn.CONCAT($CH$1,MATCH(F387,$CG$7:$CG$100,0)+6+SUM(IF((F387=$CG$7:$CG$59)=TRUE,1,0))-1))),IF(OR(DN385=2,DN385=3),INDIRECT(_xlfn.CONCAT($CL$1,MATCH(E387,$CK$7:$CK$100,0)+6)):INDIRECT(_xlfn.CONCAT($CL$1,MATCH(E387,$CK$7:$CK$100,0)+6+SUM(IF((E387=$CK$7:$CK$59)=TRUE,1,0))-1)),INDIRECT(_xlfn.CONCAT($CD$1,MATCH(E387,$CC$7:$CC$100,0)+6)):INDIRECT(_xlfn.CONCAT($CD$1,MATCH(E387,$CC$7:$CC$100,0)+6+SUM(IF((E387=$CC$7:$CC$59)=TRUE,1,0))-1))))*$S$3*IF(AND(DM385=4,F387=0),1.1,1),1/TRANSPOSE(W387-INDIRECT(_xlfn.CONCAT($BZ$1,MATCH(D387,$BY$7:$BY$100,0)+6)):INDIRECT(_xlfn.CONCAT($BZ$1,MATCH(D387,$BY$7:$BY$100,0)+6+SUM(IF((D387=$BY$7:$BY$59)=TRUE,1,0))-1))*$R$3)),6)=1,1,0)),W387-INDIRECT(_xlfn.CONCAT($BZ$1,MATCH(D387,$BY$7:$BY$100,0)+6)):INDIRECT(_xlfn.CONCAT($BZ$1,MATCH(D387,$BY$7:$BY$100,0)+6+SUM(IF((D387=$BY$7:$BY$59)=TRUE,1,0))-1))*$R$3))/$S$3,1,-1,TRUE)=0,"",_xlfn._xlws.SORT(TRANSPOSE(MMULT(MMULT(_xlfn.MUNIT(X387),IF(ROUND(MMULT(IF(E387=0,IF(DN385=1,INDIRECT(_xlfn.CONCAT($CP$1,MATCH(F387,$CO$7:$CO$100,0)+6)):INDIRECT(_xlfn.CONCAT($CP$1,MATCH(F387,$CO$7:$CO$100,0)+6+SUM(IF((F387=$CO$7:$CO$59)=TRUE,1,0))-1)),INDIRECT(_xlfn.CONCAT($CH$1,MATCH(F387,$CG$7:$CG$100,0)+6)):INDIRECT(_xlfn.CONCAT($CH$1,MATCH(F387,$CG$7:$CG$100,0)+6+SUM(IF((F387=$CG$7:$CG$59)=TRUE,1,0))-1))),IF(OR(DN385=2,DN385=3),INDIRECT(_xlfn.CONCAT($CL$1,MATCH(E387,$CK$7:$CK$100,0)+6)):INDIRECT(_xlfn.CONCAT($CL$1,MATCH(E387,$CK$7:$CK$100,0)+6+SUM(IF((E387=$CK$7:$CK$59)=TRUE,1,0))-1)),INDIRECT(_xlfn.CONCAT($CD$1,MATCH(E387,$CC$7:$CC$100,0)+6)):INDIRECT(_xlfn.CONCAT($CD$1,MATCH(E387,$CC$7:$CC$100,0)+6+SUM(IF((E387=$CC$7:$CC$59)=TRUE,1,0))-1))))*$S$3*IF(AND(DM385=4,F387=0),1.1,1),1/TRANSPOSE(W387-INDIRECT(_xlfn.CONCAT($BZ$1,MATCH(D387,$BY$7:$BY$100,0)+6)):INDIRECT(_xlfn.CONCAT($BZ$1,MATCH(D387,$BY$7:$BY$100,0)+6+SUM(IF((D387=$BY$7:$BY$59)=TRUE,1,0))-1))*$R$3)),6)=1,1,0)),W387-INDIRECT(_xlfn.CONCAT($BZ$1,MATCH(D387,$BY$7:$BY$100,0)+6)):INDIRECT(_xlfn.CONCAT($BZ$1,MATCH(D387,$BY$7:$BY$100,0)+6+SUM(IF((D387=$BY$7:$BY$59)=TRUE,1,0))-1))*$R$3))/$S$3,1,-1,TRUE)),"")</f>
        <v/>
      </c>
      <c r="AG387" s="31"/>
      <c r="AH387" s="31"/>
      <c r="AI387" s="31"/>
      <c r="AJ387" s="32"/>
      <c r="AK387" s="6"/>
      <c r="AL387" s="21"/>
      <c r="AM387" s="21"/>
      <c r="AN387" s="48">
        <f t="shared" si="93"/>
        <v>12</v>
      </c>
      <c r="AO387" s="39" t="e">
        <f t="shared" si="94"/>
        <v>#N/A</v>
      </c>
      <c r="AP387" s="39" t="e" cm="1">
        <f t="array" ref="AP387">_xlfn.XMATCH(1,IF(IF((AL387=$DG$24:$EF$24)=TRUE,1,0)+IF((AM387=$DG$25:$EF$25)=TRUE,1,0)=2,1,0))</f>
        <v>#N/A</v>
      </c>
      <c r="AQ387" s="39" t="str" cm="1">
        <f t="array" aca="1" ref="AQ387:AU387" ca="1">AA387:AE387</f>
        <v/>
      </c>
      <c r="AR387" s="39" t="str">
        <f ca="1"/>
        <v/>
      </c>
      <c r="AS387" s="39" t="str">
        <f ca="1"/>
        <v/>
      </c>
      <c r="AT387" s="39" t="str">
        <f ca="1"/>
        <v/>
      </c>
      <c r="AU387" s="39" t="str">
        <f ca="1"/>
        <v/>
      </c>
      <c r="AV387" s="39">
        <f t="shared" si="95"/>
        <v>0</v>
      </c>
      <c r="AW387" s="39" t="e" cm="1">
        <f t="array" ref="AW387">IF(AND(AV387=1,AO387&lt;&gt;1),VLOOKUP(E387,변환표준점수!$H$8:$O$60,_xlfn.XMATCH('표점 계산기'!$AL387,변환표준점수!$I$6:$O$6)+1,FALSE),IF(AND($E387=0,$DN$4=1),INDEX($CH$7:$CH$73,SUM(IF(AF387=$CP$7:$CP$59,ROW($A$1:$A$50),0))),IF(AND($E387&lt;&gt;0,$DN$4&lt;&gt;1),INDEX($CD$7:$CD$73,SUM(IF(AF387=$CL$7:$CL$59,ROW($A$1:$A$50),0))),AF387:AJ387)))</f>
        <v>#N/A</v>
      </c>
      <c r="AX387" s="39"/>
      <c r="AY387" s="39"/>
      <c r="AZ387" s="39"/>
      <c r="BA387" s="39"/>
      <c r="BB387" s="39" t="e">
        <f>VLOOKUP(G387,변환표준점수!$X$8:$AM$16,_xlfn.XMATCH(AL387,변환표준점수!$Y$5:$AM$5)+IF(OR(AN387=6,AN387=7,AN387=10,AN387=11),IF(AO387=1,0,1),0)+1,FALSE)</f>
        <v>#N/A</v>
      </c>
      <c r="BC387" s="39" t="e">
        <f>VLOOKUP(H387,변환표준점수!$AO$8:$BE$16,_xlfn.XMATCH(AL387,변환표준점수!$AP$5:$BE$5)+IF(OR(AN387=3,AN387=6,AN387=8,AN387=9,AN387=10),IF(AO387=1,0,1),0)+1,FALSE)</f>
        <v>#N/A</v>
      </c>
      <c r="BD387" s="39" t="e">
        <f>IF(I387=0,VLOOKUP(K387,변환표준점수!$BU$8:$CF$62,'표점 계산기'!$AN387+1,FALSE),VLOOKUP(I387,변환표준점수!$BH$8:$BS$62,'표점 계산기'!$AN387+1,FALSE))</f>
        <v>#N/A</v>
      </c>
      <c r="BE387" s="39" t="e">
        <f>IF(J387=0,VLOOKUP(L387,변환표준점수!$BU$8:$CF$62,'표점 계산기'!$AN387+1,FALSE),VLOOKUP(J387,변환표준점수!$BH$8:$BS$62,'표점 계산기'!$AN387+1,FALSE))</f>
        <v>#N/A</v>
      </c>
      <c r="BF387" s="39" cm="1">
        <f t="array" ref="BF387">IF(M387=0,0,IF(OR(AN387=3,AN387=4),0,IF(AN387=1,INDEX($CZ$7:$CZ$15,SUM(IF(M387&lt;$CY$7:$CY$15=TRUE,1,0))+1),VLOOKUP(M387,변환표준점수!$BH$8:$BS$62,'표점 계산기'!AN387+1,FALSE))))</f>
        <v>0</v>
      </c>
      <c r="BG387" s="39" t="e" cm="1">
        <f t="array" ref="BG387">INDEX($DG$24:$EF$31,COLUMN(C382),$AP387)</f>
        <v>#N/A</v>
      </c>
      <c r="BH387" s="39" t="e" cm="1">
        <f t="array" ref="BH387">INDEX($DG$24:$EF$31,COLUMN(D382),$AP387)</f>
        <v>#N/A</v>
      </c>
      <c r="BI387" s="39" t="e" cm="1">
        <f t="array" ref="BI387">INDEX($DG$24:$EF$31,COLUMN(E382),$AP387)</f>
        <v>#N/A</v>
      </c>
      <c r="BJ387" s="39" t="e" cm="1">
        <f t="array" ref="BJ387">INDEX($DG$24:$EF$31,COLUMN(F382),$AP387)</f>
        <v>#N/A</v>
      </c>
      <c r="BK387" s="39" t="e" cm="1">
        <f t="array" ref="BK387">INDEX($DG$24:$EF$31,COLUMN(G382),$AP387)</f>
        <v>#N/A</v>
      </c>
      <c r="BL387" s="39" t="e" cm="1">
        <f t="array" ref="BL387">INDEX($DG$24:$EF$31,COLUMN(H382),$AP387)</f>
        <v>#N/A</v>
      </c>
      <c r="BM387" s="63" t="str" cm="1">
        <f t="array" aca="1" ref="BM387:BQ387" ca="1">IFERROR(ROUND(IF(IFERROR(AW387:BA387/AW387:BA387,0)=1,(IFERROR(AQ387:AU387*BG387,0)+IFERROR(AW387:BA387*BH387,0)+(SUM(BD387:BF387)-MIN(BD387:BF387))*BI387+BB387*BJ387+BC387*BK387)*BL387+BB387*(1-BJ387)+BC387*(1-BK387)+IF(AN387=1,BF387,0),""),2),"")</f>
        <v/>
      </c>
      <c r="BN387" s="52" t="str">
        <f ca="1"/>
        <v/>
      </c>
      <c r="BO387" s="52" t="str">
        <f ca="1"/>
        <v/>
      </c>
      <c r="BP387" s="52" t="str">
        <f ca="1"/>
        <v/>
      </c>
      <c r="BQ387" s="64" t="str">
        <f ca="1"/>
        <v/>
      </c>
      <c r="BR387" s="6"/>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6"/>
      <c r="DM387" s="6"/>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row>
    <row r="388" spans="1:153" x14ac:dyDescent="0.3">
      <c r="A388" s="5"/>
      <c r="B388" s="18" t="str">
        <f t="shared" si="83"/>
        <v/>
      </c>
      <c r="C388" s="24"/>
      <c r="D388" s="24"/>
      <c r="E388" s="24"/>
      <c r="F388" s="24"/>
      <c r="G388" s="24"/>
      <c r="H388" s="25"/>
      <c r="I388" s="25"/>
      <c r="J388" s="25"/>
      <c r="K388" s="25"/>
      <c r="L388" s="25"/>
      <c r="M388" s="25"/>
      <c r="N388" s="24"/>
      <c r="O388" s="25"/>
      <c r="P388" s="6"/>
      <c r="Q388" s="6"/>
      <c r="R388" s="6" t="e">
        <f t="shared" si="84"/>
        <v>#N/A</v>
      </c>
      <c r="S388" s="6" t="e">
        <f t="shared" si="85"/>
        <v>#N/A</v>
      </c>
      <c r="T388" s="6" t="e">
        <f t="shared" si="86"/>
        <v>#N/A</v>
      </c>
      <c r="U388" s="6" t="e">
        <f t="shared" si="87"/>
        <v>#N/A</v>
      </c>
      <c r="V388" s="8" cm="1">
        <f t="array" ref="V388">IF(M388=0,0,IF(OR($DM$4=3,$DM$4=4),0,IF($DM$4=1,INDEX($CZ$7:$CZ$15,SUM(IF(M388&lt;$CY$7:$CY$15=TRUE,1,0))+1),VLOOKUP(M388,$DB$7:$DC$107,2,FALSE))))</f>
        <v>0</v>
      </c>
      <c r="W388" s="6" t="e">
        <f t="shared" si="82"/>
        <v>#N/A</v>
      </c>
      <c r="X388" s="6" cm="1">
        <f t="array" aca="1" ref="X388" ca="1">SUM(IF((IF(E388=0,INDIRECT(_xlfn.CONCAT($CH$1,MATCH(F388,$CG$7:$CG$100,0)+6)):INDIRECT(_xlfn.CONCAT($CH$1,MATCH(F388,$CG$7:$CG$100,0)+6+SUM(IF((F388=$CG$7:$CG$59)=TRUE,1,0))-1)),INDIRECT(_xlfn.CONCAT($CD$1,MATCH(E388,$CC$7:$CC$100,0)+6)):INDIRECT(_xlfn.CONCAT($CD$1,MATCH(E388,$CC$7:$CC$100,0)+6+SUM(IF((E388=$CC$7:$CC$59)=TRUE,1,0))-1)))*$S$3)=0,0,1))</f>
        <v>2</v>
      </c>
      <c r="Y388" s="6" t="e" cm="1">
        <f t="array" aca="1" ref="Y388" ca="1">SUM(IF((TRANSPOSE(MMULT(MMULT(_xlfn.MUNIT(X388),IF(MMULT(IF(E388=0,INDIRECT(_xlfn.CONCAT($CH$1,MATCH(F388,$CG$7:$CG$100,0)+6)):INDIRECT(_xlfn.CONCAT($CH$1,MATCH(F388,$CG$7:$CG$100,0)+6+SUM(IF((F388=$CG$7:$CG$59)=TRUE,1,0))-1)),INDIRECT(_xlfn.CONCAT($CD$1,MATCH(E388,$CC$7:$CC$100,0)+6)):INDIRECT(_xlfn.CONCAT($CD$1,MATCH(E388,$CC$7:$CC$100,0)+6+SUM(IF((E388=$CC$7:$CC$59)=TRUE,1,0))-1)))*$S$3,1/TRANSPOSE(W388-INDIRECT(_xlfn.CONCAT($BZ$1,MATCH(D388,$BY$7:$BY$100,0)+6)):INDIRECT(_xlfn.CONCAT($BZ$1,MATCH(D388,$BY$7:$BY$100,0)+6+SUM(IF((D388=$BY$7:$BY$59)=TRUE,1,0))-1))*$R$3))=1,1,0)),W388-INDIRECT(_xlfn.CONCAT($BZ$1,MATCH(D388,$BY$7:$BY$100,0)+6)):INDIRECT(_xlfn.CONCAT($BZ$1,MATCH(D388,$BY$7:$BY$100,0)+6+SUM(IF((D388=$BY$7:$BY$59)=TRUE,1,0))-1))*$R$3)))=0,0,1))</f>
        <v>#N/A</v>
      </c>
      <c r="Z388" s="6"/>
      <c r="AA388" s="30" t="str">
        <f t="shared" ca="1" si="88"/>
        <v/>
      </c>
      <c r="AB388" s="31" t="str">
        <f t="shared" si="89"/>
        <v/>
      </c>
      <c r="AC388" s="31" t="str">
        <f t="shared" si="90"/>
        <v/>
      </c>
      <c r="AD388" s="31" t="str">
        <f t="shared" si="91"/>
        <v/>
      </c>
      <c r="AE388" s="32" t="str">
        <f t="shared" si="92"/>
        <v/>
      </c>
      <c r="AF388" s="33" t="str" cm="1">
        <f t="array" aca="1" ref="AF388" ca="1">IFERROR(IF(_xlfn._xlws.SORT(TRANSPOSE(MMULT(MMULT(_xlfn.MUNIT(X388),IF(ROUND(MMULT(IF(E388=0,IF(DN386=1,INDIRECT(_xlfn.CONCAT($CP$1,MATCH(F388,$CO$7:$CO$100,0)+6)):INDIRECT(_xlfn.CONCAT($CP$1,MATCH(F388,$CO$7:$CO$100,0)+6+SUM(IF((F388=$CO$7:$CO$59)=TRUE,1,0))-1)),INDIRECT(_xlfn.CONCAT($CH$1,MATCH(F388,$CG$7:$CG$100,0)+6)):INDIRECT(_xlfn.CONCAT($CH$1,MATCH(F388,$CG$7:$CG$100,0)+6+SUM(IF((F388=$CG$7:$CG$59)=TRUE,1,0))-1))),IF(OR(DN386=2,DN386=3),INDIRECT(_xlfn.CONCAT($CL$1,MATCH(E388,$CK$7:$CK$100,0)+6)):INDIRECT(_xlfn.CONCAT($CL$1,MATCH(E388,$CK$7:$CK$100,0)+6+SUM(IF((E388=$CK$7:$CK$59)=TRUE,1,0))-1)),INDIRECT(_xlfn.CONCAT($CD$1,MATCH(E388,$CC$7:$CC$100,0)+6)):INDIRECT(_xlfn.CONCAT($CD$1,MATCH(E388,$CC$7:$CC$100,0)+6+SUM(IF((E388=$CC$7:$CC$59)=TRUE,1,0))-1))))*$S$3*IF(AND(DM386=4,F388=0),1.1,1),1/TRANSPOSE(W388-INDIRECT(_xlfn.CONCAT($BZ$1,MATCH(D388,$BY$7:$BY$100,0)+6)):INDIRECT(_xlfn.CONCAT($BZ$1,MATCH(D388,$BY$7:$BY$100,0)+6+SUM(IF((D388=$BY$7:$BY$59)=TRUE,1,0))-1))*$R$3)),6)=1,1,0)),W388-INDIRECT(_xlfn.CONCAT($BZ$1,MATCH(D388,$BY$7:$BY$100,0)+6)):INDIRECT(_xlfn.CONCAT($BZ$1,MATCH(D388,$BY$7:$BY$100,0)+6+SUM(IF((D388=$BY$7:$BY$59)=TRUE,1,0))-1))*$R$3))/$S$3,1,-1,TRUE)=0,"",_xlfn._xlws.SORT(TRANSPOSE(MMULT(MMULT(_xlfn.MUNIT(X388),IF(ROUND(MMULT(IF(E388=0,IF(DN386=1,INDIRECT(_xlfn.CONCAT($CP$1,MATCH(F388,$CO$7:$CO$100,0)+6)):INDIRECT(_xlfn.CONCAT($CP$1,MATCH(F388,$CO$7:$CO$100,0)+6+SUM(IF((F388=$CO$7:$CO$59)=TRUE,1,0))-1)),INDIRECT(_xlfn.CONCAT($CH$1,MATCH(F388,$CG$7:$CG$100,0)+6)):INDIRECT(_xlfn.CONCAT($CH$1,MATCH(F388,$CG$7:$CG$100,0)+6+SUM(IF((F388=$CG$7:$CG$59)=TRUE,1,0))-1))),IF(OR(DN386=2,DN386=3),INDIRECT(_xlfn.CONCAT($CL$1,MATCH(E388,$CK$7:$CK$100,0)+6)):INDIRECT(_xlfn.CONCAT($CL$1,MATCH(E388,$CK$7:$CK$100,0)+6+SUM(IF((E388=$CK$7:$CK$59)=TRUE,1,0))-1)),INDIRECT(_xlfn.CONCAT($CD$1,MATCH(E388,$CC$7:$CC$100,0)+6)):INDIRECT(_xlfn.CONCAT($CD$1,MATCH(E388,$CC$7:$CC$100,0)+6+SUM(IF((E388=$CC$7:$CC$59)=TRUE,1,0))-1))))*$S$3*IF(AND(DM386=4,F388=0),1.1,1),1/TRANSPOSE(W388-INDIRECT(_xlfn.CONCAT($BZ$1,MATCH(D388,$BY$7:$BY$100,0)+6)):INDIRECT(_xlfn.CONCAT($BZ$1,MATCH(D388,$BY$7:$BY$100,0)+6+SUM(IF((D388=$BY$7:$BY$59)=TRUE,1,0))-1))*$R$3)),6)=1,1,0)),W388-INDIRECT(_xlfn.CONCAT($BZ$1,MATCH(D388,$BY$7:$BY$100,0)+6)):INDIRECT(_xlfn.CONCAT($BZ$1,MATCH(D388,$BY$7:$BY$100,0)+6+SUM(IF((D388=$BY$7:$BY$59)=TRUE,1,0))-1))*$R$3))/$S$3,1,-1,TRUE)),"")</f>
        <v/>
      </c>
      <c r="AG388" s="31"/>
      <c r="AH388" s="31"/>
      <c r="AI388" s="31"/>
      <c r="AJ388" s="32"/>
      <c r="AK388" s="6"/>
      <c r="AL388" s="21"/>
      <c r="AM388" s="21"/>
      <c r="AN388" s="48">
        <f t="shared" si="93"/>
        <v>12</v>
      </c>
      <c r="AO388" s="39" t="e">
        <f t="shared" si="94"/>
        <v>#N/A</v>
      </c>
      <c r="AP388" s="39" t="e" cm="1">
        <f t="array" ref="AP388">_xlfn.XMATCH(1,IF(IF((AL388=$DG$24:$EF$24)=TRUE,1,0)+IF((AM388=$DG$25:$EF$25)=TRUE,1,0)=2,1,0))</f>
        <v>#N/A</v>
      </c>
      <c r="AQ388" s="39" t="str" cm="1">
        <f t="array" aca="1" ref="AQ388:AU388" ca="1">AA388:AE388</f>
        <v/>
      </c>
      <c r="AR388" s="39" t="str">
        <f ca="1"/>
        <v/>
      </c>
      <c r="AS388" s="39" t="str">
        <f ca="1"/>
        <v/>
      </c>
      <c r="AT388" s="39" t="str">
        <f ca="1"/>
        <v/>
      </c>
      <c r="AU388" s="39" t="str">
        <f ca="1"/>
        <v/>
      </c>
      <c r="AV388" s="39">
        <f t="shared" si="95"/>
        <v>0</v>
      </c>
      <c r="AW388" s="39" t="e" cm="1">
        <f t="array" ref="AW388">IF(AND(AV388=1,AO388&lt;&gt;1),VLOOKUP(E388,변환표준점수!$H$8:$O$60,_xlfn.XMATCH('표점 계산기'!$AL388,변환표준점수!$I$6:$O$6)+1,FALSE),IF(AND($E388=0,$DN$4=1),INDEX($CH$7:$CH$73,SUM(IF(AF388=$CP$7:$CP$59,ROW($A$1:$A$50),0))),IF(AND($E388&lt;&gt;0,$DN$4&lt;&gt;1),INDEX($CD$7:$CD$73,SUM(IF(AF388=$CL$7:$CL$59,ROW($A$1:$A$50),0))),AF388:AJ388)))</f>
        <v>#N/A</v>
      </c>
      <c r="AX388" s="39"/>
      <c r="AY388" s="39"/>
      <c r="AZ388" s="39"/>
      <c r="BA388" s="39"/>
      <c r="BB388" s="39" t="e">
        <f>VLOOKUP(G388,변환표준점수!$X$8:$AM$16,_xlfn.XMATCH(AL388,변환표준점수!$Y$5:$AM$5)+IF(OR(AN388=6,AN388=7,AN388=10,AN388=11),IF(AO388=1,0,1),0)+1,FALSE)</f>
        <v>#N/A</v>
      </c>
      <c r="BC388" s="39" t="e">
        <f>VLOOKUP(H388,변환표준점수!$AO$8:$BE$16,_xlfn.XMATCH(AL388,변환표준점수!$AP$5:$BE$5)+IF(OR(AN388=3,AN388=6,AN388=8,AN388=9,AN388=10),IF(AO388=1,0,1),0)+1,FALSE)</f>
        <v>#N/A</v>
      </c>
      <c r="BD388" s="39" t="e">
        <f>IF(I388=0,VLOOKUP(K388,변환표준점수!$BU$8:$CF$62,'표점 계산기'!$AN388+1,FALSE),VLOOKUP(I388,변환표준점수!$BH$8:$BS$62,'표점 계산기'!$AN388+1,FALSE))</f>
        <v>#N/A</v>
      </c>
      <c r="BE388" s="39" t="e">
        <f>IF(J388=0,VLOOKUP(L388,변환표준점수!$BU$8:$CF$62,'표점 계산기'!$AN388+1,FALSE),VLOOKUP(J388,변환표준점수!$BH$8:$BS$62,'표점 계산기'!$AN388+1,FALSE))</f>
        <v>#N/A</v>
      </c>
      <c r="BF388" s="39" cm="1">
        <f t="array" ref="BF388">IF(M388=0,0,IF(OR(AN388=3,AN388=4),0,IF(AN388=1,INDEX($CZ$7:$CZ$15,SUM(IF(M388&lt;$CY$7:$CY$15=TRUE,1,0))+1),VLOOKUP(M388,변환표준점수!$BH$8:$BS$62,'표점 계산기'!AN388+1,FALSE))))</f>
        <v>0</v>
      </c>
      <c r="BG388" s="39" t="e" cm="1">
        <f t="array" ref="BG388">INDEX($DG$24:$EF$31,COLUMN(C383),$AP388)</f>
        <v>#N/A</v>
      </c>
      <c r="BH388" s="39" t="e" cm="1">
        <f t="array" ref="BH388">INDEX($DG$24:$EF$31,COLUMN(D383),$AP388)</f>
        <v>#N/A</v>
      </c>
      <c r="BI388" s="39" t="e" cm="1">
        <f t="array" ref="BI388">INDEX($DG$24:$EF$31,COLUMN(E383),$AP388)</f>
        <v>#N/A</v>
      </c>
      <c r="BJ388" s="39" t="e" cm="1">
        <f t="array" ref="BJ388">INDEX($DG$24:$EF$31,COLUMN(F383),$AP388)</f>
        <v>#N/A</v>
      </c>
      <c r="BK388" s="39" t="e" cm="1">
        <f t="array" ref="BK388">INDEX($DG$24:$EF$31,COLUMN(G383),$AP388)</f>
        <v>#N/A</v>
      </c>
      <c r="BL388" s="39" t="e" cm="1">
        <f t="array" ref="BL388">INDEX($DG$24:$EF$31,COLUMN(H383),$AP388)</f>
        <v>#N/A</v>
      </c>
      <c r="BM388" s="63" t="str" cm="1">
        <f t="array" aca="1" ref="BM388:BQ388" ca="1">IFERROR(ROUND(IF(IFERROR(AW388:BA388/AW388:BA388,0)=1,(IFERROR(AQ388:AU388*BG388,0)+IFERROR(AW388:BA388*BH388,0)+(SUM(BD388:BF388)-MIN(BD388:BF388))*BI388+BB388*BJ388+BC388*BK388)*BL388+BB388*(1-BJ388)+BC388*(1-BK388)+IF(AN388=1,BF388,0),""),2),"")</f>
        <v/>
      </c>
      <c r="BN388" s="52" t="str">
        <f ca="1"/>
        <v/>
      </c>
      <c r="BO388" s="52" t="str">
        <f ca="1"/>
        <v/>
      </c>
      <c r="BP388" s="52" t="str">
        <f ca="1"/>
        <v/>
      </c>
      <c r="BQ388" s="64" t="str">
        <f ca="1"/>
        <v/>
      </c>
      <c r="BR388" s="6"/>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6"/>
      <c r="DM388" s="6"/>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row>
    <row r="389" spans="1:153" x14ac:dyDescent="0.3">
      <c r="A389" s="5"/>
      <c r="B389" s="18" t="str">
        <f t="shared" si="83"/>
        <v/>
      </c>
      <c r="C389" s="24"/>
      <c r="D389" s="24"/>
      <c r="E389" s="24"/>
      <c r="F389" s="24"/>
      <c r="G389" s="24"/>
      <c r="H389" s="25"/>
      <c r="I389" s="25"/>
      <c r="J389" s="25"/>
      <c r="K389" s="25"/>
      <c r="L389" s="25"/>
      <c r="M389" s="25"/>
      <c r="N389" s="24"/>
      <c r="O389" s="25"/>
      <c r="P389" s="6"/>
      <c r="Q389" s="6"/>
      <c r="R389" s="6" t="e">
        <f t="shared" si="84"/>
        <v>#N/A</v>
      </c>
      <c r="S389" s="6" t="e">
        <f t="shared" si="85"/>
        <v>#N/A</v>
      </c>
      <c r="T389" s="6" t="e">
        <f t="shared" si="86"/>
        <v>#N/A</v>
      </c>
      <c r="U389" s="6" t="e">
        <f t="shared" si="87"/>
        <v>#N/A</v>
      </c>
      <c r="V389" s="8" cm="1">
        <f t="array" ref="V389">IF(M389=0,0,IF(OR($DM$4=3,$DM$4=4),0,IF($DM$4=1,INDEX($CZ$7:$CZ$15,SUM(IF(M389&lt;$CY$7:$CY$15=TRUE,1,0))+1),VLOOKUP(M389,$DB$7:$DC$107,2,FALSE))))</f>
        <v>0</v>
      </c>
      <c r="W389" s="6" t="e">
        <f t="shared" si="82"/>
        <v>#N/A</v>
      </c>
      <c r="X389" s="6" cm="1">
        <f t="array" aca="1" ref="X389" ca="1">SUM(IF((IF(E389=0,INDIRECT(_xlfn.CONCAT($CH$1,MATCH(F389,$CG$7:$CG$100,0)+6)):INDIRECT(_xlfn.CONCAT($CH$1,MATCH(F389,$CG$7:$CG$100,0)+6+SUM(IF((F389=$CG$7:$CG$59)=TRUE,1,0))-1)),INDIRECT(_xlfn.CONCAT($CD$1,MATCH(E389,$CC$7:$CC$100,0)+6)):INDIRECT(_xlfn.CONCAT($CD$1,MATCH(E389,$CC$7:$CC$100,0)+6+SUM(IF((E389=$CC$7:$CC$59)=TRUE,1,0))-1)))*$S$3)=0,0,1))</f>
        <v>2</v>
      </c>
      <c r="Y389" s="6" t="e" cm="1">
        <f t="array" aca="1" ref="Y389" ca="1">SUM(IF((TRANSPOSE(MMULT(MMULT(_xlfn.MUNIT(X389),IF(MMULT(IF(E389=0,INDIRECT(_xlfn.CONCAT($CH$1,MATCH(F389,$CG$7:$CG$100,0)+6)):INDIRECT(_xlfn.CONCAT($CH$1,MATCH(F389,$CG$7:$CG$100,0)+6+SUM(IF((F389=$CG$7:$CG$59)=TRUE,1,0))-1)),INDIRECT(_xlfn.CONCAT($CD$1,MATCH(E389,$CC$7:$CC$100,0)+6)):INDIRECT(_xlfn.CONCAT($CD$1,MATCH(E389,$CC$7:$CC$100,0)+6+SUM(IF((E389=$CC$7:$CC$59)=TRUE,1,0))-1)))*$S$3,1/TRANSPOSE(W389-INDIRECT(_xlfn.CONCAT($BZ$1,MATCH(D389,$BY$7:$BY$100,0)+6)):INDIRECT(_xlfn.CONCAT($BZ$1,MATCH(D389,$BY$7:$BY$100,0)+6+SUM(IF((D389=$BY$7:$BY$59)=TRUE,1,0))-1))*$R$3))=1,1,0)),W389-INDIRECT(_xlfn.CONCAT($BZ$1,MATCH(D389,$BY$7:$BY$100,0)+6)):INDIRECT(_xlfn.CONCAT($BZ$1,MATCH(D389,$BY$7:$BY$100,0)+6+SUM(IF((D389=$BY$7:$BY$59)=TRUE,1,0))-1))*$R$3)))=0,0,1))</f>
        <v>#N/A</v>
      </c>
      <c r="Z389" s="6"/>
      <c r="AA389" s="30" t="str">
        <f t="shared" ca="1" si="88"/>
        <v/>
      </c>
      <c r="AB389" s="31" t="str">
        <f t="shared" si="89"/>
        <v/>
      </c>
      <c r="AC389" s="31" t="str">
        <f t="shared" si="90"/>
        <v/>
      </c>
      <c r="AD389" s="31" t="str">
        <f t="shared" si="91"/>
        <v/>
      </c>
      <c r="AE389" s="32" t="str">
        <f t="shared" si="92"/>
        <v/>
      </c>
      <c r="AF389" s="33" t="str" cm="1">
        <f t="array" aca="1" ref="AF389" ca="1">IFERROR(IF(_xlfn._xlws.SORT(TRANSPOSE(MMULT(MMULT(_xlfn.MUNIT(X389),IF(ROUND(MMULT(IF(E389=0,IF(DN387=1,INDIRECT(_xlfn.CONCAT($CP$1,MATCH(F389,$CO$7:$CO$100,0)+6)):INDIRECT(_xlfn.CONCAT($CP$1,MATCH(F389,$CO$7:$CO$100,0)+6+SUM(IF((F389=$CO$7:$CO$59)=TRUE,1,0))-1)),INDIRECT(_xlfn.CONCAT($CH$1,MATCH(F389,$CG$7:$CG$100,0)+6)):INDIRECT(_xlfn.CONCAT($CH$1,MATCH(F389,$CG$7:$CG$100,0)+6+SUM(IF((F389=$CG$7:$CG$59)=TRUE,1,0))-1))),IF(OR(DN387=2,DN387=3),INDIRECT(_xlfn.CONCAT($CL$1,MATCH(E389,$CK$7:$CK$100,0)+6)):INDIRECT(_xlfn.CONCAT($CL$1,MATCH(E389,$CK$7:$CK$100,0)+6+SUM(IF((E389=$CK$7:$CK$59)=TRUE,1,0))-1)),INDIRECT(_xlfn.CONCAT($CD$1,MATCH(E389,$CC$7:$CC$100,0)+6)):INDIRECT(_xlfn.CONCAT($CD$1,MATCH(E389,$CC$7:$CC$100,0)+6+SUM(IF((E389=$CC$7:$CC$59)=TRUE,1,0))-1))))*$S$3*IF(AND(DM387=4,F389=0),1.1,1),1/TRANSPOSE(W389-INDIRECT(_xlfn.CONCAT($BZ$1,MATCH(D389,$BY$7:$BY$100,0)+6)):INDIRECT(_xlfn.CONCAT($BZ$1,MATCH(D389,$BY$7:$BY$100,0)+6+SUM(IF((D389=$BY$7:$BY$59)=TRUE,1,0))-1))*$R$3)),6)=1,1,0)),W389-INDIRECT(_xlfn.CONCAT($BZ$1,MATCH(D389,$BY$7:$BY$100,0)+6)):INDIRECT(_xlfn.CONCAT($BZ$1,MATCH(D389,$BY$7:$BY$100,0)+6+SUM(IF((D389=$BY$7:$BY$59)=TRUE,1,0))-1))*$R$3))/$S$3,1,-1,TRUE)=0,"",_xlfn._xlws.SORT(TRANSPOSE(MMULT(MMULT(_xlfn.MUNIT(X389),IF(ROUND(MMULT(IF(E389=0,IF(DN387=1,INDIRECT(_xlfn.CONCAT($CP$1,MATCH(F389,$CO$7:$CO$100,0)+6)):INDIRECT(_xlfn.CONCAT($CP$1,MATCH(F389,$CO$7:$CO$100,0)+6+SUM(IF((F389=$CO$7:$CO$59)=TRUE,1,0))-1)),INDIRECT(_xlfn.CONCAT($CH$1,MATCH(F389,$CG$7:$CG$100,0)+6)):INDIRECT(_xlfn.CONCAT($CH$1,MATCH(F389,$CG$7:$CG$100,0)+6+SUM(IF((F389=$CG$7:$CG$59)=TRUE,1,0))-1))),IF(OR(DN387=2,DN387=3),INDIRECT(_xlfn.CONCAT($CL$1,MATCH(E389,$CK$7:$CK$100,0)+6)):INDIRECT(_xlfn.CONCAT($CL$1,MATCH(E389,$CK$7:$CK$100,0)+6+SUM(IF((E389=$CK$7:$CK$59)=TRUE,1,0))-1)),INDIRECT(_xlfn.CONCAT($CD$1,MATCH(E389,$CC$7:$CC$100,0)+6)):INDIRECT(_xlfn.CONCAT($CD$1,MATCH(E389,$CC$7:$CC$100,0)+6+SUM(IF((E389=$CC$7:$CC$59)=TRUE,1,0))-1))))*$S$3*IF(AND(DM387=4,F389=0),1.1,1),1/TRANSPOSE(W389-INDIRECT(_xlfn.CONCAT($BZ$1,MATCH(D389,$BY$7:$BY$100,0)+6)):INDIRECT(_xlfn.CONCAT($BZ$1,MATCH(D389,$BY$7:$BY$100,0)+6+SUM(IF((D389=$BY$7:$BY$59)=TRUE,1,0))-1))*$R$3)),6)=1,1,0)),W389-INDIRECT(_xlfn.CONCAT($BZ$1,MATCH(D389,$BY$7:$BY$100,0)+6)):INDIRECT(_xlfn.CONCAT($BZ$1,MATCH(D389,$BY$7:$BY$100,0)+6+SUM(IF((D389=$BY$7:$BY$59)=TRUE,1,0))-1))*$R$3))/$S$3,1,-1,TRUE)),"")</f>
        <v/>
      </c>
      <c r="AG389" s="31"/>
      <c r="AH389" s="31"/>
      <c r="AI389" s="31"/>
      <c r="AJ389" s="32"/>
      <c r="AK389" s="6"/>
      <c r="AL389" s="21"/>
      <c r="AM389" s="21"/>
      <c r="AN389" s="48">
        <f t="shared" si="93"/>
        <v>12</v>
      </c>
      <c r="AO389" s="39" t="e">
        <f t="shared" si="94"/>
        <v>#N/A</v>
      </c>
      <c r="AP389" s="39" t="e" cm="1">
        <f t="array" ref="AP389">_xlfn.XMATCH(1,IF(IF((AL389=$DG$24:$EF$24)=TRUE,1,0)+IF((AM389=$DG$25:$EF$25)=TRUE,1,0)=2,1,0))</f>
        <v>#N/A</v>
      </c>
      <c r="AQ389" s="39" t="str" cm="1">
        <f t="array" aca="1" ref="AQ389:AU389" ca="1">AA389:AE389</f>
        <v/>
      </c>
      <c r="AR389" s="39" t="str">
        <f ca="1"/>
        <v/>
      </c>
      <c r="AS389" s="39" t="str">
        <f ca="1"/>
        <v/>
      </c>
      <c r="AT389" s="39" t="str">
        <f ca="1"/>
        <v/>
      </c>
      <c r="AU389" s="39" t="str">
        <f ca="1"/>
        <v/>
      </c>
      <c r="AV389" s="39">
        <f t="shared" si="95"/>
        <v>0</v>
      </c>
      <c r="AW389" s="39" t="e" cm="1">
        <f t="array" ref="AW389">IF(AND(AV389=1,AO389&lt;&gt;1),VLOOKUP(E389,변환표준점수!$H$8:$O$60,_xlfn.XMATCH('표점 계산기'!$AL389,변환표준점수!$I$6:$O$6)+1,FALSE),IF(AND($E389=0,$DN$4=1),INDEX($CH$7:$CH$73,SUM(IF(AF389=$CP$7:$CP$59,ROW($A$1:$A$50),0))),IF(AND($E389&lt;&gt;0,$DN$4&lt;&gt;1),INDEX($CD$7:$CD$73,SUM(IF(AF389=$CL$7:$CL$59,ROW($A$1:$A$50),0))),AF389:AJ389)))</f>
        <v>#N/A</v>
      </c>
      <c r="AX389" s="39"/>
      <c r="AY389" s="39"/>
      <c r="AZ389" s="39"/>
      <c r="BA389" s="39"/>
      <c r="BB389" s="39" t="e">
        <f>VLOOKUP(G389,변환표준점수!$X$8:$AM$16,_xlfn.XMATCH(AL389,변환표준점수!$Y$5:$AM$5)+IF(OR(AN389=6,AN389=7,AN389=10,AN389=11),IF(AO389=1,0,1),0)+1,FALSE)</f>
        <v>#N/A</v>
      </c>
      <c r="BC389" s="39" t="e">
        <f>VLOOKUP(H389,변환표준점수!$AO$8:$BE$16,_xlfn.XMATCH(AL389,변환표준점수!$AP$5:$BE$5)+IF(OR(AN389=3,AN389=6,AN389=8,AN389=9,AN389=10),IF(AO389=1,0,1),0)+1,FALSE)</f>
        <v>#N/A</v>
      </c>
      <c r="BD389" s="39" t="e">
        <f>IF(I389=0,VLOOKUP(K389,변환표준점수!$BU$8:$CF$62,'표점 계산기'!$AN389+1,FALSE),VLOOKUP(I389,변환표준점수!$BH$8:$BS$62,'표점 계산기'!$AN389+1,FALSE))</f>
        <v>#N/A</v>
      </c>
      <c r="BE389" s="39" t="e">
        <f>IF(J389=0,VLOOKUP(L389,변환표준점수!$BU$8:$CF$62,'표점 계산기'!$AN389+1,FALSE),VLOOKUP(J389,변환표준점수!$BH$8:$BS$62,'표점 계산기'!$AN389+1,FALSE))</f>
        <v>#N/A</v>
      </c>
      <c r="BF389" s="39" cm="1">
        <f t="array" ref="BF389">IF(M389=0,0,IF(OR(AN389=3,AN389=4),0,IF(AN389=1,INDEX($CZ$7:$CZ$15,SUM(IF(M389&lt;$CY$7:$CY$15=TRUE,1,0))+1),VLOOKUP(M389,변환표준점수!$BH$8:$BS$62,'표점 계산기'!AN389+1,FALSE))))</f>
        <v>0</v>
      </c>
      <c r="BG389" s="39" t="e" cm="1">
        <f t="array" ref="BG389">INDEX($DG$24:$EF$31,COLUMN(C384),$AP389)</f>
        <v>#N/A</v>
      </c>
      <c r="BH389" s="39" t="e" cm="1">
        <f t="array" ref="BH389">INDEX($DG$24:$EF$31,COLUMN(D384),$AP389)</f>
        <v>#N/A</v>
      </c>
      <c r="BI389" s="39" t="e" cm="1">
        <f t="array" ref="BI389">INDEX($DG$24:$EF$31,COLUMN(E384),$AP389)</f>
        <v>#N/A</v>
      </c>
      <c r="BJ389" s="39" t="e" cm="1">
        <f t="array" ref="BJ389">INDEX($DG$24:$EF$31,COLUMN(F384),$AP389)</f>
        <v>#N/A</v>
      </c>
      <c r="BK389" s="39" t="e" cm="1">
        <f t="array" ref="BK389">INDEX($DG$24:$EF$31,COLUMN(G384),$AP389)</f>
        <v>#N/A</v>
      </c>
      <c r="BL389" s="39" t="e" cm="1">
        <f t="array" ref="BL389">INDEX($DG$24:$EF$31,COLUMN(H384),$AP389)</f>
        <v>#N/A</v>
      </c>
      <c r="BM389" s="63" t="str" cm="1">
        <f t="array" aca="1" ref="BM389:BQ389" ca="1">IFERROR(ROUND(IF(IFERROR(AW389:BA389/AW389:BA389,0)=1,(IFERROR(AQ389:AU389*BG389,0)+IFERROR(AW389:BA389*BH389,0)+(SUM(BD389:BF389)-MIN(BD389:BF389))*BI389+BB389*BJ389+BC389*BK389)*BL389+BB389*(1-BJ389)+BC389*(1-BK389)+IF(AN389=1,BF389,0),""),2),"")</f>
        <v/>
      </c>
      <c r="BN389" s="52" t="str">
        <f ca="1"/>
        <v/>
      </c>
      <c r="BO389" s="52" t="str">
        <f ca="1"/>
        <v/>
      </c>
      <c r="BP389" s="52" t="str">
        <f ca="1"/>
        <v/>
      </c>
      <c r="BQ389" s="64" t="str">
        <f ca="1"/>
        <v/>
      </c>
      <c r="BR389" s="6"/>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6"/>
      <c r="DM389" s="6"/>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row>
    <row r="390" spans="1:153" x14ac:dyDescent="0.3">
      <c r="A390" s="5"/>
      <c r="B390" s="18" t="str">
        <f t="shared" si="83"/>
        <v/>
      </c>
      <c r="C390" s="24"/>
      <c r="D390" s="24"/>
      <c r="E390" s="24"/>
      <c r="F390" s="24"/>
      <c r="G390" s="24"/>
      <c r="H390" s="25"/>
      <c r="I390" s="25"/>
      <c r="J390" s="25"/>
      <c r="K390" s="25"/>
      <c r="L390" s="25"/>
      <c r="M390" s="25"/>
      <c r="N390" s="24"/>
      <c r="O390" s="25"/>
      <c r="P390" s="6"/>
      <c r="Q390" s="6"/>
      <c r="R390" s="6" t="e">
        <f t="shared" si="84"/>
        <v>#N/A</v>
      </c>
      <c r="S390" s="6" t="e">
        <f t="shared" si="85"/>
        <v>#N/A</v>
      </c>
      <c r="T390" s="6" t="e">
        <f t="shared" si="86"/>
        <v>#N/A</v>
      </c>
      <c r="U390" s="6" t="e">
        <f t="shared" si="87"/>
        <v>#N/A</v>
      </c>
      <c r="V390" s="8" cm="1">
        <f t="array" ref="V390">IF(M390=0,0,IF(OR($DM$4=3,$DM$4=4),0,IF($DM$4=1,INDEX($CZ$7:$CZ$15,SUM(IF(M390&lt;$CY$7:$CY$15=TRUE,1,0))+1),VLOOKUP(M390,$DB$7:$DC$107,2,FALSE))))</f>
        <v>0</v>
      </c>
      <c r="W390" s="6" t="e">
        <f t="shared" ref="W390:W453" si="96">ROUND((C390-S390*(1-$V$3)-V390*(IF($DM$4=1,1,0))-R390*(1-$U$3))/$W$3-R390*$U$3-S390*$V$3-(SUM(T390:V390)-MIN(T390:V390))*$T$3,2)</f>
        <v>#N/A</v>
      </c>
      <c r="X390" s="6" cm="1">
        <f t="array" aca="1" ref="X390" ca="1">SUM(IF((IF(E390=0,INDIRECT(_xlfn.CONCAT($CH$1,MATCH(F390,$CG$7:$CG$100,0)+6)):INDIRECT(_xlfn.CONCAT($CH$1,MATCH(F390,$CG$7:$CG$100,0)+6+SUM(IF((F390=$CG$7:$CG$59)=TRUE,1,0))-1)),INDIRECT(_xlfn.CONCAT($CD$1,MATCH(E390,$CC$7:$CC$100,0)+6)):INDIRECT(_xlfn.CONCAT($CD$1,MATCH(E390,$CC$7:$CC$100,0)+6+SUM(IF((E390=$CC$7:$CC$59)=TRUE,1,0))-1)))*$S$3)=0,0,1))</f>
        <v>2</v>
      </c>
      <c r="Y390" s="6" t="e" cm="1">
        <f t="array" aca="1" ref="Y390" ca="1">SUM(IF((TRANSPOSE(MMULT(MMULT(_xlfn.MUNIT(X390),IF(MMULT(IF(E390=0,INDIRECT(_xlfn.CONCAT($CH$1,MATCH(F390,$CG$7:$CG$100,0)+6)):INDIRECT(_xlfn.CONCAT($CH$1,MATCH(F390,$CG$7:$CG$100,0)+6+SUM(IF((F390=$CG$7:$CG$59)=TRUE,1,0))-1)),INDIRECT(_xlfn.CONCAT($CD$1,MATCH(E390,$CC$7:$CC$100,0)+6)):INDIRECT(_xlfn.CONCAT($CD$1,MATCH(E390,$CC$7:$CC$100,0)+6+SUM(IF((E390=$CC$7:$CC$59)=TRUE,1,0))-1)))*$S$3,1/TRANSPOSE(W390-INDIRECT(_xlfn.CONCAT($BZ$1,MATCH(D390,$BY$7:$BY$100,0)+6)):INDIRECT(_xlfn.CONCAT($BZ$1,MATCH(D390,$BY$7:$BY$100,0)+6+SUM(IF((D390=$BY$7:$BY$59)=TRUE,1,0))-1))*$R$3))=1,1,0)),W390-INDIRECT(_xlfn.CONCAT($BZ$1,MATCH(D390,$BY$7:$BY$100,0)+6)):INDIRECT(_xlfn.CONCAT($BZ$1,MATCH(D390,$BY$7:$BY$100,0)+6+SUM(IF((D390=$BY$7:$BY$59)=TRUE,1,0))-1))*$R$3)))=0,0,1))</f>
        <v>#N/A</v>
      </c>
      <c r="Z390" s="6"/>
      <c r="AA390" s="30" t="str">
        <f t="shared" ca="1" si="88"/>
        <v/>
      </c>
      <c r="AB390" s="31" t="str">
        <f t="shared" si="89"/>
        <v/>
      </c>
      <c r="AC390" s="31" t="str">
        <f t="shared" si="90"/>
        <v/>
      </c>
      <c r="AD390" s="31" t="str">
        <f t="shared" si="91"/>
        <v/>
      </c>
      <c r="AE390" s="32" t="str">
        <f t="shared" si="92"/>
        <v/>
      </c>
      <c r="AF390" s="33" t="str" cm="1">
        <f t="array" aca="1" ref="AF390" ca="1">IFERROR(IF(_xlfn._xlws.SORT(TRANSPOSE(MMULT(MMULT(_xlfn.MUNIT(X390),IF(ROUND(MMULT(IF(E390=0,IF(DN388=1,INDIRECT(_xlfn.CONCAT($CP$1,MATCH(F390,$CO$7:$CO$100,0)+6)):INDIRECT(_xlfn.CONCAT($CP$1,MATCH(F390,$CO$7:$CO$100,0)+6+SUM(IF((F390=$CO$7:$CO$59)=TRUE,1,0))-1)),INDIRECT(_xlfn.CONCAT($CH$1,MATCH(F390,$CG$7:$CG$100,0)+6)):INDIRECT(_xlfn.CONCAT($CH$1,MATCH(F390,$CG$7:$CG$100,0)+6+SUM(IF((F390=$CG$7:$CG$59)=TRUE,1,0))-1))),IF(OR(DN388=2,DN388=3),INDIRECT(_xlfn.CONCAT($CL$1,MATCH(E390,$CK$7:$CK$100,0)+6)):INDIRECT(_xlfn.CONCAT($CL$1,MATCH(E390,$CK$7:$CK$100,0)+6+SUM(IF((E390=$CK$7:$CK$59)=TRUE,1,0))-1)),INDIRECT(_xlfn.CONCAT($CD$1,MATCH(E390,$CC$7:$CC$100,0)+6)):INDIRECT(_xlfn.CONCAT($CD$1,MATCH(E390,$CC$7:$CC$100,0)+6+SUM(IF((E390=$CC$7:$CC$59)=TRUE,1,0))-1))))*$S$3*IF(AND(DM388=4,F390=0),1.1,1),1/TRANSPOSE(W390-INDIRECT(_xlfn.CONCAT($BZ$1,MATCH(D390,$BY$7:$BY$100,0)+6)):INDIRECT(_xlfn.CONCAT($BZ$1,MATCH(D390,$BY$7:$BY$100,0)+6+SUM(IF((D390=$BY$7:$BY$59)=TRUE,1,0))-1))*$R$3)),6)=1,1,0)),W390-INDIRECT(_xlfn.CONCAT($BZ$1,MATCH(D390,$BY$7:$BY$100,0)+6)):INDIRECT(_xlfn.CONCAT($BZ$1,MATCH(D390,$BY$7:$BY$100,0)+6+SUM(IF((D390=$BY$7:$BY$59)=TRUE,1,0))-1))*$R$3))/$S$3,1,-1,TRUE)=0,"",_xlfn._xlws.SORT(TRANSPOSE(MMULT(MMULT(_xlfn.MUNIT(X390),IF(ROUND(MMULT(IF(E390=0,IF(DN388=1,INDIRECT(_xlfn.CONCAT($CP$1,MATCH(F390,$CO$7:$CO$100,0)+6)):INDIRECT(_xlfn.CONCAT($CP$1,MATCH(F390,$CO$7:$CO$100,0)+6+SUM(IF((F390=$CO$7:$CO$59)=TRUE,1,0))-1)),INDIRECT(_xlfn.CONCAT($CH$1,MATCH(F390,$CG$7:$CG$100,0)+6)):INDIRECT(_xlfn.CONCAT($CH$1,MATCH(F390,$CG$7:$CG$100,0)+6+SUM(IF((F390=$CG$7:$CG$59)=TRUE,1,0))-1))),IF(OR(DN388=2,DN388=3),INDIRECT(_xlfn.CONCAT($CL$1,MATCH(E390,$CK$7:$CK$100,0)+6)):INDIRECT(_xlfn.CONCAT($CL$1,MATCH(E390,$CK$7:$CK$100,0)+6+SUM(IF((E390=$CK$7:$CK$59)=TRUE,1,0))-1)),INDIRECT(_xlfn.CONCAT($CD$1,MATCH(E390,$CC$7:$CC$100,0)+6)):INDIRECT(_xlfn.CONCAT($CD$1,MATCH(E390,$CC$7:$CC$100,0)+6+SUM(IF((E390=$CC$7:$CC$59)=TRUE,1,0))-1))))*$S$3*IF(AND(DM388=4,F390=0),1.1,1),1/TRANSPOSE(W390-INDIRECT(_xlfn.CONCAT($BZ$1,MATCH(D390,$BY$7:$BY$100,0)+6)):INDIRECT(_xlfn.CONCAT($BZ$1,MATCH(D390,$BY$7:$BY$100,0)+6+SUM(IF((D390=$BY$7:$BY$59)=TRUE,1,0))-1))*$R$3)),6)=1,1,0)),W390-INDIRECT(_xlfn.CONCAT($BZ$1,MATCH(D390,$BY$7:$BY$100,0)+6)):INDIRECT(_xlfn.CONCAT($BZ$1,MATCH(D390,$BY$7:$BY$100,0)+6+SUM(IF((D390=$BY$7:$BY$59)=TRUE,1,0))-1))*$R$3))/$S$3,1,-1,TRUE)),"")</f>
        <v/>
      </c>
      <c r="AG390" s="31"/>
      <c r="AH390" s="31"/>
      <c r="AI390" s="31"/>
      <c r="AJ390" s="32"/>
      <c r="AK390" s="6"/>
      <c r="AL390" s="21"/>
      <c r="AM390" s="21"/>
      <c r="AN390" s="48">
        <f t="shared" si="93"/>
        <v>12</v>
      </c>
      <c r="AO390" s="39" t="e">
        <f t="shared" si="94"/>
        <v>#N/A</v>
      </c>
      <c r="AP390" s="39" t="e" cm="1">
        <f t="array" ref="AP390">_xlfn.XMATCH(1,IF(IF((AL390=$DG$24:$EF$24)=TRUE,1,0)+IF((AM390=$DG$25:$EF$25)=TRUE,1,0)=2,1,0))</f>
        <v>#N/A</v>
      </c>
      <c r="AQ390" s="39" t="str" cm="1">
        <f t="array" aca="1" ref="AQ390:AU390" ca="1">AA390:AE390</f>
        <v/>
      </c>
      <c r="AR390" s="39" t="str">
        <f ca="1"/>
        <v/>
      </c>
      <c r="AS390" s="39" t="str">
        <f ca="1"/>
        <v/>
      </c>
      <c r="AT390" s="39" t="str">
        <f ca="1"/>
        <v/>
      </c>
      <c r="AU390" s="39" t="str">
        <f ca="1"/>
        <v/>
      </c>
      <c r="AV390" s="39">
        <f t="shared" si="95"/>
        <v>0</v>
      </c>
      <c r="AW390" s="39" t="e" cm="1">
        <f t="array" ref="AW390">IF(AND(AV390=1,AO390&lt;&gt;1),VLOOKUP(E390,변환표준점수!$H$8:$O$60,_xlfn.XMATCH('표점 계산기'!$AL390,변환표준점수!$I$6:$O$6)+1,FALSE),IF(AND($E390=0,$DN$4=1),INDEX($CH$7:$CH$73,SUM(IF(AF390=$CP$7:$CP$59,ROW($A$1:$A$50),0))),IF(AND($E390&lt;&gt;0,$DN$4&lt;&gt;1),INDEX($CD$7:$CD$73,SUM(IF(AF390=$CL$7:$CL$59,ROW($A$1:$A$50),0))),AF390:AJ390)))</f>
        <v>#N/A</v>
      </c>
      <c r="AX390" s="39"/>
      <c r="AY390" s="39"/>
      <c r="AZ390" s="39"/>
      <c r="BA390" s="39"/>
      <c r="BB390" s="39" t="e">
        <f>VLOOKUP(G390,변환표준점수!$X$8:$AM$16,_xlfn.XMATCH(AL390,변환표준점수!$Y$5:$AM$5)+IF(OR(AN390=6,AN390=7,AN390=10,AN390=11),IF(AO390=1,0,1),0)+1,FALSE)</f>
        <v>#N/A</v>
      </c>
      <c r="BC390" s="39" t="e">
        <f>VLOOKUP(H390,변환표준점수!$AO$8:$BE$16,_xlfn.XMATCH(AL390,변환표준점수!$AP$5:$BE$5)+IF(OR(AN390=3,AN390=6,AN390=8,AN390=9,AN390=10),IF(AO390=1,0,1),0)+1,FALSE)</f>
        <v>#N/A</v>
      </c>
      <c r="BD390" s="39" t="e">
        <f>IF(I390=0,VLOOKUP(K390,변환표준점수!$BU$8:$CF$62,'표점 계산기'!$AN390+1,FALSE),VLOOKUP(I390,변환표준점수!$BH$8:$BS$62,'표점 계산기'!$AN390+1,FALSE))</f>
        <v>#N/A</v>
      </c>
      <c r="BE390" s="39" t="e">
        <f>IF(J390=0,VLOOKUP(L390,변환표준점수!$BU$8:$CF$62,'표점 계산기'!$AN390+1,FALSE),VLOOKUP(J390,변환표준점수!$BH$8:$BS$62,'표점 계산기'!$AN390+1,FALSE))</f>
        <v>#N/A</v>
      </c>
      <c r="BF390" s="39" cm="1">
        <f t="array" ref="BF390">IF(M390=0,0,IF(OR(AN390=3,AN390=4),0,IF(AN390=1,INDEX($CZ$7:$CZ$15,SUM(IF(M390&lt;$CY$7:$CY$15=TRUE,1,0))+1),VLOOKUP(M390,변환표준점수!$BH$8:$BS$62,'표점 계산기'!AN390+1,FALSE))))</f>
        <v>0</v>
      </c>
      <c r="BG390" s="39" t="e" cm="1">
        <f t="array" ref="BG390">INDEX($DG$24:$EF$31,COLUMN(C385),$AP390)</f>
        <v>#N/A</v>
      </c>
      <c r="BH390" s="39" t="e" cm="1">
        <f t="array" ref="BH390">INDEX($DG$24:$EF$31,COLUMN(D385),$AP390)</f>
        <v>#N/A</v>
      </c>
      <c r="BI390" s="39" t="e" cm="1">
        <f t="array" ref="BI390">INDEX($DG$24:$EF$31,COLUMN(E385),$AP390)</f>
        <v>#N/A</v>
      </c>
      <c r="BJ390" s="39" t="e" cm="1">
        <f t="array" ref="BJ390">INDEX($DG$24:$EF$31,COLUMN(F385),$AP390)</f>
        <v>#N/A</v>
      </c>
      <c r="BK390" s="39" t="e" cm="1">
        <f t="array" ref="BK390">INDEX($DG$24:$EF$31,COLUMN(G385),$AP390)</f>
        <v>#N/A</v>
      </c>
      <c r="BL390" s="39" t="e" cm="1">
        <f t="array" ref="BL390">INDEX($DG$24:$EF$31,COLUMN(H385),$AP390)</f>
        <v>#N/A</v>
      </c>
      <c r="BM390" s="63" t="str" cm="1">
        <f t="array" aca="1" ref="BM390:BQ390" ca="1">IFERROR(ROUND(IF(IFERROR(AW390:BA390/AW390:BA390,0)=1,(IFERROR(AQ390:AU390*BG390,0)+IFERROR(AW390:BA390*BH390,0)+(SUM(BD390:BF390)-MIN(BD390:BF390))*BI390+BB390*BJ390+BC390*BK390)*BL390+BB390*(1-BJ390)+BC390*(1-BK390)+IF(AN390=1,BF390,0),""),2),"")</f>
        <v/>
      </c>
      <c r="BN390" s="52" t="str">
        <f ca="1"/>
        <v/>
      </c>
      <c r="BO390" s="52" t="str">
        <f ca="1"/>
        <v/>
      </c>
      <c r="BP390" s="52" t="str">
        <f ca="1"/>
        <v/>
      </c>
      <c r="BQ390" s="64" t="str">
        <f ca="1"/>
        <v/>
      </c>
      <c r="BR390" s="6"/>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6"/>
      <c r="DM390" s="6"/>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row>
    <row r="391" spans="1:153" x14ac:dyDescent="0.3">
      <c r="A391" s="5"/>
      <c r="B391" s="18" t="str">
        <f t="shared" ref="B391:B454" si="97">IF(C391=0,"",ROW(A386))</f>
        <v/>
      </c>
      <c r="C391" s="24"/>
      <c r="D391" s="24"/>
      <c r="E391" s="24"/>
      <c r="F391" s="24"/>
      <c r="G391" s="24"/>
      <c r="H391" s="25"/>
      <c r="I391" s="25"/>
      <c r="J391" s="25"/>
      <c r="K391" s="25"/>
      <c r="L391" s="25"/>
      <c r="M391" s="25"/>
      <c r="N391" s="24"/>
      <c r="O391" s="25"/>
      <c r="P391" s="6"/>
      <c r="Q391" s="6"/>
      <c r="R391" s="6" t="e">
        <f t="shared" si="84"/>
        <v>#N/A</v>
      </c>
      <c r="S391" s="6" t="e">
        <f t="shared" si="85"/>
        <v>#N/A</v>
      </c>
      <c r="T391" s="6" t="e">
        <f t="shared" si="86"/>
        <v>#N/A</v>
      </c>
      <c r="U391" s="6" t="e">
        <f t="shared" si="87"/>
        <v>#N/A</v>
      </c>
      <c r="V391" s="8" cm="1">
        <f t="array" ref="V391">IF(M391=0,0,IF(OR($DM$4=3,$DM$4=4),0,IF($DM$4=1,INDEX($CZ$7:$CZ$15,SUM(IF(M391&lt;$CY$7:$CY$15=TRUE,1,0))+1),VLOOKUP(M391,$DB$7:$DC$107,2,FALSE))))</f>
        <v>0</v>
      </c>
      <c r="W391" s="6" t="e">
        <f t="shared" si="96"/>
        <v>#N/A</v>
      </c>
      <c r="X391" s="6" cm="1">
        <f t="array" aca="1" ref="X391" ca="1">SUM(IF((IF(E391=0,INDIRECT(_xlfn.CONCAT($CH$1,MATCH(F391,$CG$7:$CG$100,0)+6)):INDIRECT(_xlfn.CONCAT($CH$1,MATCH(F391,$CG$7:$CG$100,0)+6+SUM(IF((F391=$CG$7:$CG$59)=TRUE,1,0))-1)),INDIRECT(_xlfn.CONCAT($CD$1,MATCH(E391,$CC$7:$CC$100,0)+6)):INDIRECT(_xlfn.CONCAT($CD$1,MATCH(E391,$CC$7:$CC$100,0)+6+SUM(IF((E391=$CC$7:$CC$59)=TRUE,1,0))-1)))*$S$3)=0,0,1))</f>
        <v>2</v>
      </c>
      <c r="Y391" s="6" t="e" cm="1">
        <f t="array" aca="1" ref="Y391" ca="1">SUM(IF((TRANSPOSE(MMULT(MMULT(_xlfn.MUNIT(X391),IF(MMULT(IF(E391=0,INDIRECT(_xlfn.CONCAT($CH$1,MATCH(F391,$CG$7:$CG$100,0)+6)):INDIRECT(_xlfn.CONCAT($CH$1,MATCH(F391,$CG$7:$CG$100,0)+6+SUM(IF((F391=$CG$7:$CG$59)=TRUE,1,0))-1)),INDIRECT(_xlfn.CONCAT($CD$1,MATCH(E391,$CC$7:$CC$100,0)+6)):INDIRECT(_xlfn.CONCAT($CD$1,MATCH(E391,$CC$7:$CC$100,0)+6+SUM(IF((E391=$CC$7:$CC$59)=TRUE,1,0))-1)))*$S$3,1/TRANSPOSE(W391-INDIRECT(_xlfn.CONCAT($BZ$1,MATCH(D391,$BY$7:$BY$100,0)+6)):INDIRECT(_xlfn.CONCAT($BZ$1,MATCH(D391,$BY$7:$BY$100,0)+6+SUM(IF((D391=$BY$7:$BY$59)=TRUE,1,0))-1))*$R$3))=1,1,0)),W391-INDIRECT(_xlfn.CONCAT($BZ$1,MATCH(D391,$BY$7:$BY$100,0)+6)):INDIRECT(_xlfn.CONCAT($BZ$1,MATCH(D391,$BY$7:$BY$100,0)+6+SUM(IF((D391=$BY$7:$BY$59)=TRUE,1,0))-1))*$R$3)))=0,0,1))</f>
        <v>#N/A</v>
      </c>
      <c r="Z391" s="6"/>
      <c r="AA391" s="30" t="str">
        <f t="shared" ca="1" si="88"/>
        <v/>
      </c>
      <c r="AB391" s="31" t="str">
        <f t="shared" si="89"/>
        <v/>
      </c>
      <c r="AC391" s="31" t="str">
        <f t="shared" si="90"/>
        <v/>
      </c>
      <c r="AD391" s="31" t="str">
        <f t="shared" si="91"/>
        <v/>
      </c>
      <c r="AE391" s="32" t="str">
        <f t="shared" si="92"/>
        <v/>
      </c>
      <c r="AF391" s="33" t="str" cm="1">
        <f t="array" aca="1" ref="AF391" ca="1">IFERROR(IF(_xlfn._xlws.SORT(TRANSPOSE(MMULT(MMULT(_xlfn.MUNIT(X391),IF(ROUND(MMULT(IF(E391=0,IF(DN389=1,INDIRECT(_xlfn.CONCAT($CP$1,MATCH(F391,$CO$7:$CO$100,0)+6)):INDIRECT(_xlfn.CONCAT($CP$1,MATCH(F391,$CO$7:$CO$100,0)+6+SUM(IF((F391=$CO$7:$CO$59)=TRUE,1,0))-1)),INDIRECT(_xlfn.CONCAT($CH$1,MATCH(F391,$CG$7:$CG$100,0)+6)):INDIRECT(_xlfn.CONCAT($CH$1,MATCH(F391,$CG$7:$CG$100,0)+6+SUM(IF((F391=$CG$7:$CG$59)=TRUE,1,0))-1))),IF(OR(DN389=2,DN389=3),INDIRECT(_xlfn.CONCAT($CL$1,MATCH(E391,$CK$7:$CK$100,0)+6)):INDIRECT(_xlfn.CONCAT($CL$1,MATCH(E391,$CK$7:$CK$100,0)+6+SUM(IF((E391=$CK$7:$CK$59)=TRUE,1,0))-1)),INDIRECT(_xlfn.CONCAT($CD$1,MATCH(E391,$CC$7:$CC$100,0)+6)):INDIRECT(_xlfn.CONCAT($CD$1,MATCH(E391,$CC$7:$CC$100,0)+6+SUM(IF((E391=$CC$7:$CC$59)=TRUE,1,0))-1))))*$S$3*IF(AND(DM389=4,F391=0),1.1,1),1/TRANSPOSE(W391-INDIRECT(_xlfn.CONCAT($BZ$1,MATCH(D391,$BY$7:$BY$100,0)+6)):INDIRECT(_xlfn.CONCAT($BZ$1,MATCH(D391,$BY$7:$BY$100,0)+6+SUM(IF((D391=$BY$7:$BY$59)=TRUE,1,0))-1))*$R$3)),6)=1,1,0)),W391-INDIRECT(_xlfn.CONCAT($BZ$1,MATCH(D391,$BY$7:$BY$100,0)+6)):INDIRECT(_xlfn.CONCAT($BZ$1,MATCH(D391,$BY$7:$BY$100,0)+6+SUM(IF((D391=$BY$7:$BY$59)=TRUE,1,0))-1))*$R$3))/$S$3,1,-1,TRUE)=0,"",_xlfn._xlws.SORT(TRANSPOSE(MMULT(MMULT(_xlfn.MUNIT(X391),IF(ROUND(MMULT(IF(E391=0,IF(DN389=1,INDIRECT(_xlfn.CONCAT($CP$1,MATCH(F391,$CO$7:$CO$100,0)+6)):INDIRECT(_xlfn.CONCAT($CP$1,MATCH(F391,$CO$7:$CO$100,0)+6+SUM(IF((F391=$CO$7:$CO$59)=TRUE,1,0))-1)),INDIRECT(_xlfn.CONCAT($CH$1,MATCH(F391,$CG$7:$CG$100,0)+6)):INDIRECT(_xlfn.CONCAT($CH$1,MATCH(F391,$CG$7:$CG$100,0)+6+SUM(IF((F391=$CG$7:$CG$59)=TRUE,1,0))-1))),IF(OR(DN389=2,DN389=3),INDIRECT(_xlfn.CONCAT($CL$1,MATCH(E391,$CK$7:$CK$100,0)+6)):INDIRECT(_xlfn.CONCAT($CL$1,MATCH(E391,$CK$7:$CK$100,0)+6+SUM(IF((E391=$CK$7:$CK$59)=TRUE,1,0))-1)),INDIRECT(_xlfn.CONCAT($CD$1,MATCH(E391,$CC$7:$CC$100,0)+6)):INDIRECT(_xlfn.CONCAT($CD$1,MATCH(E391,$CC$7:$CC$100,0)+6+SUM(IF((E391=$CC$7:$CC$59)=TRUE,1,0))-1))))*$S$3*IF(AND(DM389=4,F391=0),1.1,1),1/TRANSPOSE(W391-INDIRECT(_xlfn.CONCAT($BZ$1,MATCH(D391,$BY$7:$BY$100,0)+6)):INDIRECT(_xlfn.CONCAT($BZ$1,MATCH(D391,$BY$7:$BY$100,0)+6+SUM(IF((D391=$BY$7:$BY$59)=TRUE,1,0))-1))*$R$3)),6)=1,1,0)),W391-INDIRECT(_xlfn.CONCAT($BZ$1,MATCH(D391,$BY$7:$BY$100,0)+6)):INDIRECT(_xlfn.CONCAT($BZ$1,MATCH(D391,$BY$7:$BY$100,0)+6+SUM(IF((D391=$BY$7:$BY$59)=TRUE,1,0))-1))*$R$3))/$S$3,1,-1,TRUE)),"")</f>
        <v/>
      </c>
      <c r="AG391" s="31"/>
      <c r="AH391" s="31"/>
      <c r="AI391" s="31"/>
      <c r="AJ391" s="32"/>
      <c r="AK391" s="6"/>
      <c r="AL391" s="21"/>
      <c r="AM391" s="21"/>
      <c r="AN391" s="48">
        <f t="shared" si="93"/>
        <v>12</v>
      </c>
      <c r="AO391" s="39" t="e">
        <f t="shared" si="94"/>
        <v>#N/A</v>
      </c>
      <c r="AP391" s="39" t="e" cm="1">
        <f t="array" ref="AP391">_xlfn.XMATCH(1,IF(IF((AL391=$DG$24:$EF$24)=TRUE,1,0)+IF((AM391=$DG$25:$EF$25)=TRUE,1,0)=2,1,0))</f>
        <v>#N/A</v>
      </c>
      <c r="AQ391" s="39" t="str" cm="1">
        <f t="array" aca="1" ref="AQ391:AU391" ca="1">AA391:AE391</f>
        <v/>
      </c>
      <c r="AR391" s="39" t="str">
        <f ca="1"/>
        <v/>
      </c>
      <c r="AS391" s="39" t="str">
        <f ca="1"/>
        <v/>
      </c>
      <c r="AT391" s="39" t="str">
        <f ca="1"/>
        <v/>
      </c>
      <c r="AU391" s="39" t="str">
        <f ca="1"/>
        <v/>
      </c>
      <c r="AV391" s="39">
        <f t="shared" si="95"/>
        <v>0</v>
      </c>
      <c r="AW391" s="39" t="e" cm="1">
        <f t="array" ref="AW391">IF(AND(AV391=1,AO391&lt;&gt;1),VLOOKUP(E391,변환표준점수!$H$8:$O$60,_xlfn.XMATCH('표점 계산기'!$AL391,변환표준점수!$I$6:$O$6)+1,FALSE),IF(AND($E391=0,$DN$4=1),INDEX($CH$7:$CH$73,SUM(IF(AF391=$CP$7:$CP$59,ROW($A$1:$A$50),0))),IF(AND($E391&lt;&gt;0,$DN$4&lt;&gt;1),INDEX($CD$7:$CD$73,SUM(IF(AF391=$CL$7:$CL$59,ROW($A$1:$A$50),0))),AF391:AJ391)))</f>
        <v>#N/A</v>
      </c>
      <c r="AX391" s="39"/>
      <c r="AY391" s="39"/>
      <c r="AZ391" s="39"/>
      <c r="BA391" s="39"/>
      <c r="BB391" s="39" t="e">
        <f>VLOOKUP(G391,변환표준점수!$X$8:$AM$16,_xlfn.XMATCH(AL391,변환표준점수!$Y$5:$AM$5)+IF(OR(AN391=6,AN391=7,AN391=10,AN391=11),IF(AO391=1,0,1),0)+1,FALSE)</f>
        <v>#N/A</v>
      </c>
      <c r="BC391" s="39" t="e">
        <f>VLOOKUP(H391,변환표준점수!$AO$8:$BE$16,_xlfn.XMATCH(AL391,변환표준점수!$AP$5:$BE$5)+IF(OR(AN391=3,AN391=6,AN391=8,AN391=9,AN391=10),IF(AO391=1,0,1),0)+1,FALSE)</f>
        <v>#N/A</v>
      </c>
      <c r="BD391" s="39" t="e">
        <f>IF(I391=0,VLOOKUP(K391,변환표준점수!$BU$8:$CF$62,'표점 계산기'!$AN391+1,FALSE),VLOOKUP(I391,변환표준점수!$BH$8:$BS$62,'표점 계산기'!$AN391+1,FALSE))</f>
        <v>#N/A</v>
      </c>
      <c r="BE391" s="39" t="e">
        <f>IF(J391=0,VLOOKUP(L391,변환표준점수!$BU$8:$CF$62,'표점 계산기'!$AN391+1,FALSE),VLOOKUP(J391,변환표준점수!$BH$8:$BS$62,'표점 계산기'!$AN391+1,FALSE))</f>
        <v>#N/A</v>
      </c>
      <c r="BF391" s="39" cm="1">
        <f t="array" ref="BF391">IF(M391=0,0,IF(OR(AN391=3,AN391=4),0,IF(AN391=1,INDEX($CZ$7:$CZ$15,SUM(IF(M391&lt;$CY$7:$CY$15=TRUE,1,0))+1),VLOOKUP(M391,변환표준점수!$BH$8:$BS$62,'표점 계산기'!AN391+1,FALSE))))</f>
        <v>0</v>
      </c>
      <c r="BG391" s="39" t="e" cm="1">
        <f t="array" ref="BG391">INDEX($DG$24:$EF$31,COLUMN(C386),$AP391)</f>
        <v>#N/A</v>
      </c>
      <c r="BH391" s="39" t="e" cm="1">
        <f t="array" ref="BH391">INDEX($DG$24:$EF$31,COLUMN(D386),$AP391)</f>
        <v>#N/A</v>
      </c>
      <c r="BI391" s="39" t="e" cm="1">
        <f t="array" ref="BI391">INDEX($DG$24:$EF$31,COLUMN(E386),$AP391)</f>
        <v>#N/A</v>
      </c>
      <c r="BJ391" s="39" t="e" cm="1">
        <f t="array" ref="BJ391">INDEX($DG$24:$EF$31,COLUMN(F386),$AP391)</f>
        <v>#N/A</v>
      </c>
      <c r="BK391" s="39" t="e" cm="1">
        <f t="array" ref="BK391">INDEX($DG$24:$EF$31,COLUMN(G386),$AP391)</f>
        <v>#N/A</v>
      </c>
      <c r="BL391" s="39" t="e" cm="1">
        <f t="array" ref="BL391">INDEX($DG$24:$EF$31,COLUMN(H386),$AP391)</f>
        <v>#N/A</v>
      </c>
      <c r="BM391" s="63" t="str" cm="1">
        <f t="array" aca="1" ref="BM391:BQ391" ca="1">IFERROR(ROUND(IF(IFERROR(AW391:BA391/AW391:BA391,0)=1,(IFERROR(AQ391:AU391*BG391,0)+IFERROR(AW391:BA391*BH391,0)+(SUM(BD391:BF391)-MIN(BD391:BF391))*BI391+BB391*BJ391+BC391*BK391)*BL391+BB391*(1-BJ391)+BC391*(1-BK391)+IF(AN391=1,BF391,0),""),2),"")</f>
        <v/>
      </c>
      <c r="BN391" s="52" t="str">
        <f ca="1"/>
        <v/>
      </c>
      <c r="BO391" s="52" t="str">
        <f ca="1"/>
        <v/>
      </c>
      <c r="BP391" s="52" t="str">
        <f ca="1"/>
        <v/>
      </c>
      <c r="BQ391" s="64" t="str">
        <f ca="1"/>
        <v/>
      </c>
      <c r="BR391" s="6"/>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6"/>
      <c r="DM391" s="6"/>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row>
    <row r="392" spans="1:153" x14ac:dyDescent="0.3">
      <c r="A392" s="5"/>
      <c r="B392" s="18" t="str">
        <f t="shared" si="97"/>
        <v/>
      </c>
      <c r="C392" s="24"/>
      <c r="D392" s="24"/>
      <c r="E392" s="24"/>
      <c r="F392" s="24"/>
      <c r="G392" s="24"/>
      <c r="H392" s="25"/>
      <c r="I392" s="25"/>
      <c r="J392" s="25"/>
      <c r="K392" s="25"/>
      <c r="L392" s="25"/>
      <c r="M392" s="25"/>
      <c r="N392" s="24"/>
      <c r="O392" s="25"/>
      <c r="P392" s="6"/>
      <c r="Q392" s="6"/>
      <c r="R392" s="6" t="e">
        <f t="shared" si="84"/>
        <v>#N/A</v>
      </c>
      <c r="S392" s="6" t="e">
        <f t="shared" si="85"/>
        <v>#N/A</v>
      </c>
      <c r="T392" s="6" t="e">
        <f t="shared" si="86"/>
        <v>#N/A</v>
      </c>
      <c r="U392" s="6" t="e">
        <f t="shared" si="87"/>
        <v>#N/A</v>
      </c>
      <c r="V392" s="8" cm="1">
        <f t="array" ref="V392">IF(M392=0,0,IF(OR($DM$4=3,$DM$4=4),0,IF($DM$4=1,INDEX($CZ$7:$CZ$15,SUM(IF(M392&lt;$CY$7:$CY$15=TRUE,1,0))+1),VLOOKUP(M392,$DB$7:$DC$107,2,FALSE))))</f>
        <v>0</v>
      </c>
      <c r="W392" s="6" t="e">
        <f t="shared" si="96"/>
        <v>#N/A</v>
      </c>
      <c r="X392" s="6" cm="1">
        <f t="array" aca="1" ref="X392" ca="1">SUM(IF((IF(E392=0,INDIRECT(_xlfn.CONCAT($CH$1,MATCH(F392,$CG$7:$CG$100,0)+6)):INDIRECT(_xlfn.CONCAT($CH$1,MATCH(F392,$CG$7:$CG$100,0)+6+SUM(IF((F392=$CG$7:$CG$59)=TRUE,1,0))-1)),INDIRECT(_xlfn.CONCAT($CD$1,MATCH(E392,$CC$7:$CC$100,0)+6)):INDIRECT(_xlfn.CONCAT($CD$1,MATCH(E392,$CC$7:$CC$100,0)+6+SUM(IF((E392=$CC$7:$CC$59)=TRUE,1,0))-1)))*$S$3)=0,0,1))</f>
        <v>2</v>
      </c>
      <c r="Y392" s="6" t="e" cm="1">
        <f t="array" aca="1" ref="Y392" ca="1">SUM(IF((TRANSPOSE(MMULT(MMULT(_xlfn.MUNIT(X392),IF(MMULT(IF(E392=0,INDIRECT(_xlfn.CONCAT($CH$1,MATCH(F392,$CG$7:$CG$100,0)+6)):INDIRECT(_xlfn.CONCAT($CH$1,MATCH(F392,$CG$7:$CG$100,0)+6+SUM(IF((F392=$CG$7:$CG$59)=TRUE,1,0))-1)),INDIRECT(_xlfn.CONCAT($CD$1,MATCH(E392,$CC$7:$CC$100,0)+6)):INDIRECT(_xlfn.CONCAT($CD$1,MATCH(E392,$CC$7:$CC$100,0)+6+SUM(IF((E392=$CC$7:$CC$59)=TRUE,1,0))-1)))*$S$3,1/TRANSPOSE(W392-INDIRECT(_xlfn.CONCAT($BZ$1,MATCH(D392,$BY$7:$BY$100,0)+6)):INDIRECT(_xlfn.CONCAT($BZ$1,MATCH(D392,$BY$7:$BY$100,0)+6+SUM(IF((D392=$BY$7:$BY$59)=TRUE,1,0))-1))*$R$3))=1,1,0)),W392-INDIRECT(_xlfn.CONCAT($BZ$1,MATCH(D392,$BY$7:$BY$100,0)+6)):INDIRECT(_xlfn.CONCAT($BZ$1,MATCH(D392,$BY$7:$BY$100,0)+6+SUM(IF((D392=$BY$7:$BY$59)=TRUE,1,0))-1))*$R$3)))=0,0,1))</f>
        <v>#N/A</v>
      </c>
      <c r="Z392" s="6"/>
      <c r="AA392" s="30" t="str">
        <f t="shared" ca="1" si="88"/>
        <v/>
      </c>
      <c r="AB392" s="31" t="str">
        <f t="shared" si="89"/>
        <v/>
      </c>
      <c r="AC392" s="31" t="str">
        <f t="shared" si="90"/>
        <v/>
      </c>
      <c r="AD392" s="31" t="str">
        <f t="shared" si="91"/>
        <v/>
      </c>
      <c r="AE392" s="32" t="str">
        <f t="shared" si="92"/>
        <v/>
      </c>
      <c r="AF392" s="33" t="str" cm="1">
        <f t="array" aca="1" ref="AF392" ca="1">IFERROR(IF(_xlfn._xlws.SORT(TRANSPOSE(MMULT(MMULT(_xlfn.MUNIT(X392),IF(ROUND(MMULT(IF(E392=0,IF(DN390=1,INDIRECT(_xlfn.CONCAT($CP$1,MATCH(F392,$CO$7:$CO$100,0)+6)):INDIRECT(_xlfn.CONCAT($CP$1,MATCH(F392,$CO$7:$CO$100,0)+6+SUM(IF((F392=$CO$7:$CO$59)=TRUE,1,0))-1)),INDIRECT(_xlfn.CONCAT($CH$1,MATCH(F392,$CG$7:$CG$100,0)+6)):INDIRECT(_xlfn.CONCAT($CH$1,MATCH(F392,$CG$7:$CG$100,0)+6+SUM(IF((F392=$CG$7:$CG$59)=TRUE,1,0))-1))),IF(OR(DN390=2,DN390=3),INDIRECT(_xlfn.CONCAT($CL$1,MATCH(E392,$CK$7:$CK$100,0)+6)):INDIRECT(_xlfn.CONCAT($CL$1,MATCH(E392,$CK$7:$CK$100,0)+6+SUM(IF((E392=$CK$7:$CK$59)=TRUE,1,0))-1)),INDIRECT(_xlfn.CONCAT($CD$1,MATCH(E392,$CC$7:$CC$100,0)+6)):INDIRECT(_xlfn.CONCAT($CD$1,MATCH(E392,$CC$7:$CC$100,0)+6+SUM(IF((E392=$CC$7:$CC$59)=TRUE,1,0))-1))))*$S$3*IF(AND(DM390=4,F392=0),1.1,1),1/TRANSPOSE(W392-INDIRECT(_xlfn.CONCAT($BZ$1,MATCH(D392,$BY$7:$BY$100,0)+6)):INDIRECT(_xlfn.CONCAT($BZ$1,MATCH(D392,$BY$7:$BY$100,0)+6+SUM(IF((D392=$BY$7:$BY$59)=TRUE,1,0))-1))*$R$3)),6)=1,1,0)),W392-INDIRECT(_xlfn.CONCAT($BZ$1,MATCH(D392,$BY$7:$BY$100,0)+6)):INDIRECT(_xlfn.CONCAT($BZ$1,MATCH(D392,$BY$7:$BY$100,0)+6+SUM(IF((D392=$BY$7:$BY$59)=TRUE,1,0))-1))*$R$3))/$S$3,1,-1,TRUE)=0,"",_xlfn._xlws.SORT(TRANSPOSE(MMULT(MMULT(_xlfn.MUNIT(X392),IF(ROUND(MMULT(IF(E392=0,IF(DN390=1,INDIRECT(_xlfn.CONCAT($CP$1,MATCH(F392,$CO$7:$CO$100,0)+6)):INDIRECT(_xlfn.CONCAT($CP$1,MATCH(F392,$CO$7:$CO$100,0)+6+SUM(IF((F392=$CO$7:$CO$59)=TRUE,1,0))-1)),INDIRECT(_xlfn.CONCAT($CH$1,MATCH(F392,$CG$7:$CG$100,0)+6)):INDIRECT(_xlfn.CONCAT($CH$1,MATCH(F392,$CG$7:$CG$100,0)+6+SUM(IF((F392=$CG$7:$CG$59)=TRUE,1,0))-1))),IF(OR(DN390=2,DN390=3),INDIRECT(_xlfn.CONCAT($CL$1,MATCH(E392,$CK$7:$CK$100,0)+6)):INDIRECT(_xlfn.CONCAT($CL$1,MATCH(E392,$CK$7:$CK$100,0)+6+SUM(IF((E392=$CK$7:$CK$59)=TRUE,1,0))-1)),INDIRECT(_xlfn.CONCAT($CD$1,MATCH(E392,$CC$7:$CC$100,0)+6)):INDIRECT(_xlfn.CONCAT($CD$1,MATCH(E392,$CC$7:$CC$100,0)+6+SUM(IF((E392=$CC$7:$CC$59)=TRUE,1,0))-1))))*$S$3*IF(AND(DM390=4,F392=0),1.1,1),1/TRANSPOSE(W392-INDIRECT(_xlfn.CONCAT($BZ$1,MATCH(D392,$BY$7:$BY$100,0)+6)):INDIRECT(_xlfn.CONCAT($BZ$1,MATCH(D392,$BY$7:$BY$100,0)+6+SUM(IF((D392=$BY$7:$BY$59)=TRUE,1,0))-1))*$R$3)),6)=1,1,0)),W392-INDIRECT(_xlfn.CONCAT($BZ$1,MATCH(D392,$BY$7:$BY$100,0)+6)):INDIRECT(_xlfn.CONCAT($BZ$1,MATCH(D392,$BY$7:$BY$100,0)+6+SUM(IF((D392=$BY$7:$BY$59)=TRUE,1,0))-1))*$R$3))/$S$3,1,-1,TRUE)),"")</f>
        <v/>
      </c>
      <c r="AG392" s="31"/>
      <c r="AH392" s="31"/>
      <c r="AI392" s="31"/>
      <c r="AJ392" s="32"/>
      <c r="AK392" s="6"/>
      <c r="AL392" s="21"/>
      <c r="AM392" s="21"/>
      <c r="AN392" s="48">
        <f t="shared" si="93"/>
        <v>12</v>
      </c>
      <c r="AO392" s="39" t="e">
        <f t="shared" si="94"/>
        <v>#N/A</v>
      </c>
      <c r="AP392" s="39" t="e" cm="1">
        <f t="array" ref="AP392">_xlfn.XMATCH(1,IF(IF((AL392=$DG$24:$EF$24)=TRUE,1,0)+IF((AM392=$DG$25:$EF$25)=TRUE,1,0)=2,1,0))</f>
        <v>#N/A</v>
      </c>
      <c r="AQ392" s="39" t="str" cm="1">
        <f t="array" aca="1" ref="AQ392:AU392" ca="1">AA392:AE392</f>
        <v/>
      </c>
      <c r="AR392" s="39" t="str">
        <f ca="1"/>
        <v/>
      </c>
      <c r="AS392" s="39" t="str">
        <f ca="1"/>
        <v/>
      </c>
      <c r="AT392" s="39" t="str">
        <f ca="1"/>
        <v/>
      </c>
      <c r="AU392" s="39" t="str">
        <f ca="1"/>
        <v/>
      </c>
      <c r="AV392" s="39">
        <f t="shared" si="95"/>
        <v>0</v>
      </c>
      <c r="AW392" s="39" t="e" cm="1">
        <f t="array" ref="AW392">IF(AND(AV392=1,AO392&lt;&gt;1),VLOOKUP(E392,변환표준점수!$H$8:$O$60,_xlfn.XMATCH('표점 계산기'!$AL392,변환표준점수!$I$6:$O$6)+1,FALSE),IF(AND($E392=0,$DN$4=1),INDEX($CH$7:$CH$73,SUM(IF(AF392=$CP$7:$CP$59,ROW($A$1:$A$50),0))),IF(AND($E392&lt;&gt;0,$DN$4&lt;&gt;1),INDEX($CD$7:$CD$73,SUM(IF(AF392=$CL$7:$CL$59,ROW($A$1:$A$50),0))),AF392:AJ392)))</f>
        <v>#N/A</v>
      </c>
      <c r="AX392" s="39"/>
      <c r="AY392" s="39"/>
      <c r="AZ392" s="39"/>
      <c r="BA392" s="39"/>
      <c r="BB392" s="39" t="e">
        <f>VLOOKUP(G392,변환표준점수!$X$8:$AM$16,_xlfn.XMATCH(AL392,변환표준점수!$Y$5:$AM$5)+IF(OR(AN392=6,AN392=7,AN392=10,AN392=11),IF(AO392=1,0,1),0)+1,FALSE)</f>
        <v>#N/A</v>
      </c>
      <c r="BC392" s="39" t="e">
        <f>VLOOKUP(H392,변환표준점수!$AO$8:$BE$16,_xlfn.XMATCH(AL392,변환표준점수!$AP$5:$BE$5)+IF(OR(AN392=3,AN392=6,AN392=8,AN392=9,AN392=10),IF(AO392=1,0,1),0)+1,FALSE)</f>
        <v>#N/A</v>
      </c>
      <c r="BD392" s="39" t="e">
        <f>IF(I392=0,VLOOKUP(K392,변환표준점수!$BU$8:$CF$62,'표점 계산기'!$AN392+1,FALSE),VLOOKUP(I392,변환표준점수!$BH$8:$BS$62,'표점 계산기'!$AN392+1,FALSE))</f>
        <v>#N/A</v>
      </c>
      <c r="BE392" s="39" t="e">
        <f>IF(J392=0,VLOOKUP(L392,변환표준점수!$BU$8:$CF$62,'표점 계산기'!$AN392+1,FALSE),VLOOKUP(J392,변환표준점수!$BH$8:$BS$62,'표점 계산기'!$AN392+1,FALSE))</f>
        <v>#N/A</v>
      </c>
      <c r="BF392" s="39" cm="1">
        <f t="array" ref="BF392">IF(M392=0,0,IF(OR(AN392=3,AN392=4),0,IF(AN392=1,INDEX($CZ$7:$CZ$15,SUM(IF(M392&lt;$CY$7:$CY$15=TRUE,1,0))+1),VLOOKUP(M392,변환표준점수!$BH$8:$BS$62,'표점 계산기'!AN392+1,FALSE))))</f>
        <v>0</v>
      </c>
      <c r="BG392" s="39" t="e" cm="1">
        <f t="array" ref="BG392">INDEX($DG$24:$EF$31,COLUMN(C387),$AP392)</f>
        <v>#N/A</v>
      </c>
      <c r="BH392" s="39" t="e" cm="1">
        <f t="array" ref="BH392">INDEX($DG$24:$EF$31,COLUMN(D387),$AP392)</f>
        <v>#N/A</v>
      </c>
      <c r="BI392" s="39" t="e" cm="1">
        <f t="array" ref="BI392">INDEX($DG$24:$EF$31,COLUMN(E387),$AP392)</f>
        <v>#N/A</v>
      </c>
      <c r="BJ392" s="39" t="e" cm="1">
        <f t="array" ref="BJ392">INDEX($DG$24:$EF$31,COLUMN(F387),$AP392)</f>
        <v>#N/A</v>
      </c>
      <c r="BK392" s="39" t="e" cm="1">
        <f t="array" ref="BK392">INDEX($DG$24:$EF$31,COLUMN(G387),$AP392)</f>
        <v>#N/A</v>
      </c>
      <c r="BL392" s="39" t="e" cm="1">
        <f t="array" ref="BL392">INDEX($DG$24:$EF$31,COLUMN(H387),$AP392)</f>
        <v>#N/A</v>
      </c>
      <c r="BM392" s="63" t="str" cm="1">
        <f t="array" aca="1" ref="BM392:BQ392" ca="1">IFERROR(ROUND(IF(IFERROR(AW392:BA392/AW392:BA392,0)=1,(IFERROR(AQ392:AU392*BG392,0)+IFERROR(AW392:BA392*BH392,0)+(SUM(BD392:BF392)-MIN(BD392:BF392))*BI392+BB392*BJ392+BC392*BK392)*BL392+BB392*(1-BJ392)+BC392*(1-BK392)+IF(AN392=1,BF392,0),""),2),"")</f>
        <v/>
      </c>
      <c r="BN392" s="52" t="str">
        <f ca="1"/>
        <v/>
      </c>
      <c r="BO392" s="52" t="str">
        <f ca="1"/>
        <v/>
      </c>
      <c r="BP392" s="52" t="str">
        <f ca="1"/>
        <v/>
      </c>
      <c r="BQ392" s="64" t="str">
        <f ca="1"/>
        <v/>
      </c>
      <c r="BR392" s="6"/>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6"/>
      <c r="DM392" s="6"/>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row>
    <row r="393" spans="1:153" x14ac:dyDescent="0.3">
      <c r="A393" s="5"/>
      <c r="B393" s="18" t="str">
        <f t="shared" si="97"/>
        <v/>
      </c>
      <c r="C393" s="24"/>
      <c r="D393" s="24"/>
      <c r="E393" s="24"/>
      <c r="F393" s="24"/>
      <c r="G393" s="24"/>
      <c r="H393" s="25"/>
      <c r="I393" s="25"/>
      <c r="J393" s="25"/>
      <c r="K393" s="25"/>
      <c r="L393" s="25"/>
      <c r="M393" s="25"/>
      <c r="N393" s="24"/>
      <c r="O393" s="25"/>
      <c r="P393" s="6"/>
      <c r="Q393" s="6"/>
      <c r="R393" s="6" t="e">
        <f t="shared" ref="R393:R456" si="98">VLOOKUP(G393,$CS$7:$CT$15,2,FALSE)</f>
        <v>#N/A</v>
      </c>
      <c r="S393" s="6" t="e">
        <f t="shared" ref="S393:S456" si="99">VLOOKUP(H393,$CV$7:$CW$15,2,FALSE)</f>
        <v>#N/A</v>
      </c>
      <c r="T393" s="6" t="e">
        <f t="shared" ref="T393:T456" si="100">ROUND(IF(AND($DM$4=6,$DN$4=1),IF(N393=1,1.03,1),1)*IF(I393=0,VLOOKUP(K393,$DB$7:$DD$61,3,FALSE),VLOOKUP(I393,$DB$7:$DC$61,2,FALSE)),2)</f>
        <v>#N/A</v>
      </c>
      <c r="U393" s="6" t="e">
        <f t="shared" ref="U393:U456" si="101">ROUND(IF(AND($DM$4=6,$DN$4=1),IF(O393=1,1.03,1),1)*IF(J393=0,VLOOKUP(L393,$DB$7:$DD$61,3,FALSE),VLOOKUP(J393,$DB$7:$DC$61,2,FALSE)),2)</f>
        <v>#N/A</v>
      </c>
      <c r="V393" s="8" cm="1">
        <f t="array" ref="V393">IF(M393=0,0,IF(OR($DM$4=3,$DM$4=4),0,IF($DM$4=1,INDEX($CZ$7:$CZ$15,SUM(IF(M393&lt;$CY$7:$CY$15=TRUE,1,0))+1),VLOOKUP(M393,$DB$7:$DC$107,2,FALSE))))</f>
        <v>0</v>
      </c>
      <c r="W393" s="6" t="e">
        <f t="shared" si="96"/>
        <v>#N/A</v>
      </c>
      <c r="X393" s="6" cm="1">
        <f t="array" aca="1" ref="X393" ca="1">SUM(IF((IF(E393=0,INDIRECT(_xlfn.CONCAT($CH$1,MATCH(F393,$CG$7:$CG$100,0)+6)):INDIRECT(_xlfn.CONCAT($CH$1,MATCH(F393,$CG$7:$CG$100,0)+6+SUM(IF((F393=$CG$7:$CG$59)=TRUE,1,0))-1)),INDIRECT(_xlfn.CONCAT($CD$1,MATCH(E393,$CC$7:$CC$100,0)+6)):INDIRECT(_xlfn.CONCAT($CD$1,MATCH(E393,$CC$7:$CC$100,0)+6+SUM(IF((E393=$CC$7:$CC$59)=TRUE,1,0))-1)))*$S$3)=0,0,1))</f>
        <v>2</v>
      </c>
      <c r="Y393" s="6" t="e" cm="1">
        <f t="array" aca="1" ref="Y393" ca="1">SUM(IF((TRANSPOSE(MMULT(MMULT(_xlfn.MUNIT(X393),IF(MMULT(IF(E393=0,INDIRECT(_xlfn.CONCAT($CH$1,MATCH(F393,$CG$7:$CG$100,0)+6)):INDIRECT(_xlfn.CONCAT($CH$1,MATCH(F393,$CG$7:$CG$100,0)+6+SUM(IF((F393=$CG$7:$CG$59)=TRUE,1,0))-1)),INDIRECT(_xlfn.CONCAT($CD$1,MATCH(E393,$CC$7:$CC$100,0)+6)):INDIRECT(_xlfn.CONCAT($CD$1,MATCH(E393,$CC$7:$CC$100,0)+6+SUM(IF((E393=$CC$7:$CC$59)=TRUE,1,0))-1)))*$S$3,1/TRANSPOSE(W393-INDIRECT(_xlfn.CONCAT($BZ$1,MATCH(D393,$BY$7:$BY$100,0)+6)):INDIRECT(_xlfn.CONCAT($BZ$1,MATCH(D393,$BY$7:$BY$100,0)+6+SUM(IF((D393=$BY$7:$BY$59)=TRUE,1,0))-1))*$R$3))=1,1,0)),W393-INDIRECT(_xlfn.CONCAT($BZ$1,MATCH(D393,$BY$7:$BY$100,0)+6)):INDIRECT(_xlfn.CONCAT($BZ$1,MATCH(D393,$BY$7:$BY$100,0)+6+SUM(IF((D393=$BY$7:$BY$59)=TRUE,1,0))-1))*$R$3)))=0,0,1))</f>
        <v>#N/A</v>
      </c>
      <c r="Z393" s="6"/>
      <c r="AA393" s="30" t="str">
        <f t="shared" ref="AA393:AA456" ca="1" si="102">IF(IF(AF393="",0,($W393-AF393*$S$3)/$R$3)=0,"",IF(AF393=0,0,($W393-AF393*$S$3)/$R$3))</f>
        <v/>
      </c>
      <c r="AB393" s="31" t="str">
        <f t="shared" ref="AB393:AB456" si="103">IF(IF(AG393="",0,($W393-AG393*$S$3)/$R$3)=0,"",IF(AG393=0,0,($W393-AG393*$S$3)/$R$3))</f>
        <v/>
      </c>
      <c r="AC393" s="31" t="str">
        <f t="shared" ref="AC393:AC456" si="104">IF(IF(AH393="",0,($W393-AH393*$S$3)/$R$3)=0,"",IF(AH393=0,0,($W393-AH393*$S$3)/$R$3))</f>
        <v/>
      </c>
      <c r="AD393" s="31" t="str">
        <f t="shared" ref="AD393:AD456" si="105">IF(IF(AI393="",0,($W393-AI393*$S$3)/$R$3)=0,"",IF(AI393=0,0,($W393-AI393*$S$3)/$R$3))</f>
        <v/>
      </c>
      <c r="AE393" s="32" t="str">
        <f t="shared" ref="AE393:AE456" si="106">IF(IF(AJ393="",0,($W393-AJ393*$S$3)/$R$3)=0,"",IF(AJ393=0,0,($W393-AJ393*$S$3)/$R$3))</f>
        <v/>
      </c>
      <c r="AF393" s="33" t="str" cm="1">
        <f t="array" aca="1" ref="AF393" ca="1">IFERROR(IF(_xlfn._xlws.SORT(TRANSPOSE(MMULT(MMULT(_xlfn.MUNIT(X393),IF(ROUND(MMULT(IF(E393=0,IF(DN391=1,INDIRECT(_xlfn.CONCAT($CP$1,MATCH(F393,$CO$7:$CO$100,0)+6)):INDIRECT(_xlfn.CONCAT($CP$1,MATCH(F393,$CO$7:$CO$100,0)+6+SUM(IF((F393=$CO$7:$CO$59)=TRUE,1,0))-1)),INDIRECT(_xlfn.CONCAT($CH$1,MATCH(F393,$CG$7:$CG$100,0)+6)):INDIRECT(_xlfn.CONCAT($CH$1,MATCH(F393,$CG$7:$CG$100,0)+6+SUM(IF((F393=$CG$7:$CG$59)=TRUE,1,0))-1))),IF(OR(DN391=2,DN391=3),INDIRECT(_xlfn.CONCAT($CL$1,MATCH(E393,$CK$7:$CK$100,0)+6)):INDIRECT(_xlfn.CONCAT($CL$1,MATCH(E393,$CK$7:$CK$100,0)+6+SUM(IF((E393=$CK$7:$CK$59)=TRUE,1,0))-1)),INDIRECT(_xlfn.CONCAT($CD$1,MATCH(E393,$CC$7:$CC$100,0)+6)):INDIRECT(_xlfn.CONCAT($CD$1,MATCH(E393,$CC$7:$CC$100,0)+6+SUM(IF((E393=$CC$7:$CC$59)=TRUE,1,0))-1))))*$S$3*IF(AND(DM391=4,F393=0),1.1,1),1/TRANSPOSE(W393-INDIRECT(_xlfn.CONCAT($BZ$1,MATCH(D393,$BY$7:$BY$100,0)+6)):INDIRECT(_xlfn.CONCAT($BZ$1,MATCH(D393,$BY$7:$BY$100,0)+6+SUM(IF((D393=$BY$7:$BY$59)=TRUE,1,0))-1))*$R$3)),6)=1,1,0)),W393-INDIRECT(_xlfn.CONCAT($BZ$1,MATCH(D393,$BY$7:$BY$100,0)+6)):INDIRECT(_xlfn.CONCAT($BZ$1,MATCH(D393,$BY$7:$BY$100,0)+6+SUM(IF((D393=$BY$7:$BY$59)=TRUE,1,0))-1))*$R$3))/$S$3,1,-1,TRUE)=0,"",_xlfn._xlws.SORT(TRANSPOSE(MMULT(MMULT(_xlfn.MUNIT(X393),IF(ROUND(MMULT(IF(E393=0,IF(DN391=1,INDIRECT(_xlfn.CONCAT($CP$1,MATCH(F393,$CO$7:$CO$100,0)+6)):INDIRECT(_xlfn.CONCAT($CP$1,MATCH(F393,$CO$7:$CO$100,0)+6+SUM(IF((F393=$CO$7:$CO$59)=TRUE,1,0))-1)),INDIRECT(_xlfn.CONCAT($CH$1,MATCH(F393,$CG$7:$CG$100,0)+6)):INDIRECT(_xlfn.CONCAT($CH$1,MATCH(F393,$CG$7:$CG$100,0)+6+SUM(IF((F393=$CG$7:$CG$59)=TRUE,1,0))-1))),IF(OR(DN391=2,DN391=3),INDIRECT(_xlfn.CONCAT($CL$1,MATCH(E393,$CK$7:$CK$100,0)+6)):INDIRECT(_xlfn.CONCAT($CL$1,MATCH(E393,$CK$7:$CK$100,0)+6+SUM(IF((E393=$CK$7:$CK$59)=TRUE,1,0))-1)),INDIRECT(_xlfn.CONCAT($CD$1,MATCH(E393,$CC$7:$CC$100,0)+6)):INDIRECT(_xlfn.CONCAT($CD$1,MATCH(E393,$CC$7:$CC$100,0)+6+SUM(IF((E393=$CC$7:$CC$59)=TRUE,1,0))-1))))*$S$3*IF(AND(DM391=4,F393=0),1.1,1),1/TRANSPOSE(W393-INDIRECT(_xlfn.CONCAT($BZ$1,MATCH(D393,$BY$7:$BY$100,0)+6)):INDIRECT(_xlfn.CONCAT($BZ$1,MATCH(D393,$BY$7:$BY$100,0)+6+SUM(IF((D393=$BY$7:$BY$59)=TRUE,1,0))-1))*$R$3)),6)=1,1,0)),W393-INDIRECT(_xlfn.CONCAT($BZ$1,MATCH(D393,$BY$7:$BY$100,0)+6)):INDIRECT(_xlfn.CONCAT($BZ$1,MATCH(D393,$BY$7:$BY$100,0)+6+SUM(IF((D393=$BY$7:$BY$59)=TRUE,1,0))-1))*$R$3))/$S$3,1,-1,TRUE)),"")</f>
        <v/>
      </c>
      <c r="AG393" s="31"/>
      <c r="AH393" s="31"/>
      <c r="AI393" s="31"/>
      <c r="AJ393" s="32"/>
      <c r="AK393" s="6"/>
      <c r="AL393" s="21"/>
      <c r="AM393" s="21"/>
      <c r="AN393" s="48">
        <f t="shared" si="93"/>
        <v>12</v>
      </c>
      <c r="AO393" s="39" t="e">
        <f t="shared" si="94"/>
        <v>#N/A</v>
      </c>
      <c r="AP393" s="39" t="e" cm="1">
        <f t="array" ref="AP393">_xlfn.XMATCH(1,IF(IF((AL393=$DG$24:$EF$24)=TRUE,1,0)+IF((AM393=$DG$25:$EF$25)=TRUE,1,0)=2,1,0))</f>
        <v>#N/A</v>
      </c>
      <c r="AQ393" s="39" t="str" cm="1">
        <f t="array" aca="1" ref="AQ393:AU393" ca="1">AA393:AE393</f>
        <v/>
      </c>
      <c r="AR393" s="39" t="str">
        <f ca="1"/>
        <v/>
      </c>
      <c r="AS393" s="39" t="str">
        <f ca="1"/>
        <v/>
      </c>
      <c r="AT393" s="39" t="str">
        <f ca="1"/>
        <v/>
      </c>
      <c r="AU393" s="39" t="str">
        <f ca="1"/>
        <v/>
      </c>
      <c r="AV393" s="39">
        <f t="shared" si="95"/>
        <v>0</v>
      </c>
      <c r="AW393" s="39" t="e" cm="1">
        <f t="array" ref="AW393">IF(AND(AV393=1,AO393&lt;&gt;1),VLOOKUP(E393,변환표준점수!$H$8:$O$60,_xlfn.XMATCH('표점 계산기'!$AL393,변환표준점수!$I$6:$O$6)+1,FALSE),IF(AND($E393=0,$DN$4=1),INDEX($CH$7:$CH$73,SUM(IF(AF393=$CP$7:$CP$59,ROW($A$1:$A$50),0))),IF(AND($E393&lt;&gt;0,$DN$4&lt;&gt;1),INDEX($CD$7:$CD$73,SUM(IF(AF393=$CL$7:$CL$59,ROW($A$1:$A$50),0))),AF393:AJ393)))</f>
        <v>#N/A</v>
      </c>
      <c r="AX393" s="39"/>
      <c r="AY393" s="39"/>
      <c r="AZ393" s="39"/>
      <c r="BA393" s="39"/>
      <c r="BB393" s="39" t="e">
        <f>VLOOKUP(G393,변환표준점수!$X$8:$AM$16,_xlfn.XMATCH(AL393,변환표준점수!$Y$5:$AM$5)+IF(OR(AN393=6,AN393=7,AN393=10,AN393=11),IF(AO393=1,0,1),0)+1,FALSE)</f>
        <v>#N/A</v>
      </c>
      <c r="BC393" s="39" t="e">
        <f>VLOOKUP(H393,변환표준점수!$AO$8:$BE$16,_xlfn.XMATCH(AL393,변환표준점수!$AP$5:$BE$5)+IF(OR(AN393=3,AN393=6,AN393=8,AN393=9,AN393=10),IF(AO393=1,0,1),0)+1,FALSE)</f>
        <v>#N/A</v>
      </c>
      <c r="BD393" s="39" t="e">
        <f>IF(I393=0,VLOOKUP(K393,변환표준점수!$BU$8:$CF$62,'표점 계산기'!$AN393+1,FALSE),VLOOKUP(I393,변환표준점수!$BH$8:$BS$62,'표점 계산기'!$AN393+1,FALSE))</f>
        <v>#N/A</v>
      </c>
      <c r="BE393" s="39" t="e">
        <f>IF(J393=0,VLOOKUP(L393,변환표준점수!$BU$8:$CF$62,'표점 계산기'!$AN393+1,FALSE),VLOOKUP(J393,변환표준점수!$BH$8:$BS$62,'표점 계산기'!$AN393+1,FALSE))</f>
        <v>#N/A</v>
      </c>
      <c r="BF393" s="39" cm="1">
        <f t="array" ref="BF393">IF(M393=0,0,IF(OR(AN393=3,AN393=4),0,IF(AN393=1,INDEX($CZ$7:$CZ$15,SUM(IF(M393&lt;$CY$7:$CY$15=TRUE,1,0))+1),VLOOKUP(M393,변환표준점수!$BH$8:$BS$62,'표점 계산기'!AN393+1,FALSE))))</f>
        <v>0</v>
      </c>
      <c r="BG393" s="39" t="e" cm="1">
        <f t="array" ref="BG393">INDEX($DG$24:$EF$31,COLUMN(C388),$AP393)</f>
        <v>#N/A</v>
      </c>
      <c r="BH393" s="39" t="e" cm="1">
        <f t="array" ref="BH393">INDEX($DG$24:$EF$31,COLUMN(D388),$AP393)</f>
        <v>#N/A</v>
      </c>
      <c r="BI393" s="39" t="e" cm="1">
        <f t="array" ref="BI393">INDEX($DG$24:$EF$31,COLUMN(E388),$AP393)</f>
        <v>#N/A</v>
      </c>
      <c r="BJ393" s="39" t="e" cm="1">
        <f t="array" ref="BJ393">INDEX($DG$24:$EF$31,COLUMN(F388),$AP393)</f>
        <v>#N/A</v>
      </c>
      <c r="BK393" s="39" t="e" cm="1">
        <f t="array" ref="BK393">INDEX($DG$24:$EF$31,COLUMN(G388),$AP393)</f>
        <v>#N/A</v>
      </c>
      <c r="BL393" s="39" t="e" cm="1">
        <f t="array" ref="BL393">INDEX($DG$24:$EF$31,COLUMN(H388),$AP393)</f>
        <v>#N/A</v>
      </c>
      <c r="BM393" s="63" t="str" cm="1">
        <f t="array" aca="1" ref="BM393:BQ393" ca="1">IFERROR(ROUND(IF(IFERROR(AW393:BA393/AW393:BA393,0)=1,(IFERROR(AQ393:AU393*BG393,0)+IFERROR(AW393:BA393*BH393,0)+(SUM(BD393:BF393)-MIN(BD393:BF393))*BI393+BB393*BJ393+BC393*BK393)*BL393+BB393*(1-BJ393)+BC393*(1-BK393)+IF(AN393=1,BF393,0),""),2),"")</f>
        <v/>
      </c>
      <c r="BN393" s="52" t="str">
        <f ca="1"/>
        <v/>
      </c>
      <c r="BO393" s="52" t="str">
        <f ca="1"/>
        <v/>
      </c>
      <c r="BP393" s="52" t="str">
        <f ca="1"/>
        <v/>
      </c>
      <c r="BQ393" s="64" t="str">
        <f ca="1"/>
        <v/>
      </c>
      <c r="BR393" s="6"/>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6"/>
      <c r="DM393" s="6"/>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row>
    <row r="394" spans="1:153" x14ac:dyDescent="0.3">
      <c r="A394" s="5"/>
      <c r="B394" s="18" t="str">
        <f t="shared" si="97"/>
        <v/>
      </c>
      <c r="C394" s="24"/>
      <c r="D394" s="24"/>
      <c r="E394" s="24"/>
      <c r="F394" s="24"/>
      <c r="G394" s="24"/>
      <c r="H394" s="25"/>
      <c r="I394" s="25"/>
      <c r="J394" s="25"/>
      <c r="K394" s="25"/>
      <c r="L394" s="25"/>
      <c r="M394" s="25"/>
      <c r="N394" s="24"/>
      <c r="O394" s="25"/>
      <c r="P394" s="6"/>
      <c r="Q394" s="6"/>
      <c r="R394" s="6" t="e">
        <f t="shared" si="98"/>
        <v>#N/A</v>
      </c>
      <c r="S394" s="6" t="e">
        <f t="shared" si="99"/>
        <v>#N/A</v>
      </c>
      <c r="T394" s="6" t="e">
        <f t="shared" si="100"/>
        <v>#N/A</v>
      </c>
      <c r="U394" s="6" t="e">
        <f t="shared" si="101"/>
        <v>#N/A</v>
      </c>
      <c r="V394" s="8" cm="1">
        <f t="array" ref="V394">IF(M394=0,0,IF(OR($DM$4=3,$DM$4=4),0,IF($DM$4=1,INDEX($CZ$7:$CZ$15,SUM(IF(M394&lt;$CY$7:$CY$15=TRUE,1,0))+1),VLOOKUP(M394,$DB$7:$DC$107,2,FALSE))))</f>
        <v>0</v>
      </c>
      <c r="W394" s="6" t="e">
        <f t="shared" si="96"/>
        <v>#N/A</v>
      </c>
      <c r="X394" s="6" cm="1">
        <f t="array" aca="1" ref="X394" ca="1">SUM(IF((IF(E394=0,INDIRECT(_xlfn.CONCAT($CH$1,MATCH(F394,$CG$7:$CG$100,0)+6)):INDIRECT(_xlfn.CONCAT($CH$1,MATCH(F394,$CG$7:$CG$100,0)+6+SUM(IF((F394=$CG$7:$CG$59)=TRUE,1,0))-1)),INDIRECT(_xlfn.CONCAT($CD$1,MATCH(E394,$CC$7:$CC$100,0)+6)):INDIRECT(_xlfn.CONCAT($CD$1,MATCH(E394,$CC$7:$CC$100,0)+6+SUM(IF((E394=$CC$7:$CC$59)=TRUE,1,0))-1)))*$S$3)=0,0,1))</f>
        <v>2</v>
      </c>
      <c r="Y394" s="6" t="e" cm="1">
        <f t="array" aca="1" ref="Y394" ca="1">SUM(IF((TRANSPOSE(MMULT(MMULT(_xlfn.MUNIT(X394),IF(MMULT(IF(E394=0,INDIRECT(_xlfn.CONCAT($CH$1,MATCH(F394,$CG$7:$CG$100,0)+6)):INDIRECT(_xlfn.CONCAT($CH$1,MATCH(F394,$CG$7:$CG$100,0)+6+SUM(IF((F394=$CG$7:$CG$59)=TRUE,1,0))-1)),INDIRECT(_xlfn.CONCAT($CD$1,MATCH(E394,$CC$7:$CC$100,0)+6)):INDIRECT(_xlfn.CONCAT($CD$1,MATCH(E394,$CC$7:$CC$100,0)+6+SUM(IF((E394=$CC$7:$CC$59)=TRUE,1,0))-1)))*$S$3,1/TRANSPOSE(W394-INDIRECT(_xlfn.CONCAT($BZ$1,MATCH(D394,$BY$7:$BY$100,0)+6)):INDIRECT(_xlfn.CONCAT($BZ$1,MATCH(D394,$BY$7:$BY$100,0)+6+SUM(IF((D394=$BY$7:$BY$59)=TRUE,1,0))-1))*$R$3))=1,1,0)),W394-INDIRECT(_xlfn.CONCAT($BZ$1,MATCH(D394,$BY$7:$BY$100,0)+6)):INDIRECT(_xlfn.CONCAT($BZ$1,MATCH(D394,$BY$7:$BY$100,0)+6+SUM(IF((D394=$BY$7:$BY$59)=TRUE,1,0))-1))*$R$3)))=0,0,1))</f>
        <v>#N/A</v>
      </c>
      <c r="Z394" s="6"/>
      <c r="AA394" s="30" t="str">
        <f t="shared" ca="1" si="102"/>
        <v/>
      </c>
      <c r="AB394" s="31" t="str">
        <f t="shared" si="103"/>
        <v/>
      </c>
      <c r="AC394" s="31" t="str">
        <f t="shared" si="104"/>
        <v/>
      </c>
      <c r="AD394" s="31" t="str">
        <f t="shared" si="105"/>
        <v/>
      </c>
      <c r="AE394" s="32" t="str">
        <f t="shared" si="106"/>
        <v/>
      </c>
      <c r="AF394" s="33" t="str" cm="1">
        <f t="array" aca="1" ref="AF394" ca="1">IFERROR(IF(_xlfn._xlws.SORT(TRANSPOSE(MMULT(MMULT(_xlfn.MUNIT(X394),IF(ROUND(MMULT(IF(E394=0,IF(DN392=1,INDIRECT(_xlfn.CONCAT($CP$1,MATCH(F394,$CO$7:$CO$100,0)+6)):INDIRECT(_xlfn.CONCAT($CP$1,MATCH(F394,$CO$7:$CO$100,0)+6+SUM(IF((F394=$CO$7:$CO$59)=TRUE,1,0))-1)),INDIRECT(_xlfn.CONCAT($CH$1,MATCH(F394,$CG$7:$CG$100,0)+6)):INDIRECT(_xlfn.CONCAT($CH$1,MATCH(F394,$CG$7:$CG$100,0)+6+SUM(IF((F394=$CG$7:$CG$59)=TRUE,1,0))-1))),IF(OR(DN392=2,DN392=3),INDIRECT(_xlfn.CONCAT($CL$1,MATCH(E394,$CK$7:$CK$100,0)+6)):INDIRECT(_xlfn.CONCAT($CL$1,MATCH(E394,$CK$7:$CK$100,0)+6+SUM(IF((E394=$CK$7:$CK$59)=TRUE,1,0))-1)),INDIRECT(_xlfn.CONCAT($CD$1,MATCH(E394,$CC$7:$CC$100,0)+6)):INDIRECT(_xlfn.CONCAT($CD$1,MATCH(E394,$CC$7:$CC$100,0)+6+SUM(IF((E394=$CC$7:$CC$59)=TRUE,1,0))-1))))*$S$3*IF(AND(DM392=4,F394=0),1.1,1),1/TRANSPOSE(W394-INDIRECT(_xlfn.CONCAT($BZ$1,MATCH(D394,$BY$7:$BY$100,0)+6)):INDIRECT(_xlfn.CONCAT($BZ$1,MATCH(D394,$BY$7:$BY$100,0)+6+SUM(IF((D394=$BY$7:$BY$59)=TRUE,1,0))-1))*$R$3)),6)=1,1,0)),W394-INDIRECT(_xlfn.CONCAT($BZ$1,MATCH(D394,$BY$7:$BY$100,0)+6)):INDIRECT(_xlfn.CONCAT($BZ$1,MATCH(D394,$BY$7:$BY$100,0)+6+SUM(IF((D394=$BY$7:$BY$59)=TRUE,1,0))-1))*$R$3))/$S$3,1,-1,TRUE)=0,"",_xlfn._xlws.SORT(TRANSPOSE(MMULT(MMULT(_xlfn.MUNIT(X394),IF(ROUND(MMULT(IF(E394=0,IF(DN392=1,INDIRECT(_xlfn.CONCAT($CP$1,MATCH(F394,$CO$7:$CO$100,0)+6)):INDIRECT(_xlfn.CONCAT($CP$1,MATCH(F394,$CO$7:$CO$100,0)+6+SUM(IF((F394=$CO$7:$CO$59)=TRUE,1,0))-1)),INDIRECT(_xlfn.CONCAT($CH$1,MATCH(F394,$CG$7:$CG$100,0)+6)):INDIRECT(_xlfn.CONCAT($CH$1,MATCH(F394,$CG$7:$CG$100,0)+6+SUM(IF((F394=$CG$7:$CG$59)=TRUE,1,0))-1))),IF(OR(DN392=2,DN392=3),INDIRECT(_xlfn.CONCAT($CL$1,MATCH(E394,$CK$7:$CK$100,0)+6)):INDIRECT(_xlfn.CONCAT($CL$1,MATCH(E394,$CK$7:$CK$100,0)+6+SUM(IF((E394=$CK$7:$CK$59)=TRUE,1,0))-1)),INDIRECT(_xlfn.CONCAT($CD$1,MATCH(E394,$CC$7:$CC$100,0)+6)):INDIRECT(_xlfn.CONCAT($CD$1,MATCH(E394,$CC$7:$CC$100,0)+6+SUM(IF((E394=$CC$7:$CC$59)=TRUE,1,0))-1))))*$S$3*IF(AND(DM392=4,F394=0),1.1,1),1/TRANSPOSE(W394-INDIRECT(_xlfn.CONCAT($BZ$1,MATCH(D394,$BY$7:$BY$100,0)+6)):INDIRECT(_xlfn.CONCAT($BZ$1,MATCH(D394,$BY$7:$BY$100,0)+6+SUM(IF((D394=$BY$7:$BY$59)=TRUE,1,0))-1))*$R$3)),6)=1,1,0)),W394-INDIRECT(_xlfn.CONCAT($BZ$1,MATCH(D394,$BY$7:$BY$100,0)+6)):INDIRECT(_xlfn.CONCAT($BZ$1,MATCH(D394,$BY$7:$BY$100,0)+6+SUM(IF((D394=$BY$7:$BY$59)=TRUE,1,0))-1))*$R$3))/$S$3,1,-1,TRUE)),"")</f>
        <v/>
      </c>
      <c r="AG394" s="31"/>
      <c r="AH394" s="31"/>
      <c r="AI394" s="31"/>
      <c r="AJ394" s="32"/>
      <c r="AK394" s="6"/>
      <c r="AL394" s="21"/>
      <c r="AM394" s="21"/>
      <c r="AN394" s="48">
        <f t="shared" si="93"/>
        <v>12</v>
      </c>
      <c r="AO394" s="39" t="e">
        <f t="shared" si="94"/>
        <v>#N/A</v>
      </c>
      <c r="AP394" s="39" t="e" cm="1">
        <f t="array" ref="AP394">_xlfn.XMATCH(1,IF(IF((AL394=$DG$24:$EF$24)=TRUE,1,0)+IF((AM394=$DG$25:$EF$25)=TRUE,1,0)=2,1,0))</f>
        <v>#N/A</v>
      </c>
      <c r="AQ394" s="39" t="str" cm="1">
        <f t="array" aca="1" ref="AQ394:AU394" ca="1">AA394:AE394</f>
        <v/>
      </c>
      <c r="AR394" s="39" t="str">
        <f ca="1"/>
        <v/>
      </c>
      <c r="AS394" s="39" t="str">
        <f ca="1"/>
        <v/>
      </c>
      <c r="AT394" s="39" t="str">
        <f ca="1"/>
        <v/>
      </c>
      <c r="AU394" s="39" t="str">
        <f ca="1"/>
        <v/>
      </c>
      <c r="AV394" s="39">
        <f t="shared" si="95"/>
        <v>0</v>
      </c>
      <c r="AW394" s="39" t="e" cm="1">
        <f t="array" ref="AW394">IF(AND(AV394=1,AO394&lt;&gt;1),VLOOKUP(E394,변환표준점수!$H$8:$O$60,_xlfn.XMATCH('표점 계산기'!$AL394,변환표준점수!$I$6:$O$6)+1,FALSE),IF(AND($E394=0,$DN$4=1),INDEX($CH$7:$CH$73,SUM(IF(AF394=$CP$7:$CP$59,ROW($A$1:$A$50),0))),IF(AND($E394&lt;&gt;0,$DN$4&lt;&gt;1),INDEX($CD$7:$CD$73,SUM(IF(AF394=$CL$7:$CL$59,ROW($A$1:$A$50),0))),AF394:AJ394)))</f>
        <v>#N/A</v>
      </c>
      <c r="AX394" s="39"/>
      <c r="AY394" s="39"/>
      <c r="AZ394" s="39"/>
      <c r="BA394" s="39"/>
      <c r="BB394" s="39" t="e">
        <f>VLOOKUP(G394,변환표준점수!$X$8:$AM$16,_xlfn.XMATCH(AL394,변환표준점수!$Y$5:$AM$5)+IF(OR(AN394=6,AN394=7,AN394=10,AN394=11),IF(AO394=1,0,1),0)+1,FALSE)</f>
        <v>#N/A</v>
      </c>
      <c r="BC394" s="39" t="e">
        <f>VLOOKUP(H394,변환표준점수!$AO$8:$BE$16,_xlfn.XMATCH(AL394,변환표준점수!$AP$5:$BE$5)+IF(OR(AN394=3,AN394=6,AN394=8,AN394=9,AN394=10),IF(AO394=1,0,1),0)+1,FALSE)</f>
        <v>#N/A</v>
      </c>
      <c r="BD394" s="39" t="e">
        <f>IF(I394=0,VLOOKUP(K394,변환표준점수!$BU$8:$CF$62,'표점 계산기'!$AN394+1,FALSE),VLOOKUP(I394,변환표준점수!$BH$8:$BS$62,'표점 계산기'!$AN394+1,FALSE))</f>
        <v>#N/A</v>
      </c>
      <c r="BE394" s="39" t="e">
        <f>IF(J394=0,VLOOKUP(L394,변환표준점수!$BU$8:$CF$62,'표점 계산기'!$AN394+1,FALSE),VLOOKUP(J394,변환표준점수!$BH$8:$BS$62,'표점 계산기'!$AN394+1,FALSE))</f>
        <v>#N/A</v>
      </c>
      <c r="BF394" s="39" cm="1">
        <f t="array" ref="BF394">IF(M394=0,0,IF(OR(AN394=3,AN394=4),0,IF(AN394=1,INDEX($CZ$7:$CZ$15,SUM(IF(M394&lt;$CY$7:$CY$15=TRUE,1,0))+1),VLOOKUP(M394,변환표준점수!$BH$8:$BS$62,'표점 계산기'!AN394+1,FALSE))))</f>
        <v>0</v>
      </c>
      <c r="BG394" s="39" t="e" cm="1">
        <f t="array" ref="BG394">INDEX($DG$24:$EF$31,COLUMN(C389),$AP394)</f>
        <v>#N/A</v>
      </c>
      <c r="BH394" s="39" t="e" cm="1">
        <f t="array" ref="BH394">INDEX($DG$24:$EF$31,COLUMN(D389),$AP394)</f>
        <v>#N/A</v>
      </c>
      <c r="BI394" s="39" t="e" cm="1">
        <f t="array" ref="BI394">INDEX($DG$24:$EF$31,COLUMN(E389),$AP394)</f>
        <v>#N/A</v>
      </c>
      <c r="BJ394" s="39" t="e" cm="1">
        <f t="array" ref="BJ394">INDEX($DG$24:$EF$31,COLUMN(F389),$AP394)</f>
        <v>#N/A</v>
      </c>
      <c r="BK394" s="39" t="e" cm="1">
        <f t="array" ref="BK394">INDEX($DG$24:$EF$31,COLUMN(G389),$AP394)</f>
        <v>#N/A</v>
      </c>
      <c r="BL394" s="39" t="e" cm="1">
        <f t="array" ref="BL394">INDEX($DG$24:$EF$31,COLUMN(H389),$AP394)</f>
        <v>#N/A</v>
      </c>
      <c r="BM394" s="63" t="str" cm="1">
        <f t="array" aca="1" ref="BM394:BQ394" ca="1">IFERROR(ROUND(IF(IFERROR(AW394:BA394/AW394:BA394,0)=1,(IFERROR(AQ394:AU394*BG394,0)+IFERROR(AW394:BA394*BH394,0)+(SUM(BD394:BF394)-MIN(BD394:BF394))*BI394+BB394*BJ394+BC394*BK394)*BL394+BB394*(1-BJ394)+BC394*(1-BK394)+IF(AN394=1,BF394,0),""),2),"")</f>
        <v/>
      </c>
      <c r="BN394" s="52" t="str">
        <f ca="1"/>
        <v/>
      </c>
      <c r="BO394" s="52" t="str">
        <f ca="1"/>
        <v/>
      </c>
      <c r="BP394" s="52" t="str">
        <f ca="1"/>
        <v/>
      </c>
      <c r="BQ394" s="64" t="str">
        <f ca="1"/>
        <v/>
      </c>
      <c r="BR394" s="6"/>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6"/>
      <c r="DM394" s="6"/>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row>
    <row r="395" spans="1:153" x14ac:dyDescent="0.3">
      <c r="A395" s="5"/>
      <c r="B395" s="18" t="str">
        <f t="shared" si="97"/>
        <v/>
      </c>
      <c r="C395" s="24"/>
      <c r="D395" s="24"/>
      <c r="E395" s="24"/>
      <c r="F395" s="24"/>
      <c r="G395" s="24"/>
      <c r="H395" s="25"/>
      <c r="I395" s="25"/>
      <c r="J395" s="25"/>
      <c r="K395" s="25"/>
      <c r="L395" s="25"/>
      <c r="M395" s="25"/>
      <c r="N395" s="24"/>
      <c r="O395" s="25"/>
      <c r="P395" s="6"/>
      <c r="Q395" s="6"/>
      <c r="R395" s="6" t="e">
        <f t="shared" si="98"/>
        <v>#N/A</v>
      </c>
      <c r="S395" s="6" t="e">
        <f t="shared" si="99"/>
        <v>#N/A</v>
      </c>
      <c r="T395" s="6" t="e">
        <f t="shared" si="100"/>
        <v>#N/A</v>
      </c>
      <c r="U395" s="6" t="e">
        <f t="shared" si="101"/>
        <v>#N/A</v>
      </c>
      <c r="V395" s="8" cm="1">
        <f t="array" ref="V395">IF(M395=0,0,IF(OR($DM$4=3,$DM$4=4),0,IF($DM$4=1,INDEX($CZ$7:$CZ$15,SUM(IF(M395&lt;$CY$7:$CY$15=TRUE,1,0))+1),VLOOKUP(M395,$DB$7:$DC$107,2,FALSE))))</f>
        <v>0</v>
      </c>
      <c r="W395" s="6" t="e">
        <f t="shared" si="96"/>
        <v>#N/A</v>
      </c>
      <c r="X395" s="6" cm="1">
        <f t="array" aca="1" ref="X395" ca="1">SUM(IF((IF(E395=0,INDIRECT(_xlfn.CONCAT($CH$1,MATCH(F395,$CG$7:$CG$100,0)+6)):INDIRECT(_xlfn.CONCAT($CH$1,MATCH(F395,$CG$7:$CG$100,0)+6+SUM(IF((F395=$CG$7:$CG$59)=TRUE,1,0))-1)),INDIRECT(_xlfn.CONCAT($CD$1,MATCH(E395,$CC$7:$CC$100,0)+6)):INDIRECT(_xlfn.CONCAT($CD$1,MATCH(E395,$CC$7:$CC$100,0)+6+SUM(IF((E395=$CC$7:$CC$59)=TRUE,1,0))-1)))*$S$3)=0,0,1))</f>
        <v>2</v>
      </c>
      <c r="Y395" s="6" t="e" cm="1">
        <f t="array" aca="1" ref="Y395" ca="1">SUM(IF((TRANSPOSE(MMULT(MMULT(_xlfn.MUNIT(X395),IF(MMULT(IF(E395=0,INDIRECT(_xlfn.CONCAT($CH$1,MATCH(F395,$CG$7:$CG$100,0)+6)):INDIRECT(_xlfn.CONCAT($CH$1,MATCH(F395,$CG$7:$CG$100,0)+6+SUM(IF((F395=$CG$7:$CG$59)=TRUE,1,0))-1)),INDIRECT(_xlfn.CONCAT($CD$1,MATCH(E395,$CC$7:$CC$100,0)+6)):INDIRECT(_xlfn.CONCAT($CD$1,MATCH(E395,$CC$7:$CC$100,0)+6+SUM(IF((E395=$CC$7:$CC$59)=TRUE,1,0))-1)))*$S$3,1/TRANSPOSE(W395-INDIRECT(_xlfn.CONCAT($BZ$1,MATCH(D395,$BY$7:$BY$100,0)+6)):INDIRECT(_xlfn.CONCAT($BZ$1,MATCH(D395,$BY$7:$BY$100,0)+6+SUM(IF((D395=$BY$7:$BY$59)=TRUE,1,0))-1))*$R$3))=1,1,0)),W395-INDIRECT(_xlfn.CONCAT($BZ$1,MATCH(D395,$BY$7:$BY$100,0)+6)):INDIRECT(_xlfn.CONCAT($BZ$1,MATCH(D395,$BY$7:$BY$100,0)+6+SUM(IF((D395=$BY$7:$BY$59)=TRUE,1,0))-1))*$R$3)))=0,0,1))</f>
        <v>#N/A</v>
      </c>
      <c r="Z395" s="6"/>
      <c r="AA395" s="30" t="str">
        <f t="shared" ca="1" si="102"/>
        <v/>
      </c>
      <c r="AB395" s="31" t="str">
        <f t="shared" si="103"/>
        <v/>
      </c>
      <c r="AC395" s="31" t="str">
        <f t="shared" si="104"/>
        <v/>
      </c>
      <c r="AD395" s="31" t="str">
        <f t="shared" si="105"/>
        <v/>
      </c>
      <c r="AE395" s="32" t="str">
        <f t="shared" si="106"/>
        <v/>
      </c>
      <c r="AF395" s="33" t="str" cm="1">
        <f t="array" aca="1" ref="AF395" ca="1">IFERROR(IF(_xlfn._xlws.SORT(TRANSPOSE(MMULT(MMULT(_xlfn.MUNIT(X395),IF(ROUND(MMULT(IF(E395=0,IF(DN393=1,INDIRECT(_xlfn.CONCAT($CP$1,MATCH(F395,$CO$7:$CO$100,0)+6)):INDIRECT(_xlfn.CONCAT($CP$1,MATCH(F395,$CO$7:$CO$100,0)+6+SUM(IF((F395=$CO$7:$CO$59)=TRUE,1,0))-1)),INDIRECT(_xlfn.CONCAT($CH$1,MATCH(F395,$CG$7:$CG$100,0)+6)):INDIRECT(_xlfn.CONCAT($CH$1,MATCH(F395,$CG$7:$CG$100,0)+6+SUM(IF((F395=$CG$7:$CG$59)=TRUE,1,0))-1))),IF(OR(DN393=2,DN393=3),INDIRECT(_xlfn.CONCAT($CL$1,MATCH(E395,$CK$7:$CK$100,0)+6)):INDIRECT(_xlfn.CONCAT($CL$1,MATCH(E395,$CK$7:$CK$100,0)+6+SUM(IF((E395=$CK$7:$CK$59)=TRUE,1,0))-1)),INDIRECT(_xlfn.CONCAT($CD$1,MATCH(E395,$CC$7:$CC$100,0)+6)):INDIRECT(_xlfn.CONCAT($CD$1,MATCH(E395,$CC$7:$CC$100,0)+6+SUM(IF((E395=$CC$7:$CC$59)=TRUE,1,0))-1))))*$S$3*IF(AND(DM393=4,F395=0),1.1,1),1/TRANSPOSE(W395-INDIRECT(_xlfn.CONCAT($BZ$1,MATCH(D395,$BY$7:$BY$100,0)+6)):INDIRECT(_xlfn.CONCAT($BZ$1,MATCH(D395,$BY$7:$BY$100,0)+6+SUM(IF((D395=$BY$7:$BY$59)=TRUE,1,0))-1))*$R$3)),6)=1,1,0)),W395-INDIRECT(_xlfn.CONCAT($BZ$1,MATCH(D395,$BY$7:$BY$100,0)+6)):INDIRECT(_xlfn.CONCAT($BZ$1,MATCH(D395,$BY$7:$BY$100,0)+6+SUM(IF((D395=$BY$7:$BY$59)=TRUE,1,0))-1))*$R$3))/$S$3,1,-1,TRUE)=0,"",_xlfn._xlws.SORT(TRANSPOSE(MMULT(MMULT(_xlfn.MUNIT(X395),IF(ROUND(MMULT(IF(E395=0,IF(DN393=1,INDIRECT(_xlfn.CONCAT($CP$1,MATCH(F395,$CO$7:$CO$100,0)+6)):INDIRECT(_xlfn.CONCAT($CP$1,MATCH(F395,$CO$7:$CO$100,0)+6+SUM(IF((F395=$CO$7:$CO$59)=TRUE,1,0))-1)),INDIRECT(_xlfn.CONCAT($CH$1,MATCH(F395,$CG$7:$CG$100,0)+6)):INDIRECT(_xlfn.CONCAT($CH$1,MATCH(F395,$CG$7:$CG$100,0)+6+SUM(IF((F395=$CG$7:$CG$59)=TRUE,1,0))-1))),IF(OR(DN393=2,DN393=3),INDIRECT(_xlfn.CONCAT($CL$1,MATCH(E395,$CK$7:$CK$100,0)+6)):INDIRECT(_xlfn.CONCAT($CL$1,MATCH(E395,$CK$7:$CK$100,0)+6+SUM(IF((E395=$CK$7:$CK$59)=TRUE,1,0))-1)),INDIRECT(_xlfn.CONCAT($CD$1,MATCH(E395,$CC$7:$CC$100,0)+6)):INDIRECT(_xlfn.CONCAT($CD$1,MATCH(E395,$CC$7:$CC$100,0)+6+SUM(IF((E395=$CC$7:$CC$59)=TRUE,1,0))-1))))*$S$3*IF(AND(DM393=4,F395=0),1.1,1),1/TRANSPOSE(W395-INDIRECT(_xlfn.CONCAT($BZ$1,MATCH(D395,$BY$7:$BY$100,0)+6)):INDIRECT(_xlfn.CONCAT($BZ$1,MATCH(D395,$BY$7:$BY$100,0)+6+SUM(IF((D395=$BY$7:$BY$59)=TRUE,1,0))-1))*$R$3)),6)=1,1,0)),W395-INDIRECT(_xlfn.CONCAT($BZ$1,MATCH(D395,$BY$7:$BY$100,0)+6)):INDIRECT(_xlfn.CONCAT($BZ$1,MATCH(D395,$BY$7:$BY$100,0)+6+SUM(IF((D395=$BY$7:$BY$59)=TRUE,1,0))-1))*$R$3))/$S$3,1,-1,TRUE)),"")</f>
        <v/>
      </c>
      <c r="AG395" s="31"/>
      <c r="AH395" s="31"/>
      <c r="AI395" s="31"/>
      <c r="AJ395" s="32"/>
      <c r="AK395" s="6"/>
      <c r="AL395" s="21"/>
      <c r="AM395" s="21"/>
      <c r="AN395" s="48">
        <f t="shared" si="93"/>
        <v>12</v>
      </c>
      <c r="AO395" s="39" t="e">
        <f t="shared" si="94"/>
        <v>#N/A</v>
      </c>
      <c r="AP395" s="39" t="e" cm="1">
        <f t="array" ref="AP395">_xlfn.XMATCH(1,IF(IF((AL395=$DG$24:$EF$24)=TRUE,1,0)+IF((AM395=$DG$25:$EF$25)=TRUE,1,0)=2,1,0))</f>
        <v>#N/A</v>
      </c>
      <c r="AQ395" s="39" t="str" cm="1">
        <f t="array" aca="1" ref="AQ395:AU395" ca="1">AA395:AE395</f>
        <v/>
      </c>
      <c r="AR395" s="39" t="str">
        <f ca="1"/>
        <v/>
      </c>
      <c r="AS395" s="39" t="str">
        <f ca="1"/>
        <v/>
      </c>
      <c r="AT395" s="39" t="str">
        <f ca="1"/>
        <v/>
      </c>
      <c r="AU395" s="39" t="str">
        <f ca="1"/>
        <v/>
      </c>
      <c r="AV395" s="39">
        <f t="shared" si="95"/>
        <v>0</v>
      </c>
      <c r="AW395" s="39" t="e" cm="1">
        <f t="array" ref="AW395">IF(AND(AV395=1,AO395&lt;&gt;1),VLOOKUP(E395,변환표준점수!$H$8:$O$60,_xlfn.XMATCH('표점 계산기'!$AL395,변환표준점수!$I$6:$O$6)+1,FALSE),IF(AND($E395=0,$DN$4=1),INDEX($CH$7:$CH$73,SUM(IF(AF395=$CP$7:$CP$59,ROW($A$1:$A$50),0))),IF(AND($E395&lt;&gt;0,$DN$4&lt;&gt;1),INDEX($CD$7:$CD$73,SUM(IF(AF395=$CL$7:$CL$59,ROW($A$1:$A$50),0))),AF395:AJ395)))</f>
        <v>#N/A</v>
      </c>
      <c r="AX395" s="39"/>
      <c r="AY395" s="39"/>
      <c r="AZ395" s="39"/>
      <c r="BA395" s="39"/>
      <c r="BB395" s="39" t="e">
        <f>VLOOKUP(G395,변환표준점수!$X$8:$AM$16,_xlfn.XMATCH(AL395,변환표준점수!$Y$5:$AM$5)+IF(OR(AN395=6,AN395=7,AN395=10,AN395=11),IF(AO395=1,0,1),0)+1,FALSE)</f>
        <v>#N/A</v>
      </c>
      <c r="BC395" s="39" t="e">
        <f>VLOOKUP(H395,변환표준점수!$AO$8:$BE$16,_xlfn.XMATCH(AL395,변환표준점수!$AP$5:$BE$5)+IF(OR(AN395=3,AN395=6,AN395=8,AN395=9,AN395=10),IF(AO395=1,0,1),0)+1,FALSE)</f>
        <v>#N/A</v>
      </c>
      <c r="BD395" s="39" t="e">
        <f>IF(I395=0,VLOOKUP(K395,변환표준점수!$BU$8:$CF$62,'표점 계산기'!$AN395+1,FALSE),VLOOKUP(I395,변환표준점수!$BH$8:$BS$62,'표점 계산기'!$AN395+1,FALSE))</f>
        <v>#N/A</v>
      </c>
      <c r="BE395" s="39" t="e">
        <f>IF(J395=0,VLOOKUP(L395,변환표준점수!$BU$8:$CF$62,'표점 계산기'!$AN395+1,FALSE),VLOOKUP(J395,변환표준점수!$BH$8:$BS$62,'표점 계산기'!$AN395+1,FALSE))</f>
        <v>#N/A</v>
      </c>
      <c r="BF395" s="39" cm="1">
        <f t="array" ref="BF395">IF(M395=0,0,IF(OR(AN395=3,AN395=4),0,IF(AN395=1,INDEX($CZ$7:$CZ$15,SUM(IF(M395&lt;$CY$7:$CY$15=TRUE,1,0))+1),VLOOKUP(M395,변환표준점수!$BH$8:$BS$62,'표점 계산기'!AN395+1,FALSE))))</f>
        <v>0</v>
      </c>
      <c r="BG395" s="39" t="e" cm="1">
        <f t="array" ref="BG395">INDEX($DG$24:$EF$31,COLUMN(C390),$AP395)</f>
        <v>#N/A</v>
      </c>
      <c r="BH395" s="39" t="e" cm="1">
        <f t="array" ref="BH395">INDEX($DG$24:$EF$31,COLUMN(D390),$AP395)</f>
        <v>#N/A</v>
      </c>
      <c r="BI395" s="39" t="e" cm="1">
        <f t="array" ref="BI395">INDEX($DG$24:$EF$31,COLUMN(E390),$AP395)</f>
        <v>#N/A</v>
      </c>
      <c r="BJ395" s="39" t="e" cm="1">
        <f t="array" ref="BJ395">INDEX($DG$24:$EF$31,COLUMN(F390),$AP395)</f>
        <v>#N/A</v>
      </c>
      <c r="BK395" s="39" t="e" cm="1">
        <f t="array" ref="BK395">INDEX($DG$24:$EF$31,COLUMN(G390),$AP395)</f>
        <v>#N/A</v>
      </c>
      <c r="BL395" s="39" t="e" cm="1">
        <f t="array" ref="BL395">INDEX($DG$24:$EF$31,COLUMN(H390),$AP395)</f>
        <v>#N/A</v>
      </c>
      <c r="BM395" s="63" t="str" cm="1">
        <f t="array" aca="1" ref="BM395:BQ395" ca="1">IFERROR(ROUND(IF(IFERROR(AW395:BA395/AW395:BA395,0)=1,(IFERROR(AQ395:AU395*BG395,0)+IFERROR(AW395:BA395*BH395,0)+(SUM(BD395:BF395)-MIN(BD395:BF395))*BI395+BB395*BJ395+BC395*BK395)*BL395+BB395*(1-BJ395)+BC395*(1-BK395)+IF(AN395=1,BF395,0),""),2),"")</f>
        <v/>
      </c>
      <c r="BN395" s="52" t="str">
        <f ca="1"/>
        <v/>
      </c>
      <c r="BO395" s="52" t="str">
        <f ca="1"/>
        <v/>
      </c>
      <c r="BP395" s="52" t="str">
        <f ca="1"/>
        <v/>
      </c>
      <c r="BQ395" s="64" t="str">
        <f ca="1"/>
        <v/>
      </c>
      <c r="BR395" s="6"/>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6"/>
      <c r="DM395" s="6"/>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row>
    <row r="396" spans="1:153" x14ac:dyDescent="0.3">
      <c r="A396" s="5"/>
      <c r="B396" s="18" t="str">
        <f t="shared" si="97"/>
        <v/>
      </c>
      <c r="C396" s="24"/>
      <c r="D396" s="24"/>
      <c r="E396" s="24"/>
      <c r="F396" s="24"/>
      <c r="G396" s="24"/>
      <c r="H396" s="25"/>
      <c r="I396" s="25"/>
      <c r="J396" s="25"/>
      <c r="K396" s="25"/>
      <c r="L396" s="25"/>
      <c r="M396" s="25"/>
      <c r="N396" s="24"/>
      <c r="O396" s="25"/>
      <c r="P396" s="6"/>
      <c r="Q396" s="6"/>
      <c r="R396" s="6" t="e">
        <f t="shared" si="98"/>
        <v>#N/A</v>
      </c>
      <c r="S396" s="6" t="e">
        <f t="shared" si="99"/>
        <v>#N/A</v>
      </c>
      <c r="T396" s="6" t="e">
        <f t="shared" si="100"/>
        <v>#N/A</v>
      </c>
      <c r="U396" s="6" t="e">
        <f t="shared" si="101"/>
        <v>#N/A</v>
      </c>
      <c r="V396" s="8" cm="1">
        <f t="array" ref="V396">IF(M396=0,0,IF(OR($DM$4=3,$DM$4=4),0,IF($DM$4=1,INDEX($CZ$7:$CZ$15,SUM(IF(M396&lt;$CY$7:$CY$15=TRUE,1,0))+1),VLOOKUP(M396,$DB$7:$DC$107,2,FALSE))))</f>
        <v>0</v>
      </c>
      <c r="W396" s="6" t="e">
        <f t="shared" si="96"/>
        <v>#N/A</v>
      </c>
      <c r="X396" s="6" cm="1">
        <f t="array" aca="1" ref="X396" ca="1">SUM(IF((IF(E396=0,INDIRECT(_xlfn.CONCAT($CH$1,MATCH(F396,$CG$7:$CG$100,0)+6)):INDIRECT(_xlfn.CONCAT($CH$1,MATCH(F396,$CG$7:$CG$100,0)+6+SUM(IF((F396=$CG$7:$CG$59)=TRUE,1,0))-1)),INDIRECT(_xlfn.CONCAT($CD$1,MATCH(E396,$CC$7:$CC$100,0)+6)):INDIRECT(_xlfn.CONCAT($CD$1,MATCH(E396,$CC$7:$CC$100,0)+6+SUM(IF((E396=$CC$7:$CC$59)=TRUE,1,0))-1)))*$S$3)=0,0,1))</f>
        <v>2</v>
      </c>
      <c r="Y396" s="6" t="e" cm="1">
        <f t="array" aca="1" ref="Y396" ca="1">SUM(IF((TRANSPOSE(MMULT(MMULT(_xlfn.MUNIT(X396),IF(MMULT(IF(E396=0,INDIRECT(_xlfn.CONCAT($CH$1,MATCH(F396,$CG$7:$CG$100,0)+6)):INDIRECT(_xlfn.CONCAT($CH$1,MATCH(F396,$CG$7:$CG$100,0)+6+SUM(IF((F396=$CG$7:$CG$59)=TRUE,1,0))-1)),INDIRECT(_xlfn.CONCAT($CD$1,MATCH(E396,$CC$7:$CC$100,0)+6)):INDIRECT(_xlfn.CONCAT($CD$1,MATCH(E396,$CC$7:$CC$100,0)+6+SUM(IF((E396=$CC$7:$CC$59)=TRUE,1,0))-1)))*$S$3,1/TRANSPOSE(W396-INDIRECT(_xlfn.CONCAT($BZ$1,MATCH(D396,$BY$7:$BY$100,0)+6)):INDIRECT(_xlfn.CONCAT($BZ$1,MATCH(D396,$BY$7:$BY$100,0)+6+SUM(IF((D396=$BY$7:$BY$59)=TRUE,1,0))-1))*$R$3))=1,1,0)),W396-INDIRECT(_xlfn.CONCAT($BZ$1,MATCH(D396,$BY$7:$BY$100,0)+6)):INDIRECT(_xlfn.CONCAT($BZ$1,MATCH(D396,$BY$7:$BY$100,0)+6+SUM(IF((D396=$BY$7:$BY$59)=TRUE,1,0))-1))*$R$3)))=0,0,1))</f>
        <v>#N/A</v>
      </c>
      <c r="Z396" s="6"/>
      <c r="AA396" s="30" t="str">
        <f t="shared" ca="1" si="102"/>
        <v/>
      </c>
      <c r="AB396" s="31" t="str">
        <f t="shared" si="103"/>
        <v/>
      </c>
      <c r="AC396" s="31" t="str">
        <f t="shared" si="104"/>
        <v/>
      </c>
      <c r="AD396" s="31" t="str">
        <f t="shared" si="105"/>
        <v/>
      </c>
      <c r="AE396" s="32" t="str">
        <f t="shared" si="106"/>
        <v/>
      </c>
      <c r="AF396" s="33" t="str" cm="1">
        <f t="array" aca="1" ref="AF396" ca="1">IFERROR(IF(_xlfn._xlws.SORT(TRANSPOSE(MMULT(MMULT(_xlfn.MUNIT(X396),IF(ROUND(MMULT(IF(E396=0,IF(DN394=1,INDIRECT(_xlfn.CONCAT($CP$1,MATCH(F396,$CO$7:$CO$100,0)+6)):INDIRECT(_xlfn.CONCAT($CP$1,MATCH(F396,$CO$7:$CO$100,0)+6+SUM(IF((F396=$CO$7:$CO$59)=TRUE,1,0))-1)),INDIRECT(_xlfn.CONCAT($CH$1,MATCH(F396,$CG$7:$CG$100,0)+6)):INDIRECT(_xlfn.CONCAT($CH$1,MATCH(F396,$CG$7:$CG$100,0)+6+SUM(IF((F396=$CG$7:$CG$59)=TRUE,1,0))-1))),IF(OR(DN394=2,DN394=3),INDIRECT(_xlfn.CONCAT($CL$1,MATCH(E396,$CK$7:$CK$100,0)+6)):INDIRECT(_xlfn.CONCAT($CL$1,MATCH(E396,$CK$7:$CK$100,0)+6+SUM(IF((E396=$CK$7:$CK$59)=TRUE,1,0))-1)),INDIRECT(_xlfn.CONCAT($CD$1,MATCH(E396,$CC$7:$CC$100,0)+6)):INDIRECT(_xlfn.CONCAT($CD$1,MATCH(E396,$CC$7:$CC$100,0)+6+SUM(IF((E396=$CC$7:$CC$59)=TRUE,1,0))-1))))*$S$3*IF(AND(DM394=4,F396=0),1.1,1),1/TRANSPOSE(W396-INDIRECT(_xlfn.CONCAT($BZ$1,MATCH(D396,$BY$7:$BY$100,0)+6)):INDIRECT(_xlfn.CONCAT($BZ$1,MATCH(D396,$BY$7:$BY$100,0)+6+SUM(IF((D396=$BY$7:$BY$59)=TRUE,1,0))-1))*$R$3)),6)=1,1,0)),W396-INDIRECT(_xlfn.CONCAT($BZ$1,MATCH(D396,$BY$7:$BY$100,0)+6)):INDIRECT(_xlfn.CONCAT($BZ$1,MATCH(D396,$BY$7:$BY$100,0)+6+SUM(IF((D396=$BY$7:$BY$59)=TRUE,1,0))-1))*$R$3))/$S$3,1,-1,TRUE)=0,"",_xlfn._xlws.SORT(TRANSPOSE(MMULT(MMULT(_xlfn.MUNIT(X396),IF(ROUND(MMULT(IF(E396=0,IF(DN394=1,INDIRECT(_xlfn.CONCAT($CP$1,MATCH(F396,$CO$7:$CO$100,0)+6)):INDIRECT(_xlfn.CONCAT($CP$1,MATCH(F396,$CO$7:$CO$100,0)+6+SUM(IF((F396=$CO$7:$CO$59)=TRUE,1,0))-1)),INDIRECT(_xlfn.CONCAT($CH$1,MATCH(F396,$CG$7:$CG$100,0)+6)):INDIRECT(_xlfn.CONCAT($CH$1,MATCH(F396,$CG$7:$CG$100,0)+6+SUM(IF((F396=$CG$7:$CG$59)=TRUE,1,0))-1))),IF(OR(DN394=2,DN394=3),INDIRECT(_xlfn.CONCAT($CL$1,MATCH(E396,$CK$7:$CK$100,0)+6)):INDIRECT(_xlfn.CONCAT($CL$1,MATCH(E396,$CK$7:$CK$100,0)+6+SUM(IF((E396=$CK$7:$CK$59)=TRUE,1,0))-1)),INDIRECT(_xlfn.CONCAT($CD$1,MATCH(E396,$CC$7:$CC$100,0)+6)):INDIRECT(_xlfn.CONCAT($CD$1,MATCH(E396,$CC$7:$CC$100,0)+6+SUM(IF((E396=$CC$7:$CC$59)=TRUE,1,0))-1))))*$S$3*IF(AND(DM394=4,F396=0),1.1,1),1/TRANSPOSE(W396-INDIRECT(_xlfn.CONCAT($BZ$1,MATCH(D396,$BY$7:$BY$100,0)+6)):INDIRECT(_xlfn.CONCAT($BZ$1,MATCH(D396,$BY$7:$BY$100,0)+6+SUM(IF((D396=$BY$7:$BY$59)=TRUE,1,0))-1))*$R$3)),6)=1,1,0)),W396-INDIRECT(_xlfn.CONCAT($BZ$1,MATCH(D396,$BY$7:$BY$100,0)+6)):INDIRECT(_xlfn.CONCAT($BZ$1,MATCH(D396,$BY$7:$BY$100,0)+6+SUM(IF((D396=$BY$7:$BY$59)=TRUE,1,0))-1))*$R$3))/$S$3,1,-1,TRUE)),"")</f>
        <v/>
      </c>
      <c r="AG396" s="31"/>
      <c r="AH396" s="31"/>
      <c r="AI396" s="31"/>
      <c r="AJ396" s="32"/>
      <c r="AK396" s="6"/>
      <c r="AL396" s="21"/>
      <c r="AM396" s="21"/>
      <c r="AN396" s="48">
        <f t="shared" si="93"/>
        <v>12</v>
      </c>
      <c r="AO396" s="39" t="e">
        <f t="shared" si="94"/>
        <v>#N/A</v>
      </c>
      <c r="AP396" s="39" t="e" cm="1">
        <f t="array" ref="AP396">_xlfn.XMATCH(1,IF(IF((AL396=$DG$24:$EF$24)=TRUE,1,0)+IF((AM396=$DG$25:$EF$25)=TRUE,1,0)=2,1,0))</f>
        <v>#N/A</v>
      </c>
      <c r="AQ396" s="39" t="str" cm="1">
        <f t="array" aca="1" ref="AQ396:AU396" ca="1">AA396:AE396</f>
        <v/>
      </c>
      <c r="AR396" s="39" t="str">
        <f ca="1"/>
        <v/>
      </c>
      <c r="AS396" s="39" t="str">
        <f ca="1"/>
        <v/>
      </c>
      <c r="AT396" s="39" t="str">
        <f ca="1"/>
        <v/>
      </c>
      <c r="AU396" s="39" t="str">
        <f ca="1"/>
        <v/>
      </c>
      <c r="AV396" s="39">
        <f t="shared" si="95"/>
        <v>0</v>
      </c>
      <c r="AW396" s="39" t="e" cm="1">
        <f t="array" ref="AW396">IF(AND(AV396=1,AO396&lt;&gt;1),VLOOKUP(E396,변환표준점수!$H$8:$O$60,_xlfn.XMATCH('표점 계산기'!$AL396,변환표준점수!$I$6:$O$6)+1,FALSE),IF(AND($E396=0,$DN$4=1),INDEX($CH$7:$CH$73,SUM(IF(AF396=$CP$7:$CP$59,ROW($A$1:$A$50),0))),IF(AND($E396&lt;&gt;0,$DN$4&lt;&gt;1),INDEX($CD$7:$CD$73,SUM(IF(AF396=$CL$7:$CL$59,ROW($A$1:$A$50),0))),AF396:AJ396)))</f>
        <v>#N/A</v>
      </c>
      <c r="AX396" s="39"/>
      <c r="AY396" s="39"/>
      <c r="AZ396" s="39"/>
      <c r="BA396" s="39"/>
      <c r="BB396" s="39" t="e">
        <f>VLOOKUP(G396,변환표준점수!$X$8:$AM$16,_xlfn.XMATCH(AL396,변환표준점수!$Y$5:$AM$5)+IF(OR(AN396=6,AN396=7,AN396=10,AN396=11),IF(AO396=1,0,1),0)+1,FALSE)</f>
        <v>#N/A</v>
      </c>
      <c r="BC396" s="39" t="e">
        <f>VLOOKUP(H396,변환표준점수!$AO$8:$BE$16,_xlfn.XMATCH(AL396,변환표준점수!$AP$5:$BE$5)+IF(OR(AN396=3,AN396=6,AN396=8,AN396=9,AN396=10),IF(AO396=1,0,1),0)+1,FALSE)</f>
        <v>#N/A</v>
      </c>
      <c r="BD396" s="39" t="e">
        <f>IF(I396=0,VLOOKUP(K396,변환표준점수!$BU$8:$CF$62,'표점 계산기'!$AN396+1,FALSE),VLOOKUP(I396,변환표준점수!$BH$8:$BS$62,'표점 계산기'!$AN396+1,FALSE))</f>
        <v>#N/A</v>
      </c>
      <c r="BE396" s="39" t="e">
        <f>IF(J396=0,VLOOKUP(L396,변환표준점수!$BU$8:$CF$62,'표점 계산기'!$AN396+1,FALSE),VLOOKUP(J396,변환표준점수!$BH$8:$BS$62,'표점 계산기'!$AN396+1,FALSE))</f>
        <v>#N/A</v>
      </c>
      <c r="BF396" s="39" cm="1">
        <f t="array" ref="BF396">IF(M396=0,0,IF(OR(AN396=3,AN396=4),0,IF(AN396=1,INDEX($CZ$7:$CZ$15,SUM(IF(M396&lt;$CY$7:$CY$15=TRUE,1,0))+1),VLOOKUP(M396,변환표준점수!$BH$8:$BS$62,'표점 계산기'!AN396+1,FALSE))))</f>
        <v>0</v>
      </c>
      <c r="BG396" s="39" t="e" cm="1">
        <f t="array" ref="BG396">INDEX($DG$24:$EF$31,COLUMN(C391),$AP396)</f>
        <v>#N/A</v>
      </c>
      <c r="BH396" s="39" t="e" cm="1">
        <f t="array" ref="BH396">INDEX($DG$24:$EF$31,COLUMN(D391),$AP396)</f>
        <v>#N/A</v>
      </c>
      <c r="BI396" s="39" t="e" cm="1">
        <f t="array" ref="BI396">INDEX($DG$24:$EF$31,COLUMN(E391),$AP396)</f>
        <v>#N/A</v>
      </c>
      <c r="BJ396" s="39" t="e" cm="1">
        <f t="array" ref="BJ396">INDEX($DG$24:$EF$31,COLUMN(F391),$AP396)</f>
        <v>#N/A</v>
      </c>
      <c r="BK396" s="39" t="e" cm="1">
        <f t="array" ref="BK396">INDEX($DG$24:$EF$31,COLUMN(G391),$AP396)</f>
        <v>#N/A</v>
      </c>
      <c r="BL396" s="39" t="e" cm="1">
        <f t="array" ref="BL396">INDEX($DG$24:$EF$31,COLUMN(H391),$AP396)</f>
        <v>#N/A</v>
      </c>
      <c r="BM396" s="63" t="str" cm="1">
        <f t="array" aca="1" ref="BM396:BQ396" ca="1">IFERROR(ROUND(IF(IFERROR(AW396:BA396/AW396:BA396,0)=1,(IFERROR(AQ396:AU396*BG396,0)+IFERROR(AW396:BA396*BH396,0)+(SUM(BD396:BF396)-MIN(BD396:BF396))*BI396+BB396*BJ396+BC396*BK396)*BL396+BB396*(1-BJ396)+BC396*(1-BK396)+IF(AN396=1,BF396,0),""),2),"")</f>
        <v/>
      </c>
      <c r="BN396" s="52" t="str">
        <f ca="1"/>
        <v/>
      </c>
      <c r="BO396" s="52" t="str">
        <f ca="1"/>
        <v/>
      </c>
      <c r="BP396" s="52" t="str">
        <f ca="1"/>
        <v/>
      </c>
      <c r="BQ396" s="64" t="str">
        <f ca="1"/>
        <v/>
      </c>
      <c r="BR396" s="6"/>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6"/>
      <c r="DM396" s="6"/>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row>
    <row r="397" spans="1:153" x14ac:dyDescent="0.3">
      <c r="A397" s="5"/>
      <c r="B397" s="18" t="str">
        <f t="shared" si="97"/>
        <v/>
      </c>
      <c r="C397" s="24"/>
      <c r="D397" s="24"/>
      <c r="E397" s="24"/>
      <c r="F397" s="24"/>
      <c r="G397" s="24"/>
      <c r="H397" s="25"/>
      <c r="I397" s="25"/>
      <c r="J397" s="25"/>
      <c r="K397" s="25"/>
      <c r="L397" s="25"/>
      <c r="M397" s="25"/>
      <c r="N397" s="24"/>
      <c r="O397" s="25"/>
      <c r="P397" s="6"/>
      <c r="Q397" s="6"/>
      <c r="R397" s="6" t="e">
        <f t="shared" si="98"/>
        <v>#N/A</v>
      </c>
      <c r="S397" s="6" t="e">
        <f t="shared" si="99"/>
        <v>#N/A</v>
      </c>
      <c r="T397" s="6" t="e">
        <f t="shared" si="100"/>
        <v>#N/A</v>
      </c>
      <c r="U397" s="6" t="e">
        <f t="shared" si="101"/>
        <v>#N/A</v>
      </c>
      <c r="V397" s="8" cm="1">
        <f t="array" ref="V397">IF(M397=0,0,IF(OR($DM$4=3,$DM$4=4),0,IF($DM$4=1,INDEX($CZ$7:$CZ$15,SUM(IF(M397&lt;$CY$7:$CY$15=TRUE,1,0))+1),VLOOKUP(M397,$DB$7:$DC$107,2,FALSE))))</f>
        <v>0</v>
      </c>
      <c r="W397" s="6" t="e">
        <f t="shared" si="96"/>
        <v>#N/A</v>
      </c>
      <c r="X397" s="6" cm="1">
        <f t="array" aca="1" ref="X397" ca="1">SUM(IF((IF(E397=0,INDIRECT(_xlfn.CONCAT($CH$1,MATCH(F397,$CG$7:$CG$100,0)+6)):INDIRECT(_xlfn.CONCAT($CH$1,MATCH(F397,$CG$7:$CG$100,0)+6+SUM(IF((F397=$CG$7:$CG$59)=TRUE,1,0))-1)),INDIRECT(_xlfn.CONCAT($CD$1,MATCH(E397,$CC$7:$CC$100,0)+6)):INDIRECT(_xlfn.CONCAT($CD$1,MATCH(E397,$CC$7:$CC$100,0)+6+SUM(IF((E397=$CC$7:$CC$59)=TRUE,1,0))-1)))*$S$3)=0,0,1))</f>
        <v>2</v>
      </c>
      <c r="Y397" s="6" t="e" cm="1">
        <f t="array" aca="1" ref="Y397" ca="1">SUM(IF((TRANSPOSE(MMULT(MMULT(_xlfn.MUNIT(X397),IF(MMULT(IF(E397=0,INDIRECT(_xlfn.CONCAT($CH$1,MATCH(F397,$CG$7:$CG$100,0)+6)):INDIRECT(_xlfn.CONCAT($CH$1,MATCH(F397,$CG$7:$CG$100,0)+6+SUM(IF((F397=$CG$7:$CG$59)=TRUE,1,0))-1)),INDIRECT(_xlfn.CONCAT($CD$1,MATCH(E397,$CC$7:$CC$100,0)+6)):INDIRECT(_xlfn.CONCAT($CD$1,MATCH(E397,$CC$7:$CC$100,0)+6+SUM(IF((E397=$CC$7:$CC$59)=TRUE,1,0))-1)))*$S$3,1/TRANSPOSE(W397-INDIRECT(_xlfn.CONCAT($BZ$1,MATCH(D397,$BY$7:$BY$100,0)+6)):INDIRECT(_xlfn.CONCAT($BZ$1,MATCH(D397,$BY$7:$BY$100,0)+6+SUM(IF((D397=$BY$7:$BY$59)=TRUE,1,0))-1))*$R$3))=1,1,0)),W397-INDIRECT(_xlfn.CONCAT($BZ$1,MATCH(D397,$BY$7:$BY$100,0)+6)):INDIRECT(_xlfn.CONCAT($BZ$1,MATCH(D397,$BY$7:$BY$100,0)+6+SUM(IF((D397=$BY$7:$BY$59)=TRUE,1,0))-1))*$R$3)))=0,0,1))</f>
        <v>#N/A</v>
      </c>
      <c r="Z397" s="6"/>
      <c r="AA397" s="30" t="str">
        <f t="shared" ca="1" si="102"/>
        <v/>
      </c>
      <c r="AB397" s="31" t="str">
        <f t="shared" si="103"/>
        <v/>
      </c>
      <c r="AC397" s="31" t="str">
        <f t="shared" si="104"/>
        <v/>
      </c>
      <c r="AD397" s="31" t="str">
        <f t="shared" si="105"/>
        <v/>
      </c>
      <c r="AE397" s="32" t="str">
        <f t="shared" si="106"/>
        <v/>
      </c>
      <c r="AF397" s="33" t="str" cm="1">
        <f t="array" aca="1" ref="AF397" ca="1">IFERROR(IF(_xlfn._xlws.SORT(TRANSPOSE(MMULT(MMULT(_xlfn.MUNIT(X397),IF(ROUND(MMULT(IF(E397=0,IF(DN395=1,INDIRECT(_xlfn.CONCAT($CP$1,MATCH(F397,$CO$7:$CO$100,0)+6)):INDIRECT(_xlfn.CONCAT($CP$1,MATCH(F397,$CO$7:$CO$100,0)+6+SUM(IF((F397=$CO$7:$CO$59)=TRUE,1,0))-1)),INDIRECT(_xlfn.CONCAT($CH$1,MATCH(F397,$CG$7:$CG$100,0)+6)):INDIRECT(_xlfn.CONCAT($CH$1,MATCH(F397,$CG$7:$CG$100,0)+6+SUM(IF((F397=$CG$7:$CG$59)=TRUE,1,0))-1))),IF(OR(DN395=2,DN395=3),INDIRECT(_xlfn.CONCAT($CL$1,MATCH(E397,$CK$7:$CK$100,0)+6)):INDIRECT(_xlfn.CONCAT($CL$1,MATCH(E397,$CK$7:$CK$100,0)+6+SUM(IF((E397=$CK$7:$CK$59)=TRUE,1,0))-1)),INDIRECT(_xlfn.CONCAT($CD$1,MATCH(E397,$CC$7:$CC$100,0)+6)):INDIRECT(_xlfn.CONCAT($CD$1,MATCH(E397,$CC$7:$CC$100,0)+6+SUM(IF((E397=$CC$7:$CC$59)=TRUE,1,0))-1))))*$S$3*IF(AND(DM395=4,F397=0),1.1,1),1/TRANSPOSE(W397-INDIRECT(_xlfn.CONCAT($BZ$1,MATCH(D397,$BY$7:$BY$100,0)+6)):INDIRECT(_xlfn.CONCAT($BZ$1,MATCH(D397,$BY$7:$BY$100,0)+6+SUM(IF((D397=$BY$7:$BY$59)=TRUE,1,0))-1))*$R$3)),6)=1,1,0)),W397-INDIRECT(_xlfn.CONCAT($BZ$1,MATCH(D397,$BY$7:$BY$100,0)+6)):INDIRECT(_xlfn.CONCAT($BZ$1,MATCH(D397,$BY$7:$BY$100,0)+6+SUM(IF((D397=$BY$7:$BY$59)=TRUE,1,0))-1))*$R$3))/$S$3,1,-1,TRUE)=0,"",_xlfn._xlws.SORT(TRANSPOSE(MMULT(MMULT(_xlfn.MUNIT(X397),IF(ROUND(MMULT(IF(E397=0,IF(DN395=1,INDIRECT(_xlfn.CONCAT($CP$1,MATCH(F397,$CO$7:$CO$100,0)+6)):INDIRECT(_xlfn.CONCAT($CP$1,MATCH(F397,$CO$7:$CO$100,0)+6+SUM(IF((F397=$CO$7:$CO$59)=TRUE,1,0))-1)),INDIRECT(_xlfn.CONCAT($CH$1,MATCH(F397,$CG$7:$CG$100,0)+6)):INDIRECT(_xlfn.CONCAT($CH$1,MATCH(F397,$CG$7:$CG$100,0)+6+SUM(IF((F397=$CG$7:$CG$59)=TRUE,1,0))-1))),IF(OR(DN395=2,DN395=3),INDIRECT(_xlfn.CONCAT($CL$1,MATCH(E397,$CK$7:$CK$100,0)+6)):INDIRECT(_xlfn.CONCAT($CL$1,MATCH(E397,$CK$7:$CK$100,0)+6+SUM(IF((E397=$CK$7:$CK$59)=TRUE,1,0))-1)),INDIRECT(_xlfn.CONCAT($CD$1,MATCH(E397,$CC$7:$CC$100,0)+6)):INDIRECT(_xlfn.CONCAT($CD$1,MATCH(E397,$CC$7:$CC$100,0)+6+SUM(IF((E397=$CC$7:$CC$59)=TRUE,1,0))-1))))*$S$3*IF(AND(DM395=4,F397=0),1.1,1),1/TRANSPOSE(W397-INDIRECT(_xlfn.CONCAT($BZ$1,MATCH(D397,$BY$7:$BY$100,0)+6)):INDIRECT(_xlfn.CONCAT($BZ$1,MATCH(D397,$BY$7:$BY$100,0)+6+SUM(IF((D397=$BY$7:$BY$59)=TRUE,1,0))-1))*$R$3)),6)=1,1,0)),W397-INDIRECT(_xlfn.CONCAT($BZ$1,MATCH(D397,$BY$7:$BY$100,0)+6)):INDIRECT(_xlfn.CONCAT($BZ$1,MATCH(D397,$BY$7:$BY$100,0)+6+SUM(IF((D397=$BY$7:$BY$59)=TRUE,1,0))-1))*$R$3))/$S$3,1,-1,TRUE)),"")</f>
        <v/>
      </c>
      <c r="AG397" s="31"/>
      <c r="AH397" s="31"/>
      <c r="AI397" s="31"/>
      <c r="AJ397" s="32"/>
      <c r="AK397" s="6"/>
      <c r="AL397" s="21"/>
      <c r="AM397" s="21"/>
      <c r="AN397" s="48">
        <f t="shared" si="93"/>
        <v>12</v>
      </c>
      <c r="AO397" s="39" t="e">
        <f t="shared" si="94"/>
        <v>#N/A</v>
      </c>
      <c r="AP397" s="39" t="e" cm="1">
        <f t="array" ref="AP397">_xlfn.XMATCH(1,IF(IF((AL397=$DG$24:$EF$24)=TRUE,1,0)+IF((AM397=$DG$25:$EF$25)=TRUE,1,0)=2,1,0))</f>
        <v>#N/A</v>
      </c>
      <c r="AQ397" s="39" t="str" cm="1">
        <f t="array" aca="1" ref="AQ397:AU397" ca="1">AA397:AE397</f>
        <v/>
      </c>
      <c r="AR397" s="39" t="str">
        <f ca="1"/>
        <v/>
      </c>
      <c r="AS397" s="39" t="str">
        <f ca="1"/>
        <v/>
      </c>
      <c r="AT397" s="39" t="str">
        <f ca="1"/>
        <v/>
      </c>
      <c r="AU397" s="39" t="str">
        <f ca="1"/>
        <v/>
      </c>
      <c r="AV397" s="39">
        <f t="shared" si="95"/>
        <v>0</v>
      </c>
      <c r="AW397" s="39" t="e" cm="1">
        <f t="array" ref="AW397">IF(AND(AV397=1,AO397&lt;&gt;1),VLOOKUP(E397,변환표준점수!$H$8:$O$60,_xlfn.XMATCH('표점 계산기'!$AL397,변환표준점수!$I$6:$O$6)+1,FALSE),IF(AND($E397=0,$DN$4=1),INDEX($CH$7:$CH$73,SUM(IF(AF397=$CP$7:$CP$59,ROW($A$1:$A$50),0))),IF(AND($E397&lt;&gt;0,$DN$4&lt;&gt;1),INDEX($CD$7:$CD$73,SUM(IF(AF397=$CL$7:$CL$59,ROW($A$1:$A$50),0))),AF397:AJ397)))</f>
        <v>#N/A</v>
      </c>
      <c r="AX397" s="39"/>
      <c r="AY397" s="39"/>
      <c r="AZ397" s="39"/>
      <c r="BA397" s="39"/>
      <c r="BB397" s="39" t="e">
        <f>VLOOKUP(G397,변환표준점수!$X$8:$AM$16,_xlfn.XMATCH(AL397,변환표준점수!$Y$5:$AM$5)+IF(OR(AN397=6,AN397=7,AN397=10,AN397=11),IF(AO397=1,0,1),0)+1,FALSE)</f>
        <v>#N/A</v>
      </c>
      <c r="BC397" s="39" t="e">
        <f>VLOOKUP(H397,변환표준점수!$AO$8:$BE$16,_xlfn.XMATCH(AL397,변환표준점수!$AP$5:$BE$5)+IF(OR(AN397=3,AN397=6,AN397=8,AN397=9,AN397=10),IF(AO397=1,0,1),0)+1,FALSE)</f>
        <v>#N/A</v>
      </c>
      <c r="BD397" s="39" t="e">
        <f>IF(I397=0,VLOOKUP(K397,변환표준점수!$BU$8:$CF$62,'표점 계산기'!$AN397+1,FALSE),VLOOKUP(I397,변환표준점수!$BH$8:$BS$62,'표점 계산기'!$AN397+1,FALSE))</f>
        <v>#N/A</v>
      </c>
      <c r="BE397" s="39" t="e">
        <f>IF(J397=0,VLOOKUP(L397,변환표준점수!$BU$8:$CF$62,'표점 계산기'!$AN397+1,FALSE),VLOOKUP(J397,변환표준점수!$BH$8:$BS$62,'표점 계산기'!$AN397+1,FALSE))</f>
        <v>#N/A</v>
      </c>
      <c r="BF397" s="39" cm="1">
        <f t="array" ref="BF397">IF(M397=0,0,IF(OR(AN397=3,AN397=4),0,IF(AN397=1,INDEX($CZ$7:$CZ$15,SUM(IF(M397&lt;$CY$7:$CY$15=TRUE,1,0))+1),VLOOKUP(M397,변환표준점수!$BH$8:$BS$62,'표점 계산기'!AN397+1,FALSE))))</f>
        <v>0</v>
      </c>
      <c r="BG397" s="39" t="e" cm="1">
        <f t="array" ref="BG397">INDEX($DG$24:$EF$31,COLUMN(C392),$AP397)</f>
        <v>#N/A</v>
      </c>
      <c r="BH397" s="39" t="e" cm="1">
        <f t="array" ref="BH397">INDEX($DG$24:$EF$31,COLUMN(D392),$AP397)</f>
        <v>#N/A</v>
      </c>
      <c r="BI397" s="39" t="e" cm="1">
        <f t="array" ref="BI397">INDEX($DG$24:$EF$31,COLUMN(E392),$AP397)</f>
        <v>#N/A</v>
      </c>
      <c r="BJ397" s="39" t="e" cm="1">
        <f t="array" ref="BJ397">INDEX($DG$24:$EF$31,COLUMN(F392),$AP397)</f>
        <v>#N/A</v>
      </c>
      <c r="BK397" s="39" t="e" cm="1">
        <f t="array" ref="BK397">INDEX($DG$24:$EF$31,COLUMN(G392),$AP397)</f>
        <v>#N/A</v>
      </c>
      <c r="BL397" s="39" t="e" cm="1">
        <f t="array" ref="BL397">INDEX($DG$24:$EF$31,COLUMN(H392),$AP397)</f>
        <v>#N/A</v>
      </c>
      <c r="BM397" s="63" t="str" cm="1">
        <f t="array" aca="1" ref="BM397:BQ397" ca="1">IFERROR(ROUND(IF(IFERROR(AW397:BA397/AW397:BA397,0)=1,(IFERROR(AQ397:AU397*BG397,0)+IFERROR(AW397:BA397*BH397,0)+(SUM(BD397:BF397)-MIN(BD397:BF397))*BI397+BB397*BJ397+BC397*BK397)*BL397+BB397*(1-BJ397)+BC397*(1-BK397)+IF(AN397=1,BF397,0),""),2),"")</f>
        <v/>
      </c>
      <c r="BN397" s="52" t="str">
        <f ca="1"/>
        <v/>
      </c>
      <c r="BO397" s="52" t="str">
        <f ca="1"/>
        <v/>
      </c>
      <c r="BP397" s="52" t="str">
        <f ca="1"/>
        <v/>
      </c>
      <c r="BQ397" s="64" t="str">
        <f ca="1"/>
        <v/>
      </c>
      <c r="BR397" s="6"/>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6"/>
      <c r="DM397" s="6"/>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row>
    <row r="398" spans="1:153" x14ac:dyDescent="0.3">
      <c r="A398" s="5"/>
      <c r="B398" s="18" t="str">
        <f t="shared" si="97"/>
        <v/>
      </c>
      <c r="C398" s="24"/>
      <c r="D398" s="24"/>
      <c r="E398" s="24"/>
      <c r="F398" s="24"/>
      <c r="G398" s="24"/>
      <c r="H398" s="25"/>
      <c r="I398" s="25"/>
      <c r="J398" s="25"/>
      <c r="K398" s="25"/>
      <c r="L398" s="25"/>
      <c r="M398" s="25"/>
      <c r="N398" s="24"/>
      <c r="O398" s="25"/>
      <c r="P398" s="6"/>
      <c r="Q398" s="6"/>
      <c r="R398" s="6" t="e">
        <f t="shared" si="98"/>
        <v>#N/A</v>
      </c>
      <c r="S398" s="6" t="e">
        <f t="shared" si="99"/>
        <v>#N/A</v>
      </c>
      <c r="T398" s="6" t="e">
        <f t="shared" si="100"/>
        <v>#N/A</v>
      </c>
      <c r="U398" s="6" t="e">
        <f t="shared" si="101"/>
        <v>#N/A</v>
      </c>
      <c r="V398" s="8" cm="1">
        <f t="array" ref="V398">IF(M398=0,0,IF(OR($DM$4=3,$DM$4=4),0,IF($DM$4=1,INDEX($CZ$7:$CZ$15,SUM(IF(M398&lt;$CY$7:$CY$15=TRUE,1,0))+1),VLOOKUP(M398,$DB$7:$DC$107,2,FALSE))))</f>
        <v>0</v>
      </c>
      <c r="W398" s="6" t="e">
        <f t="shared" si="96"/>
        <v>#N/A</v>
      </c>
      <c r="X398" s="6" cm="1">
        <f t="array" aca="1" ref="X398" ca="1">SUM(IF((IF(E398=0,INDIRECT(_xlfn.CONCAT($CH$1,MATCH(F398,$CG$7:$CG$100,0)+6)):INDIRECT(_xlfn.CONCAT($CH$1,MATCH(F398,$CG$7:$CG$100,0)+6+SUM(IF((F398=$CG$7:$CG$59)=TRUE,1,0))-1)),INDIRECT(_xlfn.CONCAT($CD$1,MATCH(E398,$CC$7:$CC$100,0)+6)):INDIRECT(_xlfn.CONCAT($CD$1,MATCH(E398,$CC$7:$CC$100,0)+6+SUM(IF((E398=$CC$7:$CC$59)=TRUE,1,0))-1)))*$S$3)=0,0,1))</f>
        <v>2</v>
      </c>
      <c r="Y398" s="6" t="e" cm="1">
        <f t="array" aca="1" ref="Y398" ca="1">SUM(IF((TRANSPOSE(MMULT(MMULT(_xlfn.MUNIT(X398),IF(MMULT(IF(E398=0,INDIRECT(_xlfn.CONCAT($CH$1,MATCH(F398,$CG$7:$CG$100,0)+6)):INDIRECT(_xlfn.CONCAT($CH$1,MATCH(F398,$CG$7:$CG$100,0)+6+SUM(IF((F398=$CG$7:$CG$59)=TRUE,1,0))-1)),INDIRECT(_xlfn.CONCAT($CD$1,MATCH(E398,$CC$7:$CC$100,0)+6)):INDIRECT(_xlfn.CONCAT($CD$1,MATCH(E398,$CC$7:$CC$100,0)+6+SUM(IF((E398=$CC$7:$CC$59)=TRUE,1,0))-1)))*$S$3,1/TRANSPOSE(W398-INDIRECT(_xlfn.CONCAT($BZ$1,MATCH(D398,$BY$7:$BY$100,0)+6)):INDIRECT(_xlfn.CONCAT($BZ$1,MATCH(D398,$BY$7:$BY$100,0)+6+SUM(IF((D398=$BY$7:$BY$59)=TRUE,1,0))-1))*$R$3))=1,1,0)),W398-INDIRECT(_xlfn.CONCAT($BZ$1,MATCH(D398,$BY$7:$BY$100,0)+6)):INDIRECT(_xlfn.CONCAT($BZ$1,MATCH(D398,$BY$7:$BY$100,0)+6+SUM(IF((D398=$BY$7:$BY$59)=TRUE,1,0))-1))*$R$3)))=0,0,1))</f>
        <v>#N/A</v>
      </c>
      <c r="Z398" s="6"/>
      <c r="AA398" s="30" t="str">
        <f t="shared" ca="1" si="102"/>
        <v/>
      </c>
      <c r="AB398" s="31" t="str">
        <f t="shared" si="103"/>
        <v/>
      </c>
      <c r="AC398" s="31" t="str">
        <f t="shared" si="104"/>
        <v/>
      </c>
      <c r="AD398" s="31" t="str">
        <f t="shared" si="105"/>
        <v/>
      </c>
      <c r="AE398" s="32" t="str">
        <f t="shared" si="106"/>
        <v/>
      </c>
      <c r="AF398" s="33" t="str" cm="1">
        <f t="array" aca="1" ref="AF398" ca="1">IFERROR(IF(_xlfn._xlws.SORT(TRANSPOSE(MMULT(MMULT(_xlfn.MUNIT(X398),IF(ROUND(MMULT(IF(E398=0,IF(DN396=1,INDIRECT(_xlfn.CONCAT($CP$1,MATCH(F398,$CO$7:$CO$100,0)+6)):INDIRECT(_xlfn.CONCAT($CP$1,MATCH(F398,$CO$7:$CO$100,0)+6+SUM(IF((F398=$CO$7:$CO$59)=TRUE,1,0))-1)),INDIRECT(_xlfn.CONCAT($CH$1,MATCH(F398,$CG$7:$CG$100,0)+6)):INDIRECT(_xlfn.CONCAT($CH$1,MATCH(F398,$CG$7:$CG$100,0)+6+SUM(IF((F398=$CG$7:$CG$59)=TRUE,1,0))-1))),IF(OR(DN396=2,DN396=3),INDIRECT(_xlfn.CONCAT($CL$1,MATCH(E398,$CK$7:$CK$100,0)+6)):INDIRECT(_xlfn.CONCAT($CL$1,MATCH(E398,$CK$7:$CK$100,0)+6+SUM(IF((E398=$CK$7:$CK$59)=TRUE,1,0))-1)),INDIRECT(_xlfn.CONCAT($CD$1,MATCH(E398,$CC$7:$CC$100,0)+6)):INDIRECT(_xlfn.CONCAT($CD$1,MATCH(E398,$CC$7:$CC$100,0)+6+SUM(IF((E398=$CC$7:$CC$59)=TRUE,1,0))-1))))*$S$3*IF(AND(DM396=4,F398=0),1.1,1),1/TRANSPOSE(W398-INDIRECT(_xlfn.CONCAT($BZ$1,MATCH(D398,$BY$7:$BY$100,0)+6)):INDIRECT(_xlfn.CONCAT($BZ$1,MATCH(D398,$BY$7:$BY$100,0)+6+SUM(IF((D398=$BY$7:$BY$59)=TRUE,1,0))-1))*$R$3)),6)=1,1,0)),W398-INDIRECT(_xlfn.CONCAT($BZ$1,MATCH(D398,$BY$7:$BY$100,0)+6)):INDIRECT(_xlfn.CONCAT($BZ$1,MATCH(D398,$BY$7:$BY$100,0)+6+SUM(IF((D398=$BY$7:$BY$59)=TRUE,1,0))-1))*$R$3))/$S$3,1,-1,TRUE)=0,"",_xlfn._xlws.SORT(TRANSPOSE(MMULT(MMULT(_xlfn.MUNIT(X398),IF(ROUND(MMULT(IF(E398=0,IF(DN396=1,INDIRECT(_xlfn.CONCAT($CP$1,MATCH(F398,$CO$7:$CO$100,0)+6)):INDIRECT(_xlfn.CONCAT($CP$1,MATCH(F398,$CO$7:$CO$100,0)+6+SUM(IF((F398=$CO$7:$CO$59)=TRUE,1,0))-1)),INDIRECT(_xlfn.CONCAT($CH$1,MATCH(F398,$CG$7:$CG$100,0)+6)):INDIRECT(_xlfn.CONCAT($CH$1,MATCH(F398,$CG$7:$CG$100,0)+6+SUM(IF((F398=$CG$7:$CG$59)=TRUE,1,0))-1))),IF(OR(DN396=2,DN396=3),INDIRECT(_xlfn.CONCAT($CL$1,MATCH(E398,$CK$7:$CK$100,0)+6)):INDIRECT(_xlfn.CONCAT($CL$1,MATCH(E398,$CK$7:$CK$100,0)+6+SUM(IF((E398=$CK$7:$CK$59)=TRUE,1,0))-1)),INDIRECT(_xlfn.CONCAT($CD$1,MATCH(E398,$CC$7:$CC$100,0)+6)):INDIRECT(_xlfn.CONCAT($CD$1,MATCH(E398,$CC$7:$CC$100,0)+6+SUM(IF((E398=$CC$7:$CC$59)=TRUE,1,0))-1))))*$S$3*IF(AND(DM396=4,F398=0),1.1,1),1/TRANSPOSE(W398-INDIRECT(_xlfn.CONCAT($BZ$1,MATCH(D398,$BY$7:$BY$100,0)+6)):INDIRECT(_xlfn.CONCAT($BZ$1,MATCH(D398,$BY$7:$BY$100,0)+6+SUM(IF((D398=$BY$7:$BY$59)=TRUE,1,0))-1))*$R$3)),6)=1,1,0)),W398-INDIRECT(_xlfn.CONCAT($BZ$1,MATCH(D398,$BY$7:$BY$100,0)+6)):INDIRECT(_xlfn.CONCAT($BZ$1,MATCH(D398,$BY$7:$BY$100,0)+6+SUM(IF((D398=$BY$7:$BY$59)=TRUE,1,0))-1))*$R$3))/$S$3,1,-1,TRUE)),"")</f>
        <v/>
      </c>
      <c r="AG398" s="31"/>
      <c r="AH398" s="31"/>
      <c r="AI398" s="31"/>
      <c r="AJ398" s="32"/>
      <c r="AK398" s="6"/>
      <c r="AL398" s="21"/>
      <c r="AM398" s="21"/>
      <c r="AN398" s="48">
        <f t="shared" si="93"/>
        <v>12</v>
      </c>
      <c r="AO398" s="39" t="e">
        <f t="shared" si="94"/>
        <v>#N/A</v>
      </c>
      <c r="AP398" s="39" t="e" cm="1">
        <f t="array" ref="AP398">_xlfn.XMATCH(1,IF(IF((AL398=$DG$24:$EF$24)=TRUE,1,0)+IF((AM398=$DG$25:$EF$25)=TRUE,1,0)=2,1,0))</f>
        <v>#N/A</v>
      </c>
      <c r="AQ398" s="39" t="str" cm="1">
        <f t="array" aca="1" ref="AQ398:AU398" ca="1">AA398:AE398</f>
        <v/>
      </c>
      <c r="AR398" s="39" t="str">
        <f ca="1"/>
        <v/>
      </c>
      <c r="AS398" s="39" t="str">
        <f ca="1"/>
        <v/>
      </c>
      <c r="AT398" s="39" t="str">
        <f ca="1"/>
        <v/>
      </c>
      <c r="AU398" s="39" t="str">
        <f ca="1"/>
        <v/>
      </c>
      <c r="AV398" s="39">
        <f t="shared" si="95"/>
        <v>0</v>
      </c>
      <c r="AW398" s="39" t="e" cm="1">
        <f t="array" ref="AW398">IF(AND(AV398=1,AO398&lt;&gt;1),VLOOKUP(E398,변환표준점수!$H$8:$O$60,_xlfn.XMATCH('표점 계산기'!$AL398,변환표준점수!$I$6:$O$6)+1,FALSE),IF(AND($E398=0,$DN$4=1),INDEX($CH$7:$CH$73,SUM(IF(AF398=$CP$7:$CP$59,ROW($A$1:$A$50),0))),IF(AND($E398&lt;&gt;0,$DN$4&lt;&gt;1),INDEX($CD$7:$CD$73,SUM(IF(AF398=$CL$7:$CL$59,ROW($A$1:$A$50),0))),AF398:AJ398)))</f>
        <v>#N/A</v>
      </c>
      <c r="AX398" s="39"/>
      <c r="AY398" s="39"/>
      <c r="AZ398" s="39"/>
      <c r="BA398" s="39"/>
      <c r="BB398" s="39" t="e">
        <f>VLOOKUP(G398,변환표준점수!$X$8:$AM$16,_xlfn.XMATCH(AL398,변환표준점수!$Y$5:$AM$5)+IF(OR(AN398=6,AN398=7,AN398=10,AN398=11),IF(AO398=1,0,1),0)+1,FALSE)</f>
        <v>#N/A</v>
      </c>
      <c r="BC398" s="39" t="e">
        <f>VLOOKUP(H398,변환표준점수!$AO$8:$BE$16,_xlfn.XMATCH(AL398,변환표준점수!$AP$5:$BE$5)+IF(OR(AN398=3,AN398=6,AN398=8,AN398=9,AN398=10),IF(AO398=1,0,1),0)+1,FALSE)</f>
        <v>#N/A</v>
      </c>
      <c r="BD398" s="39" t="e">
        <f>IF(I398=0,VLOOKUP(K398,변환표준점수!$BU$8:$CF$62,'표점 계산기'!$AN398+1,FALSE),VLOOKUP(I398,변환표준점수!$BH$8:$BS$62,'표점 계산기'!$AN398+1,FALSE))</f>
        <v>#N/A</v>
      </c>
      <c r="BE398" s="39" t="e">
        <f>IF(J398=0,VLOOKUP(L398,변환표준점수!$BU$8:$CF$62,'표점 계산기'!$AN398+1,FALSE),VLOOKUP(J398,변환표준점수!$BH$8:$BS$62,'표점 계산기'!$AN398+1,FALSE))</f>
        <v>#N/A</v>
      </c>
      <c r="BF398" s="39" cm="1">
        <f t="array" ref="BF398">IF(M398=0,0,IF(OR(AN398=3,AN398=4),0,IF(AN398=1,INDEX($CZ$7:$CZ$15,SUM(IF(M398&lt;$CY$7:$CY$15=TRUE,1,0))+1),VLOOKUP(M398,변환표준점수!$BH$8:$BS$62,'표점 계산기'!AN398+1,FALSE))))</f>
        <v>0</v>
      </c>
      <c r="BG398" s="39" t="e" cm="1">
        <f t="array" ref="BG398">INDEX($DG$24:$EF$31,COLUMN(C393),$AP398)</f>
        <v>#N/A</v>
      </c>
      <c r="BH398" s="39" t="e" cm="1">
        <f t="array" ref="BH398">INDEX($DG$24:$EF$31,COLUMN(D393),$AP398)</f>
        <v>#N/A</v>
      </c>
      <c r="BI398" s="39" t="e" cm="1">
        <f t="array" ref="BI398">INDEX($DG$24:$EF$31,COLUMN(E393),$AP398)</f>
        <v>#N/A</v>
      </c>
      <c r="BJ398" s="39" t="e" cm="1">
        <f t="array" ref="BJ398">INDEX($DG$24:$EF$31,COLUMN(F393),$AP398)</f>
        <v>#N/A</v>
      </c>
      <c r="BK398" s="39" t="e" cm="1">
        <f t="array" ref="BK398">INDEX($DG$24:$EF$31,COLUMN(G393),$AP398)</f>
        <v>#N/A</v>
      </c>
      <c r="BL398" s="39" t="e" cm="1">
        <f t="array" ref="BL398">INDEX($DG$24:$EF$31,COLUMN(H393),$AP398)</f>
        <v>#N/A</v>
      </c>
      <c r="BM398" s="63" t="str" cm="1">
        <f t="array" aca="1" ref="BM398:BQ398" ca="1">IFERROR(ROUND(IF(IFERROR(AW398:BA398/AW398:BA398,0)=1,(IFERROR(AQ398:AU398*BG398,0)+IFERROR(AW398:BA398*BH398,0)+(SUM(BD398:BF398)-MIN(BD398:BF398))*BI398+BB398*BJ398+BC398*BK398)*BL398+BB398*(1-BJ398)+BC398*(1-BK398)+IF(AN398=1,BF398,0),""),2),"")</f>
        <v/>
      </c>
      <c r="BN398" s="52" t="str">
        <f ca="1"/>
        <v/>
      </c>
      <c r="BO398" s="52" t="str">
        <f ca="1"/>
        <v/>
      </c>
      <c r="BP398" s="52" t="str">
        <f ca="1"/>
        <v/>
      </c>
      <c r="BQ398" s="64" t="str">
        <f ca="1"/>
        <v/>
      </c>
      <c r="BR398" s="6"/>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6"/>
      <c r="DM398" s="6"/>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row>
    <row r="399" spans="1:153" x14ac:dyDescent="0.3">
      <c r="A399" s="5"/>
      <c r="B399" s="18" t="str">
        <f t="shared" si="97"/>
        <v/>
      </c>
      <c r="C399" s="24"/>
      <c r="D399" s="24"/>
      <c r="E399" s="24"/>
      <c r="F399" s="24"/>
      <c r="G399" s="24"/>
      <c r="H399" s="25"/>
      <c r="I399" s="25"/>
      <c r="J399" s="25"/>
      <c r="K399" s="25"/>
      <c r="L399" s="25"/>
      <c r="M399" s="25"/>
      <c r="N399" s="24"/>
      <c r="O399" s="25"/>
      <c r="P399" s="6"/>
      <c r="Q399" s="6"/>
      <c r="R399" s="6" t="e">
        <f t="shared" si="98"/>
        <v>#N/A</v>
      </c>
      <c r="S399" s="6" t="e">
        <f t="shared" si="99"/>
        <v>#N/A</v>
      </c>
      <c r="T399" s="6" t="e">
        <f t="shared" si="100"/>
        <v>#N/A</v>
      </c>
      <c r="U399" s="6" t="e">
        <f t="shared" si="101"/>
        <v>#N/A</v>
      </c>
      <c r="V399" s="8" cm="1">
        <f t="array" ref="V399">IF(M399=0,0,IF(OR($DM$4=3,$DM$4=4),0,IF($DM$4=1,INDEX($CZ$7:$CZ$15,SUM(IF(M399&lt;$CY$7:$CY$15=TRUE,1,0))+1),VLOOKUP(M399,$DB$7:$DC$107,2,FALSE))))</f>
        <v>0</v>
      </c>
      <c r="W399" s="6" t="e">
        <f t="shared" si="96"/>
        <v>#N/A</v>
      </c>
      <c r="X399" s="6" cm="1">
        <f t="array" aca="1" ref="X399" ca="1">SUM(IF((IF(E399=0,INDIRECT(_xlfn.CONCAT($CH$1,MATCH(F399,$CG$7:$CG$100,0)+6)):INDIRECT(_xlfn.CONCAT($CH$1,MATCH(F399,$CG$7:$CG$100,0)+6+SUM(IF((F399=$CG$7:$CG$59)=TRUE,1,0))-1)),INDIRECT(_xlfn.CONCAT($CD$1,MATCH(E399,$CC$7:$CC$100,0)+6)):INDIRECT(_xlfn.CONCAT($CD$1,MATCH(E399,$CC$7:$CC$100,0)+6+SUM(IF((E399=$CC$7:$CC$59)=TRUE,1,0))-1)))*$S$3)=0,0,1))</f>
        <v>2</v>
      </c>
      <c r="Y399" s="6" t="e" cm="1">
        <f t="array" aca="1" ref="Y399" ca="1">SUM(IF((TRANSPOSE(MMULT(MMULT(_xlfn.MUNIT(X399),IF(MMULT(IF(E399=0,INDIRECT(_xlfn.CONCAT($CH$1,MATCH(F399,$CG$7:$CG$100,0)+6)):INDIRECT(_xlfn.CONCAT($CH$1,MATCH(F399,$CG$7:$CG$100,0)+6+SUM(IF((F399=$CG$7:$CG$59)=TRUE,1,0))-1)),INDIRECT(_xlfn.CONCAT($CD$1,MATCH(E399,$CC$7:$CC$100,0)+6)):INDIRECT(_xlfn.CONCAT($CD$1,MATCH(E399,$CC$7:$CC$100,0)+6+SUM(IF((E399=$CC$7:$CC$59)=TRUE,1,0))-1)))*$S$3,1/TRANSPOSE(W399-INDIRECT(_xlfn.CONCAT($BZ$1,MATCH(D399,$BY$7:$BY$100,0)+6)):INDIRECT(_xlfn.CONCAT($BZ$1,MATCH(D399,$BY$7:$BY$100,0)+6+SUM(IF((D399=$BY$7:$BY$59)=TRUE,1,0))-1))*$R$3))=1,1,0)),W399-INDIRECT(_xlfn.CONCAT($BZ$1,MATCH(D399,$BY$7:$BY$100,0)+6)):INDIRECT(_xlfn.CONCAT($BZ$1,MATCH(D399,$BY$7:$BY$100,0)+6+SUM(IF((D399=$BY$7:$BY$59)=TRUE,1,0))-1))*$R$3)))=0,0,1))</f>
        <v>#N/A</v>
      </c>
      <c r="Z399" s="6"/>
      <c r="AA399" s="30" t="str">
        <f t="shared" ca="1" si="102"/>
        <v/>
      </c>
      <c r="AB399" s="31" t="str">
        <f t="shared" si="103"/>
        <v/>
      </c>
      <c r="AC399" s="31" t="str">
        <f t="shared" si="104"/>
        <v/>
      </c>
      <c r="AD399" s="31" t="str">
        <f t="shared" si="105"/>
        <v/>
      </c>
      <c r="AE399" s="32" t="str">
        <f t="shared" si="106"/>
        <v/>
      </c>
      <c r="AF399" s="33" t="str" cm="1">
        <f t="array" aca="1" ref="AF399" ca="1">IFERROR(IF(_xlfn._xlws.SORT(TRANSPOSE(MMULT(MMULT(_xlfn.MUNIT(X399),IF(ROUND(MMULT(IF(E399=0,IF(DN397=1,INDIRECT(_xlfn.CONCAT($CP$1,MATCH(F399,$CO$7:$CO$100,0)+6)):INDIRECT(_xlfn.CONCAT($CP$1,MATCH(F399,$CO$7:$CO$100,0)+6+SUM(IF((F399=$CO$7:$CO$59)=TRUE,1,0))-1)),INDIRECT(_xlfn.CONCAT($CH$1,MATCH(F399,$CG$7:$CG$100,0)+6)):INDIRECT(_xlfn.CONCAT($CH$1,MATCH(F399,$CG$7:$CG$100,0)+6+SUM(IF((F399=$CG$7:$CG$59)=TRUE,1,0))-1))),IF(OR(DN397=2,DN397=3),INDIRECT(_xlfn.CONCAT($CL$1,MATCH(E399,$CK$7:$CK$100,0)+6)):INDIRECT(_xlfn.CONCAT($CL$1,MATCH(E399,$CK$7:$CK$100,0)+6+SUM(IF((E399=$CK$7:$CK$59)=TRUE,1,0))-1)),INDIRECT(_xlfn.CONCAT($CD$1,MATCH(E399,$CC$7:$CC$100,0)+6)):INDIRECT(_xlfn.CONCAT($CD$1,MATCH(E399,$CC$7:$CC$100,0)+6+SUM(IF((E399=$CC$7:$CC$59)=TRUE,1,0))-1))))*$S$3*IF(AND(DM397=4,F399=0),1.1,1),1/TRANSPOSE(W399-INDIRECT(_xlfn.CONCAT($BZ$1,MATCH(D399,$BY$7:$BY$100,0)+6)):INDIRECT(_xlfn.CONCAT($BZ$1,MATCH(D399,$BY$7:$BY$100,0)+6+SUM(IF((D399=$BY$7:$BY$59)=TRUE,1,0))-1))*$R$3)),6)=1,1,0)),W399-INDIRECT(_xlfn.CONCAT($BZ$1,MATCH(D399,$BY$7:$BY$100,0)+6)):INDIRECT(_xlfn.CONCAT($BZ$1,MATCH(D399,$BY$7:$BY$100,0)+6+SUM(IF((D399=$BY$7:$BY$59)=TRUE,1,0))-1))*$R$3))/$S$3,1,-1,TRUE)=0,"",_xlfn._xlws.SORT(TRANSPOSE(MMULT(MMULT(_xlfn.MUNIT(X399),IF(ROUND(MMULT(IF(E399=0,IF(DN397=1,INDIRECT(_xlfn.CONCAT($CP$1,MATCH(F399,$CO$7:$CO$100,0)+6)):INDIRECT(_xlfn.CONCAT($CP$1,MATCH(F399,$CO$7:$CO$100,0)+6+SUM(IF((F399=$CO$7:$CO$59)=TRUE,1,0))-1)),INDIRECT(_xlfn.CONCAT($CH$1,MATCH(F399,$CG$7:$CG$100,0)+6)):INDIRECT(_xlfn.CONCAT($CH$1,MATCH(F399,$CG$7:$CG$100,0)+6+SUM(IF((F399=$CG$7:$CG$59)=TRUE,1,0))-1))),IF(OR(DN397=2,DN397=3),INDIRECT(_xlfn.CONCAT($CL$1,MATCH(E399,$CK$7:$CK$100,0)+6)):INDIRECT(_xlfn.CONCAT($CL$1,MATCH(E399,$CK$7:$CK$100,0)+6+SUM(IF((E399=$CK$7:$CK$59)=TRUE,1,0))-1)),INDIRECT(_xlfn.CONCAT($CD$1,MATCH(E399,$CC$7:$CC$100,0)+6)):INDIRECT(_xlfn.CONCAT($CD$1,MATCH(E399,$CC$7:$CC$100,0)+6+SUM(IF((E399=$CC$7:$CC$59)=TRUE,1,0))-1))))*$S$3*IF(AND(DM397=4,F399=0),1.1,1),1/TRANSPOSE(W399-INDIRECT(_xlfn.CONCAT($BZ$1,MATCH(D399,$BY$7:$BY$100,0)+6)):INDIRECT(_xlfn.CONCAT($BZ$1,MATCH(D399,$BY$7:$BY$100,0)+6+SUM(IF((D399=$BY$7:$BY$59)=TRUE,1,0))-1))*$R$3)),6)=1,1,0)),W399-INDIRECT(_xlfn.CONCAT($BZ$1,MATCH(D399,$BY$7:$BY$100,0)+6)):INDIRECT(_xlfn.CONCAT($BZ$1,MATCH(D399,$BY$7:$BY$100,0)+6+SUM(IF((D399=$BY$7:$BY$59)=TRUE,1,0))-1))*$R$3))/$S$3,1,-1,TRUE)),"")</f>
        <v/>
      </c>
      <c r="AG399" s="31"/>
      <c r="AH399" s="31"/>
      <c r="AI399" s="31"/>
      <c r="AJ399" s="32"/>
      <c r="AK399" s="6"/>
      <c r="AL399" s="21"/>
      <c r="AM399" s="21"/>
      <c r="AN399" s="48">
        <f t="shared" si="93"/>
        <v>12</v>
      </c>
      <c r="AO399" s="39" t="e">
        <f t="shared" si="94"/>
        <v>#N/A</v>
      </c>
      <c r="AP399" s="39" t="e" cm="1">
        <f t="array" ref="AP399">_xlfn.XMATCH(1,IF(IF((AL399=$DG$24:$EF$24)=TRUE,1,0)+IF((AM399=$DG$25:$EF$25)=TRUE,1,0)=2,1,0))</f>
        <v>#N/A</v>
      </c>
      <c r="AQ399" s="39" t="str" cm="1">
        <f t="array" aca="1" ref="AQ399:AU399" ca="1">AA399:AE399</f>
        <v/>
      </c>
      <c r="AR399" s="39" t="str">
        <f ca="1"/>
        <v/>
      </c>
      <c r="AS399" s="39" t="str">
        <f ca="1"/>
        <v/>
      </c>
      <c r="AT399" s="39" t="str">
        <f ca="1"/>
        <v/>
      </c>
      <c r="AU399" s="39" t="str">
        <f ca="1"/>
        <v/>
      </c>
      <c r="AV399" s="39">
        <f t="shared" si="95"/>
        <v>0</v>
      </c>
      <c r="AW399" s="39" t="e" cm="1">
        <f t="array" ref="AW399">IF(AND(AV399=1,AO399&lt;&gt;1),VLOOKUP(E399,변환표준점수!$H$8:$O$60,_xlfn.XMATCH('표점 계산기'!$AL399,변환표준점수!$I$6:$O$6)+1,FALSE),IF(AND($E399=0,$DN$4=1),INDEX($CH$7:$CH$73,SUM(IF(AF399=$CP$7:$CP$59,ROW($A$1:$A$50),0))),IF(AND($E399&lt;&gt;0,$DN$4&lt;&gt;1),INDEX($CD$7:$CD$73,SUM(IF(AF399=$CL$7:$CL$59,ROW($A$1:$A$50),0))),AF399:AJ399)))</f>
        <v>#N/A</v>
      </c>
      <c r="AX399" s="39"/>
      <c r="AY399" s="39"/>
      <c r="AZ399" s="39"/>
      <c r="BA399" s="39"/>
      <c r="BB399" s="39" t="e">
        <f>VLOOKUP(G399,변환표준점수!$X$8:$AM$16,_xlfn.XMATCH(AL399,변환표준점수!$Y$5:$AM$5)+IF(OR(AN399=6,AN399=7,AN399=10,AN399=11),IF(AO399=1,0,1),0)+1,FALSE)</f>
        <v>#N/A</v>
      </c>
      <c r="BC399" s="39" t="e">
        <f>VLOOKUP(H399,변환표준점수!$AO$8:$BE$16,_xlfn.XMATCH(AL399,변환표준점수!$AP$5:$BE$5)+IF(OR(AN399=3,AN399=6,AN399=8,AN399=9,AN399=10),IF(AO399=1,0,1),0)+1,FALSE)</f>
        <v>#N/A</v>
      </c>
      <c r="BD399" s="39" t="e">
        <f>IF(I399=0,VLOOKUP(K399,변환표준점수!$BU$8:$CF$62,'표점 계산기'!$AN399+1,FALSE),VLOOKUP(I399,변환표준점수!$BH$8:$BS$62,'표점 계산기'!$AN399+1,FALSE))</f>
        <v>#N/A</v>
      </c>
      <c r="BE399" s="39" t="e">
        <f>IF(J399=0,VLOOKUP(L399,변환표준점수!$BU$8:$CF$62,'표점 계산기'!$AN399+1,FALSE),VLOOKUP(J399,변환표준점수!$BH$8:$BS$62,'표점 계산기'!$AN399+1,FALSE))</f>
        <v>#N/A</v>
      </c>
      <c r="BF399" s="39" cm="1">
        <f t="array" ref="BF399">IF(M399=0,0,IF(OR(AN399=3,AN399=4),0,IF(AN399=1,INDEX($CZ$7:$CZ$15,SUM(IF(M399&lt;$CY$7:$CY$15=TRUE,1,0))+1),VLOOKUP(M399,변환표준점수!$BH$8:$BS$62,'표점 계산기'!AN399+1,FALSE))))</f>
        <v>0</v>
      </c>
      <c r="BG399" s="39" t="e" cm="1">
        <f t="array" ref="BG399">INDEX($DG$24:$EF$31,COLUMN(C394),$AP399)</f>
        <v>#N/A</v>
      </c>
      <c r="BH399" s="39" t="e" cm="1">
        <f t="array" ref="BH399">INDEX($DG$24:$EF$31,COLUMN(D394),$AP399)</f>
        <v>#N/A</v>
      </c>
      <c r="BI399" s="39" t="e" cm="1">
        <f t="array" ref="BI399">INDEX($DG$24:$EF$31,COLUMN(E394),$AP399)</f>
        <v>#N/A</v>
      </c>
      <c r="BJ399" s="39" t="e" cm="1">
        <f t="array" ref="BJ399">INDEX($DG$24:$EF$31,COLUMN(F394),$AP399)</f>
        <v>#N/A</v>
      </c>
      <c r="BK399" s="39" t="e" cm="1">
        <f t="array" ref="BK399">INDEX($DG$24:$EF$31,COLUMN(G394),$AP399)</f>
        <v>#N/A</v>
      </c>
      <c r="BL399" s="39" t="e" cm="1">
        <f t="array" ref="BL399">INDEX($DG$24:$EF$31,COLUMN(H394),$AP399)</f>
        <v>#N/A</v>
      </c>
      <c r="BM399" s="63" t="str" cm="1">
        <f t="array" aca="1" ref="BM399:BQ399" ca="1">IFERROR(ROUND(IF(IFERROR(AW399:BA399/AW399:BA399,0)=1,(IFERROR(AQ399:AU399*BG399,0)+IFERROR(AW399:BA399*BH399,0)+(SUM(BD399:BF399)-MIN(BD399:BF399))*BI399+BB399*BJ399+BC399*BK399)*BL399+BB399*(1-BJ399)+BC399*(1-BK399)+IF(AN399=1,BF399,0),""),2),"")</f>
        <v/>
      </c>
      <c r="BN399" s="52" t="str">
        <f ca="1"/>
        <v/>
      </c>
      <c r="BO399" s="52" t="str">
        <f ca="1"/>
        <v/>
      </c>
      <c r="BP399" s="52" t="str">
        <f ca="1"/>
        <v/>
      </c>
      <c r="BQ399" s="64" t="str">
        <f ca="1"/>
        <v/>
      </c>
      <c r="BR399" s="6"/>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6"/>
      <c r="DM399" s="6"/>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row>
    <row r="400" spans="1:153" x14ac:dyDescent="0.3">
      <c r="A400" s="5"/>
      <c r="B400" s="18" t="str">
        <f t="shared" si="97"/>
        <v/>
      </c>
      <c r="C400" s="24"/>
      <c r="D400" s="24"/>
      <c r="E400" s="24"/>
      <c r="F400" s="24"/>
      <c r="G400" s="24"/>
      <c r="H400" s="25"/>
      <c r="I400" s="25"/>
      <c r="J400" s="25"/>
      <c r="K400" s="25"/>
      <c r="L400" s="25"/>
      <c r="M400" s="25"/>
      <c r="N400" s="24"/>
      <c r="O400" s="25"/>
      <c r="P400" s="6"/>
      <c r="Q400" s="6"/>
      <c r="R400" s="6" t="e">
        <f t="shared" si="98"/>
        <v>#N/A</v>
      </c>
      <c r="S400" s="6" t="e">
        <f t="shared" si="99"/>
        <v>#N/A</v>
      </c>
      <c r="T400" s="6" t="e">
        <f t="shared" si="100"/>
        <v>#N/A</v>
      </c>
      <c r="U400" s="6" t="e">
        <f t="shared" si="101"/>
        <v>#N/A</v>
      </c>
      <c r="V400" s="8" cm="1">
        <f t="array" ref="V400">IF(M400=0,0,IF(OR($DM$4=3,$DM$4=4),0,IF($DM$4=1,INDEX($CZ$7:$CZ$15,SUM(IF(M400&lt;$CY$7:$CY$15=TRUE,1,0))+1),VLOOKUP(M400,$DB$7:$DC$107,2,FALSE))))</f>
        <v>0</v>
      </c>
      <c r="W400" s="6" t="e">
        <f t="shared" si="96"/>
        <v>#N/A</v>
      </c>
      <c r="X400" s="6" cm="1">
        <f t="array" aca="1" ref="X400" ca="1">SUM(IF((IF(E400=0,INDIRECT(_xlfn.CONCAT($CH$1,MATCH(F400,$CG$7:$CG$100,0)+6)):INDIRECT(_xlfn.CONCAT($CH$1,MATCH(F400,$CG$7:$CG$100,0)+6+SUM(IF((F400=$CG$7:$CG$59)=TRUE,1,0))-1)),INDIRECT(_xlfn.CONCAT($CD$1,MATCH(E400,$CC$7:$CC$100,0)+6)):INDIRECT(_xlfn.CONCAT($CD$1,MATCH(E400,$CC$7:$CC$100,0)+6+SUM(IF((E400=$CC$7:$CC$59)=TRUE,1,0))-1)))*$S$3)=0,0,1))</f>
        <v>2</v>
      </c>
      <c r="Y400" s="6" t="e" cm="1">
        <f t="array" aca="1" ref="Y400" ca="1">SUM(IF((TRANSPOSE(MMULT(MMULT(_xlfn.MUNIT(X400),IF(MMULT(IF(E400=0,INDIRECT(_xlfn.CONCAT($CH$1,MATCH(F400,$CG$7:$CG$100,0)+6)):INDIRECT(_xlfn.CONCAT($CH$1,MATCH(F400,$CG$7:$CG$100,0)+6+SUM(IF((F400=$CG$7:$CG$59)=TRUE,1,0))-1)),INDIRECT(_xlfn.CONCAT($CD$1,MATCH(E400,$CC$7:$CC$100,0)+6)):INDIRECT(_xlfn.CONCAT($CD$1,MATCH(E400,$CC$7:$CC$100,0)+6+SUM(IF((E400=$CC$7:$CC$59)=TRUE,1,0))-1)))*$S$3,1/TRANSPOSE(W400-INDIRECT(_xlfn.CONCAT($BZ$1,MATCH(D400,$BY$7:$BY$100,0)+6)):INDIRECT(_xlfn.CONCAT($BZ$1,MATCH(D400,$BY$7:$BY$100,0)+6+SUM(IF((D400=$BY$7:$BY$59)=TRUE,1,0))-1))*$R$3))=1,1,0)),W400-INDIRECT(_xlfn.CONCAT($BZ$1,MATCH(D400,$BY$7:$BY$100,0)+6)):INDIRECT(_xlfn.CONCAT($BZ$1,MATCH(D400,$BY$7:$BY$100,0)+6+SUM(IF((D400=$BY$7:$BY$59)=TRUE,1,0))-1))*$R$3)))=0,0,1))</f>
        <v>#N/A</v>
      </c>
      <c r="Z400" s="6"/>
      <c r="AA400" s="30" t="str">
        <f t="shared" ca="1" si="102"/>
        <v/>
      </c>
      <c r="AB400" s="31" t="str">
        <f t="shared" si="103"/>
        <v/>
      </c>
      <c r="AC400" s="31" t="str">
        <f t="shared" si="104"/>
        <v/>
      </c>
      <c r="AD400" s="31" t="str">
        <f t="shared" si="105"/>
        <v/>
      </c>
      <c r="AE400" s="32" t="str">
        <f t="shared" si="106"/>
        <v/>
      </c>
      <c r="AF400" s="33" t="str" cm="1">
        <f t="array" aca="1" ref="AF400" ca="1">IFERROR(IF(_xlfn._xlws.SORT(TRANSPOSE(MMULT(MMULT(_xlfn.MUNIT(X400),IF(ROUND(MMULT(IF(E400=0,IF(DN398=1,INDIRECT(_xlfn.CONCAT($CP$1,MATCH(F400,$CO$7:$CO$100,0)+6)):INDIRECT(_xlfn.CONCAT($CP$1,MATCH(F400,$CO$7:$CO$100,0)+6+SUM(IF((F400=$CO$7:$CO$59)=TRUE,1,0))-1)),INDIRECT(_xlfn.CONCAT($CH$1,MATCH(F400,$CG$7:$CG$100,0)+6)):INDIRECT(_xlfn.CONCAT($CH$1,MATCH(F400,$CG$7:$CG$100,0)+6+SUM(IF((F400=$CG$7:$CG$59)=TRUE,1,0))-1))),IF(OR(DN398=2,DN398=3),INDIRECT(_xlfn.CONCAT($CL$1,MATCH(E400,$CK$7:$CK$100,0)+6)):INDIRECT(_xlfn.CONCAT($CL$1,MATCH(E400,$CK$7:$CK$100,0)+6+SUM(IF((E400=$CK$7:$CK$59)=TRUE,1,0))-1)),INDIRECT(_xlfn.CONCAT($CD$1,MATCH(E400,$CC$7:$CC$100,0)+6)):INDIRECT(_xlfn.CONCAT($CD$1,MATCH(E400,$CC$7:$CC$100,0)+6+SUM(IF((E400=$CC$7:$CC$59)=TRUE,1,0))-1))))*$S$3*IF(AND(DM398=4,F400=0),1.1,1),1/TRANSPOSE(W400-INDIRECT(_xlfn.CONCAT($BZ$1,MATCH(D400,$BY$7:$BY$100,0)+6)):INDIRECT(_xlfn.CONCAT($BZ$1,MATCH(D400,$BY$7:$BY$100,0)+6+SUM(IF((D400=$BY$7:$BY$59)=TRUE,1,0))-1))*$R$3)),6)=1,1,0)),W400-INDIRECT(_xlfn.CONCAT($BZ$1,MATCH(D400,$BY$7:$BY$100,0)+6)):INDIRECT(_xlfn.CONCAT($BZ$1,MATCH(D400,$BY$7:$BY$100,0)+6+SUM(IF((D400=$BY$7:$BY$59)=TRUE,1,0))-1))*$R$3))/$S$3,1,-1,TRUE)=0,"",_xlfn._xlws.SORT(TRANSPOSE(MMULT(MMULT(_xlfn.MUNIT(X400),IF(ROUND(MMULT(IF(E400=0,IF(DN398=1,INDIRECT(_xlfn.CONCAT($CP$1,MATCH(F400,$CO$7:$CO$100,0)+6)):INDIRECT(_xlfn.CONCAT($CP$1,MATCH(F400,$CO$7:$CO$100,0)+6+SUM(IF((F400=$CO$7:$CO$59)=TRUE,1,0))-1)),INDIRECT(_xlfn.CONCAT($CH$1,MATCH(F400,$CG$7:$CG$100,0)+6)):INDIRECT(_xlfn.CONCAT($CH$1,MATCH(F400,$CG$7:$CG$100,0)+6+SUM(IF((F400=$CG$7:$CG$59)=TRUE,1,0))-1))),IF(OR(DN398=2,DN398=3),INDIRECT(_xlfn.CONCAT($CL$1,MATCH(E400,$CK$7:$CK$100,0)+6)):INDIRECT(_xlfn.CONCAT($CL$1,MATCH(E400,$CK$7:$CK$100,0)+6+SUM(IF((E400=$CK$7:$CK$59)=TRUE,1,0))-1)),INDIRECT(_xlfn.CONCAT($CD$1,MATCH(E400,$CC$7:$CC$100,0)+6)):INDIRECT(_xlfn.CONCAT($CD$1,MATCH(E400,$CC$7:$CC$100,0)+6+SUM(IF((E400=$CC$7:$CC$59)=TRUE,1,0))-1))))*$S$3*IF(AND(DM398=4,F400=0),1.1,1),1/TRANSPOSE(W400-INDIRECT(_xlfn.CONCAT($BZ$1,MATCH(D400,$BY$7:$BY$100,0)+6)):INDIRECT(_xlfn.CONCAT($BZ$1,MATCH(D400,$BY$7:$BY$100,0)+6+SUM(IF((D400=$BY$7:$BY$59)=TRUE,1,0))-1))*$R$3)),6)=1,1,0)),W400-INDIRECT(_xlfn.CONCAT($BZ$1,MATCH(D400,$BY$7:$BY$100,0)+6)):INDIRECT(_xlfn.CONCAT($BZ$1,MATCH(D400,$BY$7:$BY$100,0)+6+SUM(IF((D400=$BY$7:$BY$59)=TRUE,1,0))-1))*$R$3))/$S$3,1,-1,TRUE)),"")</f>
        <v/>
      </c>
      <c r="AG400" s="31"/>
      <c r="AH400" s="31"/>
      <c r="AI400" s="31"/>
      <c r="AJ400" s="32"/>
      <c r="AK400" s="6"/>
      <c r="AL400" s="21"/>
      <c r="AM400" s="21"/>
      <c r="AN400" s="48">
        <f t="shared" si="93"/>
        <v>12</v>
      </c>
      <c r="AO400" s="39" t="e">
        <f t="shared" si="94"/>
        <v>#N/A</v>
      </c>
      <c r="AP400" s="39" t="e" cm="1">
        <f t="array" ref="AP400">_xlfn.XMATCH(1,IF(IF((AL400=$DG$24:$EF$24)=TRUE,1,0)+IF((AM400=$DG$25:$EF$25)=TRUE,1,0)=2,1,0))</f>
        <v>#N/A</v>
      </c>
      <c r="AQ400" s="39" t="str" cm="1">
        <f t="array" aca="1" ref="AQ400:AU400" ca="1">AA400:AE400</f>
        <v/>
      </c>
      <c r="AR400" s="39" t="str">
        <f ca="1"/>
        <v/>
      </c>
      <c r="AS400" s="39" t="str">
        <f ca="1"/>
        <v/>
      </c>
      <c r="AT400" s="39" t="str">
        <f ca="1"/>
        <v/>
      </c>
      <c r="AU400" s="39" t="str">
        <f ca="1"/>
        <v/>
      </c>
      <c r="AV400" s="39">
        <f t="shared" si="95"/>
        <v>0</v>
      </c>
      <c r="AW400" s="39" t="e" cm="1">
        <f t="array" ref="AW400">IF(AND(AV400=1,AO400&lt;&gt;1),VLOOKUP(E400,변환표준점수!$H$8:$O$60,_xlfn.XMATCH('표점 계산기'!$AL400,변환표준점수!$I$6:$O$6)+1,FALSE),IF(AND($E400=0,$DN$4=1),INDEX($CH$7:$CH$73,SUM(IF(AF400=$CP$7:$CP$59,ROW($A$1:$A$50),0))),IF(AND($E400&lt;&gt;0,$DN$4&lt;&gt;1),INDEX($CD$7:$CD$73,SUM(IF(AF400=$CL$7:$CL$59,ROW($A$1:$A$50),0))),AF400:AJ400)))</f>
        <v>#N/A</v>
      </c>
      <c r="AX400" s="39"/>
      <c r="AY400" s="39"/>
      <c r="AZ400" s="39"/>
      <c r="BA400" s="39"/>
      <c r="BB400" s="39" t="e">
        <f>VLOOKUP(G400,변환표준점수!$X$8:$AM$16,_xlfn.XMATCH(AL400,변환표준점수!$Y$5:$AM$5)+IF(OR(AN400=6,AN400=7,AN400=10,AN400=11),IF(AO400=1,0,1),0)+1,FALSE)</f>
        <v>#N/A</v>
      </c>
      <c r="BC400" s="39" t="e">
        <f>VLOOKUP(H400,변환표준점수!$AO$8:$BE$16,_xlfn.XMATCH(AL400,변환표준점수!$AP$5:$BE$5)+IF(OR(AN400=3,AN400=6,AN400=8,AN400=9,AN400=10),IF(AO400=1,0,1),0)+1,FALSE)</f>
        <v>#N/A</v>
      </c>
      <c r="BD400" s="39" t="e">
        <f>IF(I400=0,VLOOKUP(K400,변환표준점수!$BU$8:$CF$62,'표점 계산기'!$AN400+1,FALSE),VLOOKUP(I400,변환표준점수!$BH$8:$BS$62,'표점 계산기'!$AN400+1,FALSE))</f>
        <v>#N/A</v>
      </c>
      <c r="BE400" s="39" t="e">
        <f>IF(J400=0,VLOOKUP(L400,변환표준점수!$BU$8:$CF$62,'표점 계산기'!$AN400+1,FALSE),VLOOKUP(J400,변환표준점수!$BH$8:$BS$62,'표점 계산기'!$AN400+1,FALSE))</f>
        <v>#N/A</v>
      </c>
      <c r="BF400" s="39" cm="1">
        <f t="array" ref="BF400">IF(M400=0,0,IF(OR(AN400=3,AN400=4),0,IF(AN400=1,INDEX($CZ$7:$CZ$15,SUM(IF(M400&lt;$CY$7:$CY$15=TRUE,1,0))+1),VLOOKUP(M400,변환표준점수!$BH$8:$BS$62,'표점 계산기'!AN400+1,FALSE))))</f>
        <v>0</v>
      </c>
      <c r="BG400" s="39" t="e" cm="1">
        <f t="array" ref="BG400">INDEX($DG$24:$EF$31,COLUMN(C395),$AP400)</f>
        <v>#N/A</v>
      </c>
      <c r="BH400" s="39" t="e" cm="1">
        <f t="array" ref="BH400">INDEX($DG$24:$EF$31,COLUMN(D395),$AP400)</f>
        <v>#N/A</v>
      </c>
      <c r="BI400" s="39" t="e" cm="1">
        <f t="array" ref="BI400">INDEX($DG$24:$EF$31,COLUMN(E395),$AP400)</f>
        <v>#N/A</v>
      </c>
      <c r="BJ400" s="39" t="e" cm="1">
        <f t="array" ref="BJ400">INDEX($DG$24:$EF$31,COLUMN(F395),$AP400)</f>
        <v>#N/A</v>
      </c>
      <c r="BK400" s="39" t="e" cm="1">
        <f t="array" ref="BK400">INDEX($DG$24:$EF$31,COLUMN(G395),$AP400)</f>
        <v>#N/A</v>
      </c>
      <c r="BL400" s="39" t="e" cm="1">
        <f t="array" ref="BL400">INDEX($DG$24:$EF$31,COLUMN(H395),$AP400)</f>
        <v>#N/A</v>
      </c>
      <c r="BM400" s="63" t="str" cm="1">
        <f t="array" aca="1" ref="BM400:BQ400" ca="1">IFERROR(ROUND(IF(IFERROR(AW400:BA400/AW400:BA400,0)=1,(IFERROR(AQ400:AU400*BG400,0)+IFERROR(AW400:BA400*BH400,0)+(SUM(BD400:BF400)-MIN(BD400:BF400))*BI400+BB400*BJ400+BC400*BK400)*BL400+BB400*(1-BJ400)+BC400*(1-BK400)+IF(AN400=1,BF400,0),""),2),"")</f>
        <v/>
      </c>
      <c r="BN400" s="52" t="str">
        <f ca="1"/>
        <v/>
      </c>
      <c r="BO400" s="52" t="str">
        <f ca="1"/>
        <v/>
      </c>
      <c r="BP400" s="52" t="str">
        <f ca="1"/>
        <v/>
      </c>
      <c r="BQ400" s="64" t="str">
        <f ca="1"/>
        <v/>
      </c>
      <c r="BR400" s="6"/>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6"/>
      <c r="DM400" s="6"/>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row>
    <row r="401" spans="1:153" x14ac:dyDescent="0.3">
      <c r="A401" s="5"/>
      <c r="B401" s="18" t="str">
        <f t="shared" si="97"/>
        <v/>
      </c>
      <c r="C401" s="24"/>
      <c r="D401" s="24"/>
      <c r="E401" s="24"/>
      <c r="F401" s="24"/>
      <c r="G401" s="24"/>
      <c r="H401" s="25"/>
      <c r="I401" s="25"/>
      <c r="J401" s="25"/>
      <c r="K401" s="25"/>
      <c r="L401" s="25"/>
      <c r="M401" s="25"/>
      <c r="N401" s="24"/>
      <c r="O401" s="25"/>
      <c r="P401" s="6"/>
      <c r="Q401" s="6"/>
      <c r="R401" s="6" t="e">
        <f t="shared" si="98"/>
        <v>#N/A</v>
      </c>
      <c r="S401" s="6" t="e">
        <f t="shared" si="99"/>
        <v>#N/A</v>
      </c>
      <c r="T401" s="6" t="e">
        <f t="shared" si="100"/>
        <v>#N/A</v>
      </c>
      <c r="U401" s="6" t="e">
        <f t="shared" si="101"/>
        <v>#N/A</v>
      </c>
      <c r="V401" s="8" cm="1">
        <f t="array" ref="V401">IF(M401=0,0,IF(OR($DM$4=3,$DM$4=4),0,IF($DM$4=1,INDEX($CZ$7:$CZ$15,SUM(IF(M401&lt;$CY$7:$CY$15=TRUE,1,0))+1),VLOOKUP(M401,$DB$7:$DC$107,2,FALSE))))</f>
        <v>0</v>
      </c>
      <c r="W401" s="6" t="e">
        <f t="shared" si="96"/>
        <v>#N/A</v>
      </c>
      <c r="X401" s="6" cm="1">
        <f t="array" aca="1" ref="X401" ca="1">SUM(IF((IF(E401=0,INDIRECT(_xlfn.CONCAT($CH$1,MATCH(F401,$CG$7:$CG$100,0)+6)):INDIRECT(_xlfn.CONCAT($CH$1,MATCH(F401,$CG$7:$CG$100,0)+6+SUM(IF((F401=$CG$7:$CG$59)=TRUE,1,0))-1)),INDIRECT(_xlfn.CONCAT($CD$1,MATCH(E401,$CC$7:$CC$100,0)+6)):INDIRECT(_xlfn.CONCAT($CD$1,MATCH(E401,$CC$7:$CC$100,0)+6+SUM(IF((E401=$CC$7:$CC$59)=TRUE,1,0))-1)))*$S$3)=0,0,1))</f>
        <v>2</v>
      </c>
      <c r="Y401" s="6" t="e" cm="1">
        <f t="array" aca="1" ref="Y401" ca="1">SUM(IF((TRANSPOSE(MMULT(MMULT(_xlfn.MUNIT(X401),IF(MMULT(IF(E401=0,INDIRECT(_xlfn.CONCAT($CH$1,MATCH(F401,$CG$7:$CG$100,0)+6)):INDIRECT(_xlfn.CONCAT($CH$1,MATCH(F401,$CG$7:$CG$100,0)+6+SUM(IF((F401=$CG$7:$CG$59)=TRUE,1,0))-1)),INDIRECT(_xlfn.CONCAT($CD$1,MATCH(E401,$CC$7:$CC$100,0)+6)):INDIRECT(_xlfn.CONCAT($CD$1,MATCH(E401,$CC$7:$CC$100,0)+6+SUM(IF((E401=$CC$7:$CC$59)=TRUE,1,0))-1)))*$S$3,1/TRANSPOSE(W401-INDIRECT(_xlfn.CONCAT($BZ$1,MATCH(D401,$BY$7:$BY$100,0)+6)):INDIRECT(_xlfn.CONCAT($BZ$1,MATCH(D401,$BY$7:$BY$100,0)+6+SUM(IF((D401=$BY$7:$BY$59)=TRUE,1,0))-1))*$R$3))=1,1,0)),W401-INDIRECT(_xlfn.CONCAT($BZ$1,MATCH(D401,$BY$7:$BY$100,0)+6)):INDIRECT(_xlfn.CONCAT($BZ$1,MATCH(D401,$BY$7:$BY$100,0)+6+SUM(IF((D401=$BY$7:$BY$59)=TRUE,1,0))-1))*$R$3)))=0,0,1))</f>
        <v>#N/A</v>
      </c>
      <c r="Z401" s="6"/>
      <c r="AA401" s="30" t="str">
        <f t="shared" ca="1" si="102"/>
        <v/>
      </c>
      <c r="AB401" s="31" t="str">
        <f t="shared" si="103"/>
        <v/>
      </c>
      <c r="AC401" s="31" t="str">
        <f t="shared" si="104"/>
        <v/>
      </c>
      <c r="AD401" s="31" t="str">
        <f t="shared" si="105"/>
        <v/>
      </c>
      <c r="AE401" s="32" t="str">
        <f t="shared" si="106"/>
        <v/>
      </c>
      <c r="AF401" s="33" t="str" cm="1">
        <f t="array" aca="1" ref="AF401" ca="1">IFERROR(IF(_xlfn._xlws.SORT(TRANSPOSE(MMULT(MMULT(_xlfn.MUNIT(X401),IF(ROUND(MMULT(IF(E401=0,IF(DN399=1,INDIRECT(_xlfn.CONCAT($CP$1,MATCH(F401,$CO$7:$CO$100,0)+6)):INDIRECT(_xlfn.CONCAT($CP$1,MATCH(F401,$CO$7:$CO$100,0)+6+SUM(IF((F401=$CO$7:$CO$59)=TRUE,1,0))-1)),INDIRECT(_xlfn.CONCAT($CH$1,MATCH(F401,$CG$7:$CG$100,0)+6)):INDIRECT(_xlfn.CONCAT($CH$1,MATCH(F401,$CG$7:$CG$100,0)+6+SUM(IF((F401=$CG$7:$CG$59)=TRUE,1,0))-1))),IF(OR(DN399=2,DN399=3),INDIRECT(_xlfn.CONCAT($CL$1,MATCH(E401,$CK$7:$CK$100,0)+6)):INDIRECT(_xlfn.CONCAT($CL$1,MATCH(E401,$CK$7:$CK$100,0)+6+SUM(IF((E401=$CK$7:$CK$59)=TRUE,1,0))-1)),INDIRECT(_xlfn.CONCAT($CD$1,MATCH(E401,$CC$7:$CC$100,0)+6)):INDIRECT(_xlfn.CONCAT($CD$1,MATCH(E401,$CC$7:$CC$100,0)+6+SUM(IF((E401=$CC$7:$CC$59)=TRUE,1,0))-1))))*$S$3*IF(AND(DM399=4,F401=0),1.1,1),1/TRANSPOSE(W401-INDIRECT(_xlfn.CONCAT($BZ$1,MATCH(D401,$BY$7:$BY$100,0)+6)):INDIRECT(_xlfn.CONCAT($BZ$1,MATCH(D401,$BY$7:$BY$100,0)+6+SUM(IF((D401=$BY$7:$BY$59)=TRUE,1,0))-1))*$R$3)),6)=1,1,0)),W401-INDIRECT(_xlfn.CONCAT($BZ$1,MATCH(D401,$BY$7:$BY$100,0)+6)):INDIRECT(_xlfn.CONCAT($BZ$1,MATCH(D401,$BY$7:$BY$100,0)+6+SUM(IF((D401=$BY$7:$BY$59)=TRUE,1,0))-1))*$R$3))/$S$3,1,-1,TRUE)=0,"",_xlfn._xlws.SORT(TRANSPOSE(MMULT(MMULT(_xlfn.MUNIT(X401),IF(ROUND(MMULT(IF(E401=0,IF(DN399=1,INDIRECT(_xlfn.CONCAT($CP$1,MATCH(F401,$CO$7:$CO$100,0)+6)):INDIRECT(_xlfn.CONCAT($CP$1,MATCH(F401,$CO$7:$CO$100,0)+6+SUM(IF((F401=$CO$7:$CO$59)=TRUE,1,0))-1)),INDIRECT(_xlfn.CONCAT($CH$1,MATCH(F401,$CG$7:$CG$100,0)+6)):INDIRECT(_xlfn.CONCAT($CH$1,MATCH(F401,$CG$7:$CG$100,0)+6+SUM(IF((F401=$CG$7:$CG$59)=TRUE,1,0))-1))),IF(OR(DN399=2,DN399=3),INDIRECT(_xlfn.CONCAT($CL$1,MATCH(E401,$CK$7:$CK$100,0)+6)):INDIRECT(_xlfn.CONCAT($CL$1,MATCH(E401,$CK$7:$CK$100,0)+6+SUM(IF((E401=$CK$7:$CK$59)=TRUE,1,0))-1)),INDIRECT(_xlfn.CONCAT($CD$1,MATCH(E401,$CC$7:$CC$100,0)+6)):INDIRECT(_xlfn.CONCAT($CD$1,MATCH(E401,$CC$7:$CC$100,0)+6+SUM(IF((E401=$CC$7:$CC$59)=TRUE,1,0))-1))))*$S$3*IF(AND(DM399=4,F401=0),1.1,1),1/TRANSPOSE(W401-INDIRECT(_xlfn.CONCAT($BZ$1,MATCH(D401,$BY$7:$BY$100,0)+6)):INDIRECT(_xlfn.CONCAT($BZ$1,MATCH(D401,$BY$7:$BY$100,0)+6+SUM(IF((D401=$BY$7:$BY$59)=TRUE,1,0))-1))*$R$3)),6)=1,1,0)),W401-INDIRECT(_xlfn.CONCAT($BZ$1,MATCH(D401,$BY$7:$BY$100,0)+6)):INDIRECT(_xlfn.CONCAT($BZ$1,MATCH(D401,$BY$7:$BY$100,0)+6+SUM(IF((D401=$BY$7:$BY$59)=TRUE,1,0))-1))*$R$3))/$S$3,1,-1,TRUE)),"")</f>
        <v/>
      </c>
      <c r="AG401" s="31"/>
      <c r="AH401" s="31"/>
      <c r="AI401" s="31"/>
      <c r="AJ401" s="32"/>
      <c r="AK401" s="6"/>
      <c r="AL401" s="21"/>
      <c r="AM401" s="21"/>
      <c r="AN401" s="48">
        <f t="shared" si="93"/>
        <v>12</v>
      </c>
      <c r="AO401" s="39" t="e">
        <f t="shared" si="94"/>
        <v>#N/A</v>
      </c>
      <c r="AP401" s="39" t="e" cm="1">
        <f t="array" ref="AP401">_xlfn.XMATCH(1,IF(IF((AL401=$DG$24:$EF$24)=TRUE,1,0)+IF((AM401=$DG$25:$EF$25)=TRUE,1,0)=2,1,0))</f>
        <v>#N/A</v>
      </c>
      <c r="AQ401" s="39" t="str" cm="1">
        <f t="array" aca="1" ref="AQ401:AU401" ca="1">AA401:AE401</f>
        <v/>
      </c>
      <c r="AR401" s="39" t="str">
        <f ca="1"/>
        <v/>
      </c>
      <c r="AS401" s="39" t="str">
        <f ca="1"/>
        <v/>
      </c>
      <c r="AT401" s="39" t="str">
        <f ca="1"/>
        <v/>
      </c>
      <c r="AU401" s="39" t="str">
        <f ca="1"/>
        <v/>
      </c>
      <c r="AV401" s="39">
        <f t="shared" si="95"/>
        <v>0</v>
      </c>
      <c r="AW401" s="39" t="e" cm="1">
        <f t="array" ref="AW401">IF(AND(AV401=1,AO401&lt;&gt;1),VLOOKUP(E401,변환표준점수!$H$8:$O$60,_xlfn.XMATCH('표점 계산기'!$AL401,변환표준점수!$I$6:$O$6)+1,FALSE),IF(AND($E401=0,$DN$4=1),INDEX($CH$7:$CH$73,SUM(IF(AF401=$CP$7:$CP$59,ROW($A$1:$A$50),0))),IF(AND($E401&lt;&gt;0,$DN$4&lt;&gt;1),INDEX($CD$7:$CD$73,SUM(IF(AF401=$CL$7:$CL$59,ROW($A$1:$A$50),0))),AF401:AJ401)))</f>
        <v>#N/A</v>
      </c>
      <c r="AX401" s="39"/>
      <c r="AY401" s="39"/>
      <c r="AZ401" s="39"/>
      <c r="BA401" s="39"/>
      <c r="BB401" s="39" t="e">
        <f>VLOOKUP(G401,변환표준점수!$X$8:$AM$16,_xlfn.XMATCH(AL401,변환표준점수!$Y$5:$AM$5)+IF(OR(AN401=6,AN401=7,AN401=10,AN401=11),IF(AO401=1,0,1),0)+1,FALSE)</f>
        <v>#N/A</v>
      </c>
      <c r="BC401" s="39" t="e">
        <f>VLOOKUP(H401,변환표준점수!$AO$8:$BE$16,_xlfn.XMATCH(AL401,변환표준점수!$AP$5:$BE$5)+IF(OR(AN401=3,AN401=6,AN401=8,AN401=9,AN401=10),IF(AO401=1,0,1),0)+1,FALSE)</f>
        <v>#N/A</v>
      </c>
      <c r="BD401" s="39" t="e">
        <f>IF(I401=0,VLOOKUP(K401,변환표준점수!$BU$8:$CF$62,'표점 계산기'!$AN401+1,FALSE),VLOOKUP(I401,변환표준점수!$BH$8:$BS$62,'표점 계산기'!$AN401+1,FALSE))</f>
        <v>#N/A</v>
      </c>
      <c r="BE401" s="39" t="e">
        <f>IF(J401=0,VLOOKUP(L401,변환표준점수!$BU$8:$CF$62,'표점 계산기'!$AN401+1,FALSE),VLOOKUP(J401,변환표준점수!$BH$8:$BS$62,'표점 계산기'!$AN401+1,FALSE))</f>
        <v>#N/A</v>
      </c>
      <c r="BF401" s="39" cm="1">
        <f t="array" ref="BF401">IF(M401=0,0,IF(OR(AN401=3,AN401=4),0,IF(AN401=1,INDEX($CZ$7:$CZ$15,SUM(IF(M401&lt;$CY$7:$CY$15=TRUE,1,0))+1),VLOOKUP(M401,변환표준점수!$BH$8:$BS$62,'표점 계산기'!AN401+1,FALSE))))</f>
        <v>0</v>
      </c>
      <c r="BG401" s="39" t="e" cm="1">
        <f t="array" ref="BG401">INDEX($DG$24:$EF$31,COLUMN(C396),$AP401)</f>
        <v>#N/A</v>
      </c>
      <c r="BH401" s="39" t="e" cm="1">
        <f t="array" ref="BH401">INDEX($DG$24:$EF$31,COLUMN(D396),$AP401)</f>
        <v>#N/A</v>
      </c>
      <c r="BI401" s="39" t="e" cm="1">
        <f t="array" ref="BI401">INDEX($DG$24:$EF$31,COLUMN(E396),$AP401)</f>
        <v>#N/A</v>
      </c>
      <c r="BJ401" s="39" t="e" cm="1">
        <f t="array" ref="BJ401">INDEX($DG$24:$EF$31,COLUMN(F396),$AP401)</f>
        <v>#N/A</v>
      </c>
      <c r="BK401" s="39" t="e" cm="1">
        <f t="array" ref="BK401">INDEX($DG$24:$EF$31,COLUMN(G396),$AP401)</f>
        <v>#N/A</v>
      </c>
      <c r="BL401" s="39" t="e" cm="1">
        <f t="array" ref="BL401">INDEX($DG$24:$EF$31,COLUMN(H396),$AP401)</f>
        <v>#N/A</v>
      </c>
      <c r="BM401" s="63" t="str" cm="1">
        <f t="array" aca="1" ref="BM401:BQ401" ca="1">IFERROR(ROUND(IF(IFERROR(AW401:BA401/AW401:BA401,0)=1,(IFERROR(AQ401:AU401*BG401,0)+IFERROR(AW401:BA401*BH401,0)+(SUM(BD401:BF401)-MIN(BD401:BF401))*BI401+BB401*BJ401+BC401*BK401)*BL401+BB401*(1-BJ401)+BC401*(1-BK401)+IF(AN401=1,BF401,0),""),2),"")</f>
        <v/>
      </c>
      <c r="BN401" s="52" t="str">
        <f ca="1"/>
        <v/>
      </c>
      <c r="BO401" s="52" t="str">
        <f ca="1"/>
        <v/>
      </c>
      <c r="BP401" s="52" t="str">
        <f ca="1"/>
        <v/>
      </c>
      <c r="BQ401" s="64" t="str">
        <f ca="1"/>
        <v/>
      </c>
      <c r="BR401" s="6"/>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6"/>
      <c r="DM401" s="6"/>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row>
    <row r="402" spans="1:153" x14ac:dyDescent="0.3">
      <c r="A402" s="5"/>
      <c r="B402" s="18" t="str">
        <f t="shared" si="97"/>
        <v/>
      </c>
      <c r="C402" s="24"/>
      <c r="D402" s="24"/>
      <c r="E402" s="24"/>
      <c r="F402" s="24"/>
      <c r="G402" s="24"/>
      <c r="H402" s="25"/>
      <c r="I402" s="25"/>
      <c r="J402" s="25"/>
      <c r="K402" s="25"/>
      <c r="L402" s="25"/>
      <c r="M402" s="25"/>
      <c r="N402" s="24"/>
      <c r="O402" s="25"/>
      <c r="P402" s="6"/>
      <c r="Q402" s="6"/>
      <c r="R402" s="6" t="e">
        <f t="shared" si="98"/>
        <v>#N/A</v>
      </c>
      <c r="S402" s="6" t="e">
        <f t="shared" si="99"/>
        <v>#N/A</v>
      </c>
      <c r="T402" s="6" t="e">
        <f t="shared" si="100"/>
        <v>#N/A</v>
      </c>
      <c r="U402" s="6" t="e">
        <f t="shared" si="101"/>
        <v>#N/A</v>
      </c>
      <c r="V402" s="8" cm="1">
        <f t="array" ref="V402">IF(M402=0,0,IF(OR($DM$4=3,$DM$4=4),0,IF($DM$4=1,INDEX($CZ$7:$CZ$15,SUM(IF(M402&lt;$CY$7:$CY$15=TRUE,1,0))+1),VLOOKUP(M402,$DB$7:$DC$107,2,FALSE))))</f>
        <v>0</v>
      </c>
      <c r="W402" s="6" t="e">
        <f t="shared" si="96"/>
        <v>#N/A</v>
      </c>
      <c r="X402" s="6" cm="1">
        <f t="array" aca="1" ref="X402" ca="1">SUM(IF((IF(E402=0,INDIRECT(_xlfn.CONCAT($CH$1,MATCH(F402,$CG$7:$CG$100,0)+6)):INDIRECT(_xlfn.CONCAT($CH$1,MATCH(F402,$CG$7:$CG$100,0)+6+SUM(IF((F402=$CG$7:$CG$59)=TRUE,1,0))-1)),INDIRECT(_xlfn.CONCAT($CD$1,MATCH(E402,$CC$7:$CC$100,0)+6)):INDIRECT(_xlfn.CONCAT($CD$1,MATCH(E402,$CC$7:$CC$100,0)+6+SUM(IF((E402=$CC$7:$CC$59)=TRUE,1,0))-1)))*$S$3)=0,0,1))</f>
        <v>2</v>
      </c>
      <c r="Y402" s="6" t="e" cm="1">
        <f t="array" aca="1" ref="Y402" ca="1">SUM(IF((TRANSPOSE(MMULT(MMULT(_xlfn.MUNIT(X402),IF(MMULT(IF(E402=0,INDIRECT(_xlfn.CONCAT($CH$1,MATCH(F402,$CG$7:$CG$100,0)+6)):INDIRECT(_xlfn.CONCAT($CH$1,MATCH(F402,$CG$7:$CG$100,0)+6+SUM(IF((F402=$CG$7:$CG$59)=TRUE,1,0))-1)),INDIRECT(_xlfn.CONCAT($CD$1,MATCH(E402,$CC$7:$CC$100,0)+6)):INDIRECT(_xlfn.CONCAT($CD$1,MATCH(E402,$CC$7:$CC$100,0)+6+SUM(IF((E402=$CC$7:$CC$59)=TRUE,1,0))-1)))*$S$3,1/TRANSPOSE(W402-INDIRECT(_xlfn.CONCAT($BZ$1,MATCH(D402,$BY$7:$BY$100,0)+6)):INDIRECT(_xlfn.CONCAT($BZ$1,MATCH(D402,$BY$7:$BY$100,0)+6+SUM(IF((D402=$BY$7:$BY$59)=TRUE,1,0))-1))*$R$3))=1,1,0)),W402-INDIRECT(_xlfn.CONCAT($BZ$1,MATCH(D402,$BY$7:$BY$100,0)+6)):INDIRECT(_xlfn.CONCAT($BZ$1,MATCH(D402,$BY$7:$BY$100,0)+6+SUM(IF((D402=$BY$7:$BY$59)=TRUE,1,0))-1))*$R$3)))=0,0,1))</f>
        <v>#N/A</v>
      </c>
      <c r="Z402" s="6"/>
      <c r="AA402" s="30" t="str">
        <f t="shared" ca="1" si="102"/>
        <v/>
      </c>
      <c r="AB402" s="31" t="str">
        <f t="shared" si="103"/>
        <v/>
      </c>
      <c r="AC402" s="31" t="str">
        <f t="shared" si="104"/>
        <v/>
      </c>
      <c r="AD402" s="31" t="str">
        <f t="shared" si="105"/>
        <v/>
      </c>
      <c r="AE402" s="32" t="str">
        <f t="shared" si="106"/>
        <v/>
      </c>
      <c r="AF402" s="33" t="str" cm="1">
        <f t="array" aca="1" ref="AF402" ca="1">IFERROR(IF(_xlfn._xlws.SORT(TRANSPOSE(MMULT(MMULT(_xlfn.MUNIT(X402),IF(ROUND(MMULT(IF(E402=0,IF(DN400=1,INDIRECT(_xlfn.CONCAT($CP$1,MATCH(F402,$CO$7:$CO$100,0)+6)):INDIRECT(_xlfn.CONCAT($CP$1,MATCH(F402,$CO$7:$CO$100,0)+6+SUM(IF((F402=$CO$7:$CO$59)=TRUE,1,0))-1)),INDIRECT(_xlfn.CONCAT($CH$1,MATCH(F402,$CG$7:$CG$100,0)+6)):INDIRECT(_xlfn.CONCAT($CH$1,MATCH(F402,$CG$7:$CG$100,0)+6+SUM(IF((F402=$CG$7:$CG$59)=TRUE,1,0))-1))),IF(OR(DN400=2,DN400=3),INDIRECT(_xlfn.CONCAT($CL$1,MATCH(E402,$CK$7:$CK$100,0)+6)):INDIRECT(_xlfn.CONCAT($CL$1,MATCH(E402,$CK$7:$CK$100,0)+6+SUM(IF((E402=$CK$7:$CK$59)=TRUE,1,0))-1)),INDIRECT(_xlfn.CONCAT($CD$1,MATCH(E402,$CC$7:$CC$100,0)+6)):INDIRECT(_xlfn.CONCAT($CD$1,MATCH(E402,$CC$7:$CC$100,0)+6+SUM(IF((E402=$CC$7:$CC$59)=TRUE,1,0))-1))))*$S$3*IF(AND(DM400=4,F402=0),1.1,1),1/TRANSPOSE(W402-INDIRECT(_xlfn.CONCAT($BZ$1,MATCH(D402,$BY$7:$BY$100,0)+6)):INDIRECT(_xlfn.CONCAT($BZ$1,MATCH(D402,$BY$7:$BY$100,0)+6+SUM(IF((D402=$BY$7:$BY$59)=TRUE,1,0))-1))*$R$3)),6)=1,1,0)),W402-INDIRECT(_xlfn.CONCAT($BZ$1,MATCH(D402,$BY$7:$BY$100,0)+6)):INDIRECT(_xlfn.CONCAT($BZ$1,MATCH(D402,$BY$7:$BY$100,0)+6+SUM(IF((D402=$BY$7:$BY$59)=TRUE,1,0))-1))*$R$3))/$S$3,1,-1,TRUE)=0,"",_xlfn._xlws.SORT(TRANSPOSE(MMULT(MMULT(_xlfn.MUNIT(X402),IF(ROUND(MMULT(IF(E402=0,IF(DN400=1,INDIRECT(_xlfn.CONCAT($CP$1,MATCH(F402,$CO$7:$CO$100,0)+6)):INDIRECT(_xlfn.CONCAT($CP$1,MATCH(F402,$CO$7:$CO$100,0)+6+SUM(IF((F402=$CO$7:$CO$59)=TRUE,1,0))-1)),INDIRECT(_xlfn.CONCAT($CH$1,MATCH(F402,$CG$7:$CG$100,0)+6)):INDIRECT(_xlfn.CONCAT($CH$1,MATCH(F402,$CG$7:$CG$100,0)+6+SUM(IF((F402=$CG$7:$CG$59)=TRUE,1,0))-1))),IF(OR(DN400=2,DN400=3),INDIRECT(_xlfn.CONCAT($CL$1,MATCH(E402,$CK$7:$CK$100,0)+6)):INDIRECT(_xlfn.CONCAT($CL$1,MATCH(E402,$CK$7:$CK$100,0)+6+SUM(IF((E402=$CK$7:$CK$59)=TRUE,1,0))-1)),INDIRECT(_xlfn.CONCAT($CD$1,MATCH(E402,$CC$7:$CC$100,0)+6)):INDIRECT(_xlfn.CONCAT($CD$1,MATCH(E402,$CC$7:$CC$100,0)+6+SUM(IF((E402=$CC$7:$CC$59)=TRUE,1,0))-1))))*$S$3*IF(AND(DM400=4,F402=0),1.1,1),1/TRANSPOSE(W402-INDIRECT(_xlfn.CONCAT($BZ$1,MATCH(D402,$BY$7:$BY$100,0)+6)):INDIRECT(_xlfn.CONCAT($BZ$1,MATCH(D402,$BY$7:$BY$100,0)+6+SUM(IF((D402=$BY$7:$BY$59)=TRUE,1,0))-1))*$R$3)),6)=1,1,0)),W402-INDIRECT(_xlfn.CONCAT($BZ$1,MATCH(D402,$BY$7:$BY$100,0)+6)):INDIRECT(_xlfn.CONCAT($BZ$1,MATCH(D402,$BY$7:$BY$100,0)+6+SUM(IF((D402=$BY$7:$BY$59)=TRUE,1,0))-1))*$R$3))/$S$3,1,-1,TRUE)),"")</f>
        <v/>
      </c>
      <c r="AG402" s="31"/>
      <c r="AH402" s="31"/>
      <c r="AI402" s="31"/>
      <c r="AJ402" s="32"/>
      <c r="AK402" s="6"/>
      <c r="AL402" s="21"/>
      <c r="AM402" s="21"/>
      <c r="AN402" s="48">
        <f t="shared" si="93"/>
        <v>12</v>
      </c>
      <c r="AO402" s="39" t="e">
        <f t="shared" si="94"/>
        <v>#N/A</v>
      </c>
      <c r="AP402" s="39" t="e" cm="1">
        <f t="array" ref="AP402">_xlfn.XMATCH(1,IF(IF((AL402=$DG$24:$EF$24)=TRUE,1,0)+IF((AM402=$DG$25:$EF$25)=TRUE,1,0)=2,1,0))</f>
        <v>#N/A</v>
      </c>
      <c r="AQ402" s="39" t="str" cm="1">
        <f t="array" aca="1" ref="AQ402:AU402" ca="1">AA402:AE402</f>
        <v/>
      </c>
      <c r="AR402" s="39" t="str">
        <f ca="1"/>
        <v/>
      </c>
      <c r="AS402" s="39" t="str">
        <f ca="1"/>
        <v/>
      </c>
      <c r="AT402" s="39" t="str">
        <f ca="1"/>
        <v/>
      </c>
      <c r="AU402" s="39" t="str">
        <f ca="1"/>
        <v/>
      </c>
      <c r="AV402" s="39">
        <f t="shared" si="95"/>
        <v>0</v>
      </c>
      <c r="AW402" s="39" t="e" cm="1">
        <f t="array" ref="AW402">IF(AND(AV402=1,AO402&lt;&gt;1),VLOOKUP(E402,변환표준점수!$H$8:$O$60,_xlfn.XMATCH('표점 계산기'!$AL402,변환표준점수!$I$6:$O$6)+1,FALSE),IF(AND($E402=0,$DN$4=1),INDEX($CH$7:$CH$73,SUM(IF(AF402=$CP$7:$CP$59,ROW($A$1:$A$50),0))),IF(AND($E402&lt;&gt;0,$DN$4&lt;&gt;1),INDEX($CD$7:$CD$73,SUM(IF(AF402=$CL$7:$CL$59,ROW($A$1:$A$50),0))),AF402:AJ402)))</f>
        <v>#N/A</v>
      </c>
      <c r="AX402" s="39"/>
      <c r="AY402" s="39"/>
      <c r="AZ402" s="39"/>
      <c r="BA402" s="39"/>
      <c r="BB402" s="39" t="e">
        <f>VLOOKUP(G402,변환표준점수!$X$8:$AM$16,_xlfn.XMATCH(AL402,변환표준점수!$Y$5:$AM$5)+IF(OR(AN402=6,AN402=7,AN402=10,AN402=11),IF(AO402=1,0,1),0)+1,FALSE)</f>
        <v>#N/A</v>
      </c>
      <c r="BC402" s="39" t="e">
        <f>VLOOKUP(H402,변환표준점수!$AO$8:$BE$16,_xlfn.XMATCH(AL402,변환표준점수!$AP$5:$BE$5)+IF(OR(AN402=3,AN402=6,AN402=8,AN402=9,AN402=10),IF(AO402=1,0,1),0)+1,FALSE)</f>
        <v>#N/A</v>
      </c>
      <c r="BD402" s="39" t="e">
        <f>IF(I402=0,VLOOKUP(K402,변환표준점수!$BU$8:$CF$62,'표점 계산기'!$AN402+1,FALSE),VLOOKUP(I402,변환표준점수!$BH$8:$BS$62,'표점 계산기'!$AN402+1,FALSE))</f>
        <v>#N/A</v>
      </c>
      <c r="BE402" s="39" t="e">
        <f>IF(J402=0,VLOOKUP(L402,변환표준점수!$BU$8:$CF$62,'표점 계산기'!$AN402+1,FALSE),VLOOKUP(J402,변환표준점수!$BH$8:$BS$62,'표점 계산기'!$AN402+1,FALSE))</f>
        <v>#N/A</v>
      </c>
      <c r="BF402" s="39" cm="1">
        <f t="array" ref="BF402">IF(M402=0,0,IF(OR(AN402=3,AN402=4),0,IF(AN402=1,INDEX($CZ$7:$CZ$15,SUM(IF(M402&lt;$CY$7:$CY$15=TRUE,1,0))+1),VLOOKUP(M402,변환표준점수!$BH$8:$BS$62,'표점 계산기'!AN402+1,FALSE))))</f>
        <v>0</v>
      </c>
      <c r="BG402" s="39" t="e" cm="1">
        <f t="array" ref="BG402">INDEX($DG$24:$EF$31,COLUMN(C397),$AP402)</f>
        <v>#N/A</v>
      </c>
      <c r="BH402" s="39" t="e" cm="1">
        <f t="array" ref="BH402">INDEX($DG$24:$EF$31,COLUMN(D397),$AP402)</f>
        <v>#N/A</v>
      </c>
      <c r="BI402" s="39" t="e" cm="1">
        <f t="array" ref="BI402">INDEX($DG$24:$EF$31,COLUMN(E397),$AP402)</f>
        <v>#N/A</v>
      </c>
      <c r="BJ402" s="39" t="e" cm="1">
        <f t="array" ref="BJ402">INDEX($DG$24:$EF$31,COLUMN(F397),$AP402)</f>
        <v>#N/A</v>
      </c>
      <c r="BK402" s="39" t="e" cm="1">
        <f t="array" ref="BK402">INDEX($DG$24:$EF$31,COLUMN(G397),$AP402)</f>
        <v>#N/A</v>
      </c>
      <c r="BL402" s="39" t="e" cm="1">
        <f t="array" ref="BL402">INDEX($DG$24:$EF$31,COLUMN(H397),$AP402)</f>
        <v>#N/A</v>
      </c>
      <c r="BM402" s="63" t="str" cm="1">
        <f t="array" aca="1" ref="BM402:BQ402" ca="1">IFERROR(ROUND(IF(IFERROR(AW402:BA402/AW402:BA402,0)=1,(IFERROR(AQ402:AU402*BG402,0)+IFERROR(AW402:BA402*BH402,0)+(SUM(BD402:BF402)-MIN(BD402:BF402))*BI402+BB402*BJ402+BC402*BK402)*BL402+BB402*(1-BJ402)+BC402*(1-BK402)+IF(AN402=1,BF402,0),""),2),"")</f>
        <v/>
      </c>
      <c r="BN402" s="52" t="str">
        <f ca="1"/>
        <v/>
      </c>
      <c r="BO402" s="52" t="str">
        <f ca="1"/>
        <v/>
      </c>
      <c r="BP402" s="52" t="str">
        <f ca="1"/>
        <v/>
      </c>
      <c r="BQ402" s="64" t="str">
        <f ca="1"/>
        <v/>
      </c>
      <c r="BR402" s="6"/>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6"/>
      <c r="DM402" s="6"/>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row>
    <row r="403" spans="1:153" x14ac:dyDescent="0.3">
      <c r="A403" s="5"/>
      <c r="B403" s="18" t="str">
        <f t="shared" si="97"/>
        <v/>
      </c>
      <c r="C403" s="24"/>
      <c r="D403" s="24"/>
      <c r="E403" s="24"/>
      <c r="F403" s="24"/>
      <c r="G403" s="24"/>
      <c r="H403" s="25"/>
      <c r="I403" s="25"/>
      <c r="J403" s="25"/>
      <c r="K403" s="25"/>
      <c r="L403" s="25"/>
      <c r="M403" s="25"/>
      <c r="N403" s="24"/>
      <c r="O403" s="25"/>
      <c r="P403" s="6"/>
      <c r="Q403" s="6"/>
      <c r="R403" s="6" t="e">
        <f t="shared" si="98"/>
        <v>#N/A</v>
      </c>
      <c r="S403" s="6" t="e">
        <f t="shared" si="99"/>
        <v>#N/A</v>
      </c>
      <c r="T403" s="6" t="e">
        <f t="shared" si="100"/>
        <v>#N/A</v>
      </c>
      <c r="U403" s="6" t="e">
        <f t="shared" si="101"/>
        <v>#N/A</v>
      </c>
      <c r="V403" s="8" cm="1">
        <f t="array" ref="V403">IF(M403=0,0,IF(OR($DM$4=3,$DM$4=4),0,IF($DM$4=1,INDEX($CZ$7:$CZ$15,SUM(IF(M403&lt;$CY$7:$CY$15=TRUE,1,0))+1),VLOOKUP(M403,$DB$7:$DC$107,2,FALSE))))</f>
        <v>0</v>
      </c>
      <c r="W403" s="6" t="e">
        <f t="shared" si="96"/>
        <v>#N/A</v>
      </c>
      <c r="X403" s="6" cm="1">
        <f t="array" aca="1" ref="X403" ca="1">SUM(IF((IF(E403=0,INDIRECT(_xlfn.CONCAT($CH$1,MATCH(F403,$CG$7:$CG$100,0)+6)):INDIRECT(_xlfn.CONCAT($CH$1,MATCH(F403,$CG$7:$CG$100,0)+6+SUM(IF((F403=$CG$7:$CG$59)=TRUE,1,0))-1)),INDIRECT(_xlfn.CONCAT($CD$1,MATCH(E403,$CC$7:$CC$100,0)+6)):INDIRECT(_xlfn.CONCAT($CD$1,MATCH(E403,$CC$7:$CC$100,0)+6+SUM(IF((E403=$CC$7:$CC$59)=TRUE,1,0))-1)))*$S$3)=0,0,1))</f>
        <v>2</v>
      </c>
      <c r="Y403" s="6" t="e" cm="1">
        <f t="array" aca="1" ref="Y403" ca="1">SUM(IF((TRANSPOSE(MMULT(MMULT(_xlfn.MUNIT(X403),IF(MMULT(IF(E403=0,INDIRECT(_xlfn.CONCAT($CH$1,MATCH(F403,$CG$7:$CG$100,0)+6)):INDIRECT(_xlfn.CONCAT($CH$1,MATCH(F403,$CG$7:$CG$100,0)+6+SUM(IF((F403=$CG$7:$CG$59)=TRUE,1,0))-1)),INDIRECT(_xlfn.CONCAT($CD$1,MATCH(E403,$CC$7:$CC$100,0)+6)):INDIRECT(_xlfn.CONCAT($CD$1,MATCH(E403,$CC$7:$CC$100,0)+6+SUM(IF((E403=$CC$7:$CC$59)=TRUE,1,0))-1)))*$S$3,1/TRANSPOSE(W403-INDIRECT(_xlfn.CONCAT($BZ$1,MATCH(D403,$BY$7:$BY$100,0)+6)):INDIRECT(_xlfn.CONCAT($BZ$1,MATCH(D403,$BY$7:$BY$100,0)+6+SUM(IF((D403=$BY$7:$BY$59)=TRUE,1,0))-1))*$R$3))=1,1,0)),W403-INDIRECT(_xlfn.CONCAT($BZ$1,MATCH(D403,$BY$7:$BY$100,0)+6)):INDIRECT(_xlfn.CONCAT($BZ$1,MATCH(D403,$BY$7:$BY$100,0)+6+SUM(IF((D403=$BY$7:$BY$59)=TRUE,1,0))-1))*$R$3)))=0,0,1))</f>
        <v>#N/A</v>
      </c>
      <c r="Z403" s="6"/>
      <c r="AA403" s="30" t="str">
        <f t="shared" ca="1" si="102"/>
        <v/>
      </c>
      <c r="AB403" s="31" t="str">
        <f t="shared" si="103"/>
        <v/>
      </c>
      <c r="AC403" s="31" t="str">
        <f t="shared" si="104"/>
        <v/>
      </c>
      <c r="AD403" s="31" t="str">
        <f t="shared" si="105"/>
        <v/>
      </c>
      <c r="AE403" s="32" t="str">
        <f t="shared" si="106"/>
        <v/>
      </c>
      <c r="AF403" s="33" t="str" cm="1">
        <f t="array" aca="1" ref="AF403" ca="1">IFERROR(IF(_xlfn._xlws.SORT(TRANSPOSE(MMULT(MMULT(_xlfn.MUNIT(X403),IF(ROUND(MMULT(IF(E403=0,IF(DN401=1,INDIRECT(_xlfn.CONCAT($CP$1,MATCH(F403,$CO$7:$CO$100,0)+6)):INDIRECT(_xlfn.CONCAT($CP$1,MATCH(F403,$CO$7:$CO$100,0)+6+SUM(IF((F403=$CO$7:$CO$59)=TRUE,1,0))-1)),INDIRECT(_xlfn.CONCAT($CH$1,MATCH(F403,$CG$7:$CG$100,0)+6)):INDIRECT(_xlfn.CONCAT($CH$1,MATCH(F403,$CG$7:$CG$100,0)+6+SUM(IF((F403=$CG$7:$CG$59)=TRUE,1,0))-1))),IF(OR(DN401=2,DN401=3),INDIRECT(_xlfn.CONCAT($CL$1,MATCH(E403,$CK$7:$CK$100,0)+6)):INDIRECT(_xlfn.CONCAT($CL$1,MATCH(E403,$CK$7:$CK$100,0)+6+SUM(IF((E403=$CK$7:$CK$59)=TRUE,1,0))-1)),INDIRECT(_xlfn.CONCAT($CD$1,MATCH(E403,$CC$7:$CC$100,0)+6)):INDIRECT(_xlfn.CONCAT($CD$1,MATCH(E403,$CC$7:$CC$100,0)+6+SUM(IF((E403=$CC$7:$CC$59)=TRUE,1,0))-1))))*$S$3*IF(AND(DM401=4,F403=0),1.1,1),1/TRANSPOSE(W403-INDIRECT(_xlfn.CONCAT($BZ$1,MATCH(D403,$BY$7:$BY$100,0)+6)):INDIRECT(_xlfn.CONCAT($BZ$1,MATCH(D403,$BY$7:$BY$100,0)+6+SUM(IF((D403=$BY$7:$BY$59)=TRUE,1,0))-1))*$R$3)),6)=1,1,0)),W403-INDIRECT(_xlfn.CONCAT($BZ$1,MATCH(D403,$BY$7:$BY$100,0)+6)):INDIRECT(_xlfn.CONCAT($BZ$1,MATCH(D403,$BY$7:$BY$100,0)+6+SUM(IF((D403=$BY$7:$BY$59)=TRUE,1,0))-1))*$R$3))/$S$3,1,-1,TRUE)=0,"",_xlfn._xlws.SORT(TRANSPOSE(MMULT(MMULT(_xlfn.MUNIT(X403),IF(ROUND(MMULT(IF(E403=0,IF(DN401=1,INDIRECT(_xlfn.CONCAT($CP$1,MATCH(F403,$CO$7:$CO$100,0)+6)):INDIRECT(_xlfn.CONCAT($CP$1,MATCH(F403,$CO$7:$CO$100,0)+6+SUM(IF((F403=$CO$7:$CO$59)=TRUE,1,0))-1)),INDIRECT(_xlfn.CONCAT($CH$1,MATCH(F403,$CG$7:$CG$100,0)+6)):INDIRECT(_xlfn.CONCAT($CH$1,MATCH(F403,$CG$7:$CG$100,0)+6+SUM(IF((F403=$CG$7:$CG$59)=TRUE,1,0))-1))),IF(OR(DN401=2,DN401=3),INDIRECT(_xlfn.CONCAT($CL$1,MATCH(E403,$CK$7:$CK$100,0)+6)):INDIRECT(_xlfn.CONCAT($CL$1,MATCH(E403,$CK$7:$CK$100,0)+6+SUM(IF((E403=$CK$7:$CK$59)=TRUE,1,0))-1)),INDIRECT(_xlfn.CONCAT($CD$1,MATCH(E403,$CC$7:$CC$100,0)+6)):INDIRECT(_xlfn.CONCAT($CD$1,MATCH(E403,$CC$7:$CC$100,0)+6+SUM(IF((E403=$CC$7:$CC$59)=TRUE,1,0))-1))))*$S$3*IF(AND(DM401=4,F403=0),1.1,1),1/TRANSPOSE(W403-INDIRECT(_xlfn.CONCAT($BZ$1,MATCH(D403,$BY$7:$BY$100,0)+6)):INDIRECT(_xlfn.CONCAT($BZ$1,MATCH(D403,$BY$7:$BY$100,0)+6+SUM(IF((D403=$BY$7:$BY$59)=TRUE,1,0))-1))*$R$3)),6)=1,1,0)),W403-INDIRECT(_xlfn.CONCAT($BZ$1,MATCH(D403,$BY$7:$BY$100,0)+6)):INDIRECT(_xlfn.CONCAT($BZ$1,MATCH(D403,$BY$7:$BY$100,0)+6+SUM(IF((D403=$BY$7:$BY$59)=TRUE,1,0))-1))*$R$3))/$S$3,1,-1,TRUE)),"")</f>
        <v/>
      </c>
      <c r="AG403" s="31"/>
      <c r="AH403" s="31"/>
      <c r="AI403" s="31"/>
      <c r="AJ403" s="32"/>
      <c r="AK403" s="6"/>
      <c r="AL403" s="21"/>
      <c r="AM403" s="21"/>
      <c r="AN403" s="48">
        <f t="shared" si="93"/>
        <v>12</v>
      </c>
      <c r="AO403" s="39" t="e">
        <f t="shared" si="94"/>
        <v>#N/A</v>
      </c>
      <c r="AP403" s="39" t="e" cm="1">
        <f t="array" ref="AP403">_xlfn.XMATCH(1,IF(IF((AL403=$DG$24:$EF$24)=TRUE,1,0)+IF((AM403=$DG$25:$EF$25)=TRUE,1,0)=2,1,0))</f>
        <v>#N/A</v>
      </c>
      <c r="AQ403" s="39" t="str" cm="1">
        <f t="array" aca="1" ref="AQ403:AU403" ca="1">AA403:AE403</f>
        <v/>
      </c>
      <c r="AR403" s="39" t="str">
        <f ca="1"/>
        <v/>
      </c>
      <c r="AS403" s="39" t="str">
        <f ca="1"/>
        <v/>
      </c>
      <c r="AT403" s="39" t="str">
        <f ca="1"/>
        <v/>
      </c>
      <c r="AU403" s="39" t="str">
        <f ca="1"/>
        <v/>
      </c>
      <c r="AV403" s="39">
        <f t="shared" si="95"/>
        <v>0</v>
      </c>
      <c r="AW403" s="39" t="e" cm="1">
        <f t="array" ref="AW403">IF(AND(AV403=1,AO403&lt;&gt;1),VLOOKUP(E403,변환표준점수!$H$8:$O$60,_xlfn.XMATCH('표점 계산기'!$AL403,변환표준점수!$I$6:$O$6)+1,FALSE),IF(AND($E403=0,$DN$4=1),INDEX($CH$7:$CH$73,SUM(IF(AF403=$CP$7:$CP$59,ROW($A$1:$A$50),0))),IF(AND($E403&lt;&gt;0,$DN$4&lt;&gt;1),INDEX($CD$7:$CD$73,SUM(IF(AF403=$CL$7:$CL$59,ROW($A$1:$A$50),0))),AF403:AJ403)))</f>
        <v>#N/A</v>
      </c>
      <c r="AX403" s="39"/>
      <c r="AY403" s="39"/>
      <c r="AZ403" s="39"/>
      <c r="BA403" s="39"/>
      <c r="BB403" s="39" t="e">
        <f>VLOOKUP(G403,변환표준점수!$X$8:$AM$16,_xlfn.XMATCH(AL403,변환표준점수!$Y$5:$AM$5)+IF(OR(AN403=6,AN403=7,AN403=10,AN403=11),IF(AO403=1,0,1),0)+1,FALSE)</f>
        <v>#N/A</v>
      </c>
      <c r="BC403" s="39" t="e">
        <f>VLOOKUP(H403,변환표준점수!$AO$8:$BE$16,_xlfn.XMATCH(AL403,변환표준점수!$AP$5:$BE$5)+IF(OR(AN403=3,AN403=6,AN403=8,AN403=9,AN403=10),IF(AO403=1,0,1),0)+1,FALSE)</f>
        <v>#N/A</v>
      </c>
      <c r="BD403" s="39" t="e">
        <f>IF(I403=0,VLOOKUP(K403,변환표준점수!$BU$8:$CF$62,'표점 계산기'!$AN403+1,FALSE),VLOOKUP(I403,변환표준점수!$BH$8:$BS$62,'표점 계산기'!$AN403+1,FALSE))</f>
        <v>#N/A</v>
      </c>
      <c r="BE403" s="39" t="e">
        <f>IF(J403=0,VLOOKUP(L403,변환표준점수!$BU$8:$CF$62,'표점 계산기'!$AN403+1,FALSE),VLOOKUP(J403,변환표준점수!$BH$8:$BS$62,'표점 계산기'!$AN403+1,FALSE))</f>
        <v>#N/A</v>
      </c>
      <c r="BF403" s="39" cm="1">
        <f t="array" ref="BF403">IF(M403=0,0,IF(OR(AN403=3,AN403=4),0,IF(AN403=1,INDEX($CZ$7:$CZ$15,SUM(IF(M403&lt;$CY$7:$CY$15=TRUE,1,0))+1),VLOOKUP(M403,변환표준점수!$BH$8:$BS$62,'표점 계산기'!AN403+1,FALSE))))</f>
        <v>0</v>
      </c>
      <c r="BG403" s="39" t="e" cm="1">
        <f t="array" ref="BG403">INDEX($DG$24:$EF$31,COLUMN(C398),$AP403)</f>
        <v>#N/A</v>
      </c>
      <c r="BH403" s="39" t="e" cm="1">
        <f t="array" ref="BH403">INDEX($DG$24:$EF$31,COLUMN(D398),$AP403)</f>
        <v>#N/A</v>
      </c>
      <c r="BI403" s="39" t="e" cm="1">
        <f t="array" ref="BI403">INDEX($DG$24:$EF$31,COLUMN(E398),$AP403)</f>
        <v>#N/A</v>
      </c>
      <c r="BJ403" s="39" t="e" cm="1">
        <f t="array" ref="BJ403">INDEX($DG$24:$EF$31,COLUMN(F398),$AP403)</f>
        <v>#N/A</v>
      </c>
      <c r="BK403" s="39" t="e" cm="1">
        <f t="array" ref="BK403">INDEX($DG$24:$EF$31,COLUMN(G398),$AP403)</f>
        <v>#N/A</v>
      </c>
      <c r="BL403" s="39" t="e" cm="1">
        <f t="array" ref="BL403">INDEX($DG$24:$EF$31,COLUMN(H398),$AP403)</f>
        <v>#N/A</v>
      </c>
      <c r="BM403" s="63" t="str" cm="1">
        <f t="array" aca="1" ref="BM403:BQ403" ca="1">IFERROR(ROUND(IF(IFERROR(AW403:BA403/AW403:BA403,0)=1,(IFERROR(AQ403:AU403*BG403,0)+IFERROR(AW403:BA403*BH403,0)+(SUM(BD403:BF403)-MIN(BD403:BF403))*BI403+BB403*BJ403+BC403*BK403)*BL403+BB403*(1-BJ403)+BC403*(1-BK403)+IF(AN403=1,BF403,0),""),2),"")</f>
        <v/>
      </c>
      <c r="BN403" s="52" t="str">
        <f ca="1"/>
        <v/>
      </c>
      <c r="BO403" s="52" t="str">
        <f ca="1"/>
        <v/>
      </c>
      <c r="BP403" s="52" t="str">
        <f ca="1"/>
        <v/>
      </c>
      <c r="BQ403" s="64" t="str">
        <f ca="1"/>
        <v/>
      </c>
      <c r="BR403" s="6"/>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6"/>
      <c r="DM403" s="6"/>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row>
    <row r="404" spans="1:153" x14ac:dyDescent="0.3">
      <c r="A404" s="5"/>
      <c r="B404" s="18" t="str">
        <f t="shared" si="97"/>
        <v/>
      </c>
      <c r="C404" s="24"/>
      <c r="D404" s="24"/>
      <c r="E404" s="24"/>
      <c r="F404" s="24"/>
      <c r="G404" s="24"/>
      <c r="H404" s="25"/>
      <c r="I404" s="25"/>
      <c r="J404" s="25"/>
      <c r="K404" s="25"/>
      <c r="L404" s="25"/>
      <c r="M404" s="25"/>
      <c r="N404" s="24"/>
      <c r="O404" s="25"/>
      <c r="P404" s="6"/>
      <c r="Q404" s="6"/>
      <c r="R404" s="6" t="e">
        <f t="shared" si="98"/>
        <v>#N/A</v>
      </c>
      <c r="S404" s="6" t="e">
        <f t="shared" si="99"/>
        <v>#N/A</v>
      </c>
      <c r="T404" s="6" t="e">
        <f t="shared" si="100"/>
        <v>#N/A</v>
      </c>
      <c r="U404" s="6" t="e">
        <f t="shared" si="101"/>
        <v>#N/A</v>
      </c>
      <c r="V404" s="8" cm="1">
        <f t="array" ref="V404">IF(M404=0,0,IF(OR($DM$4=3,$DM$4=4),0,IF($DM$4=1,INDEX($CZ$7:$CZ$15,SUM(IF(M404&lt;$CY$7:$CY$15=TRUE,1,0))+1),VLOOKUP(M404,$DB$7:$DC$107,2,FALSE))))</f>
        <v>0</v>
      </c>
      <c r="W404" s="6" t="e">
        <f t="shared" si="96"/>
        <v>#N/A</v>
      </c>
      <c r="X404" s="6" cm="1">
        <f t="array" aca="1" ref="X404" ca="1">SUM(IF((IF(E404=0,INDIRECT(_xlfn.CONCAT($CH$1,MATCH(F404,$CG$7:$CG$100,0)+6)):INDIRECT(_xlfn.CONCAT($CH$1,MATCH(F404,$CG$7:$CG$100,0)+6+SUM(IF((F404=$CG$7:$CG$59)=TRUE,1,0))-1)),INDIRECT(_xlfn.CONCAT($CD$1,MATCH(E404,$CC$7:$CC$100,0)+6)):INDIRECT(_xlfn.CONCAT($CD$1,MATCH(E404,$CC$7:$CC$100,0)+6+SUM(IF((E404=$CC$7:$CC$59)=TRUE,1,0))-1)))*$S$3)=0,0,1))</f>
        <v>2</v>
      </c>
      <c r="Y404" s="6" t="e" cm="1">
        <f t="array" aca="1" ref="Y404" ca="1">SUM(IF((TRANSPOSE(MMULT(MMULT(_xlfn.MUNIT(X404),IF(MMULT(IF(E404=0,INDIRECT(_xlfn.CONCAT($CH$1,MATCH(F404,$CG$7:$CG$100,0)+6)):INDIRECT(_xlfn.CONCAT($CH$1,MATCH(F404,$CG$7:$CG$100,0)+6+SUM(IF((F404=$CG$7:$CG$59)=TRUE,1,0))-1)),INDIRECT(_xlfn.CONCAT($CD$1,MATCH(E404,$CC$7:$CC$100,0)+6)):INDIRECT(_xlfn.CONCAT($CD$1,MATCH(E404,$CC$7:$CC$100,0)+6+SUM(IF((E404=$CC$7:$CC$59)=TRUE,1,0))-1)))*$S$3,1/TRANSPOSE(W404-INDIRECT(_xlfn.CONCAT($BZ$1,MATCH(D404,$BY$7:$BY$100,0)+6)):INDIRECT(_xlfn.CONCAT($BZ$1,MATCH(D404,$BY$7:$BY$100,0)+6+SUM(IF((D404=$BY$7:$BY$59)=TRUE,1,0))-1))*$R$3))=1,1,0)),W404-INDIRECT(_xlfn.CONCAT($BZ$1,MATCH(D404,$BY$7:$BY$100,0)+6)):INDIRECT(_xlfn.CONCAT($BZ$1,MATCH(D404,$BY$7:$BY$100,0)+6+SUM(IF((D404=$BY$7:$BY$59)=TRUE,1,0))-1))*$R$3)))=0,0,1))</f>
        <v>#N/A</v>
      </c>
      <c r="Z404" s="6"/>
      <c r="AA404" s="30" t="str">
        <f t="shared" ca="1" si="102"/>
        <v/>
      </c>
      <c r="AB404" s="31" t="str">
        <f t="shared" si="103"/>
        <v/>
      </c>
      <c r="AC404" s="31" t="str">
        <f t="shared" si="104"/>
        <v/>
      </c>
      <c r="AD404" s="31" t="str">
        <f t="shared" si="105"/>
        <v/>
      </c>
      <c r="AE404" s="32" t="str">
        <f t="shared" si="106"/>
        <v/>
      </c>
      <c r="AF404" s="33" t="str" cm="1">
        <f t="array" aca="1" ref="AF404" ca="1">IFERROR(IF(_xlfn._xlws.SORT(TRANSPOSE(MMULT(MMULT(_xlfn.MUNIT(X404),IF(ROUND(MMULT(IF(E404=0,IF(DN402=1,INDIRECT(_xlfn.CONCAT($CP$1,MATCH(F404,$CO$7:$CO$100,0)+6)):INDIRECT(_xlfn.CONCAT($CP$1,MATCH(F404,$CO$7:$CO$100,0)+6+SUM(IF((F404=$CO$7:$CO$59)=TRUE,1,0))-1)),INDIRECT(_xlfn.CONCAT($CH$1,MATCH(F404,$CG$7:$CG$100,0)+6)):INDIRECT(_xlfn.CONCAT($CH$1,MATCH(F404,$CG$7:$CG$100,0)+6+SUM(IF((F404=$CG$7:$CG$59)=TRUE,1,0))-1))),IF(OR(DN402=2,DN402=3),INDIRECT(_xlfn.CONCAT($CL$1,MATCH(E404,$CK$7:$CK$100,0)+6)):INDIRECT(_xlfn.CONCAT($CL$1,MATCH(E404,$CK$7:$CK$100,0)+6+SUM(IF((E404=$CK$7:$CK$59)=TRUE,1,0))-1)),INDIRECT(_xlfn.CONCAT($CD$1,MATCH(E404,$CC$7:$CC$100,0)+6)):INDIRECT(_xlfn.CONCAT($CD$1,MATCH(E404,$CC$7:$CC$100,0)+6+SUM(IF((E404=$CC$7:$CC$59)=TRUE,1,0))-1))))*$S$3*IF(AND(DM402=4,F404=0),1.1,1),1/TRANSPOSE(W404-INDIRECT(_xlfn.CONCAT($BZ$1,MATCH(D404,$BY$7:$BY$100,0)+6)):INDIRECT(_xlfn.CONCAT($BZ$1,MATCH(D404,$BY$7:$BY$100,0)+6+SUM(IF((D404=$BY$7:$BY$59)=TRUE,1,0))-1))*$R$3)),6)=1,1,0)),W404-INDIRECT(_xlfn.CONCAT($BZ$1,MATCH(D404,$BY$7:$BY$100,0)+6)):INDIRECT(_xlfn.CONCAT($BZ$1,MATCH(D404,$BY$7:$BY$100,0)+6+SUM(IF((D404=$BY$7:$BY$59)=TRUE,1,0))-1))*$R$3))/$S$3,1,-1,TRUE)=0,"",_xlfn._xlws.SORT(TRANSPOSE(MMULT(MMULT(_xlfn.MUNIT(X404),IF(ROUND(MMULT(IF(E404=0,IF(DN402=1,INDIRECT(_xlfn.CONCAT($CP$1,MATCH(F404,$CO$7:$CO$100,0)+6)):INDIRECT(_xlfn.CONCAT($CP$1,MATCH(F404,$CO$7:$CO$100,0)+6+SUM(IF((F404=$CO$7:$CO$59)=TRUE,1,0))-1)),INDIRECT(_xlfn.CONCAT($CH$1,MATCH(F404,$CG$7:$CG$100,0)+6)):INDIRECT(_xlfn.CONCAT($CH$1,MATCH(F404,$CG$7:$CG$100,0)+6+SUM(IF((F404=$CG$7:$CG$59)=TRUE,1,0))-1))),IF(OR(DN402=2,DN402=3),INDIRECT(_xlfn.CONCAT($CL$1,MATCH(E404,$CK$7:$CK$100,0)+6)):INDIRECT(_xlfn.CONCAT($CL$1,MATCH(E404,$CK$7:$CK$100,0)+6+SUM(IF((E404=$CK$7:$CK$59)=TRUE,1,0))-1)),INDIRECT(_xlfn.CONCAT($CD$1,MATCH(E404,$CC$7:$CC$100,0)+6)):INDIRECT(_xlfn.CONCAT($CD$1,MATCH(E404,$CC$7:$CC$100,0)+6+SUM(IF((E404=$CC$7:$CC$59)=TRUE,1,0))-1))))*$S$3*IF(AND(DM402=4,F404=0),1.1,1),1/TRANSPOSE(W404-INDIRECT(_xlfn.CONCAT($BZ$1,MATCH(D404,$BY$7:$BY$100,0)+6)):INDIRECT(_xlfn.CONCAT($BZ$1,MATCH(D404,$BY$7:$BY$100,0)+6+SUM(IF((D404=$BY$7:$BY$59)=TRUE,1,0))-1))*$R$3)),6)=1,1,0)),W404-INDIRECT(_xlfn.CONCAT($BZ$1,MATCH(D404,$BY$7:$BY$100,0)+6)):INDIRECT(_xlfn.CONCAT($BZ$1,MATCH(D404,$BY$7:$BY$100,0)+6+SUM(IF((D404=$BY$7:$BY$59)=TRUE,1,0))-1))*$R$3))/$S$3,1,-1,TRUE)),"")</f>
        <v/>
      </c>
      <c r="AG404" s="31"/>
      <c r="AH404" s="31"/>
      <c r="AI404" s="31"/>
      <c r="AJ404" s="32"/>
      <c r="AK404" s="6"/>
      <c r="AL404" s="21"/>
      <c r="AM404" s="21"/>
      <c r="AN404" s="48">
        <f t="shared" si="93"/>
        <v>12</v>
      </c>
      <c r="AO404" s="39" t="e">
        <f t="shared" si="94"/>
        <v>#N/A</v>
      </c>
      <c r="AP404" s="39" t="e" cm="1">
        <f t="array" ref="AP404">_xlfn.XMATCH(1,IF(IF((AL404=$DG$24:$EF$24)=TRUE,1,0)+IF((AM404=$DG$25:$EF$25)=TRUE,1,0)=2,1,0))</f>
        <v>#N/A</v>
      </c>
      <c r="AQ404" s="39" t="str" cm="1">
        <f t="array" aca="1" ref="AQ404:AU404" ca="1">AA404:AE404</f>
        <v/>
      </c>
      <c r="AR404" s="39" t="str">
        <f ca="1"/>
        <v/>
      </c>
      <c r="AS404" s="39" t="str">
        <f ca="1"/>
        <v/>
      </c>
      <c r="AT404" s="39" t="str">
        <f ca="1"/>
        <v/>
      </c>
      <c r="AU404" s="39" t="str">
        <f ca="1"/>
        <v/>
      </c>
      <c r="AV404" s="39">
        <f t="shared" si="95"/>
        <v>0</v>
      </c>
      <c r="AW404" s="39" t="e" cm="1">
        <f t="array" ref="AW404">IF(AND(AV404=1,AO404&lt;&gt;1),VLOOKUP(E404,변환표준점수!$H$8:$O$60,_xlfn.XMATCH('표점 계산기'!$AL404,변환표준점수!$I$6:$O$6)+1,FALSE),IF(AND($E404=0,$DN$4=1),INDEX($CH$7:$CH$73,SUM(IF(AF404=$CP$7:$CP$59,ROW($A$1:$A$50),0))),IF(AND($E404&lt;&gt;0,$DN$4&lt;&gt;1),INDEX($CD$7:$CD$73,SUM(IF(AF404=$CL$7:$CL$59,ROW($A$1:$A$50),0))),AF404:AJ404)))</f>
        <v>#N/A</v>
      </c>
      <c r="AX404" s="39"/>
      <c r="AY404" s="39"/>
      <c r="AZ404" s="39"/>
      <c r="BA404" s="39"/>
      <c r="BB404" s="39" t="e">
        <f>VLOOKUP(G404,변환표준점수!$X$8:$AM$16,_xlfn.XMATCH(AL404,변환표준점수!$Y$5:$AM$5)+IF(OR(AN404=6,AN404=7,AN404=10,AN404=11),IF(AO404=1,0,1),0)+1,FALSE)</f>
        <v>#N/A</v>
      </c>
      <c r="BC404" s="39" t="e">
        <f>VLOOKUP(H404,변환표준점수!$AO$8:$BE$16,_xlfn.XMATCH(AL404,변환표준점수!$AP$5:$BE$5)+IF(OR(AN404=3,AN404=6,AN404=8,AN404=9,AN404=10),IF(AO404=1,0,1),0)+1,FALSE)</f>
        <v>#N/A</v>
      </c>
      <c r="BD404" s="39" t="e">
        <f>IF(I404=0,VLOOKUP(K404,변환표준점수!$BU$8:$CF$62,'표점 계산기'!$AN404+1,FALSE),VLOOKUP(I404,변환표준점수!$BH$8:$BS$62,'표점 계산기'!$AN404+1,FALSE))</f>
        <v>#N/A</v>
      </c>
      <c r="BE404" s="39" t="e">
        <f>IF(J404=0,VLOOKUP(L404,변환표준점수!$BU$8:$CF$62,'표점 계산기'!$AN404+1,FALSE),VLOOKUP(J404,변환표준점수!$BH$8:$BS$62,'표점 계산기'!$AN404+1,FALSE))</f>
        <v>#N/A</v>
      </c>
      <c r="BF404" s="39" cm="1">
        <f t="array" ref="BF404">IF(M404=0,0,IF(OR(AN404=3,AN404=4),0,IF(AN404=1,INDEX($CZ$7:$CZ$15,SUM(IF(M404&lt;$CY$7:$CY$15=TRUE,1,0))+1),VLOOKUP(M404,변환표준점수!$BH$8:$BS$62,'표점 계산기'!AN404+1,FALSE))))</f>
        <v>0</v>
      </c>
      <c r="BG404" s="39" t="e" cm="1">
        <f t="array" ref="BG404">INDEX($DG$24:$EF$31,COLUMN(C399),$AP404)</f>
        <v>#N/A</v>
      </c>
      <c r="BH404" s="39" t="e" cm="1">
        <f t="array" ref="BH404">INDEX($DG$24:$EF$31,COLUMN(D399),$AP404)</f>
        <v>#N/A</v>
      </c>
      <c r="BI404" s="39" t="e" cm="1">
        <f t="array" ref="BI404">INDEX($DG$24:$EF$31,COLUMN(E399),$AP404)</f>
        <v>#N/A</v>
      </c>
      <c r="BJ404" s="39" t="e" cm="1">
        <f t="array" ref="BJ404">INDEX($DG$24:$EF$31,COLUMN(F399),$AP404)</f>
        <v>#N/A</v>
      </c>
      <c r="BK404" s="39" t="e" cm="1">
        <f t="array" ref="BK404">INDEX($DG$24:$EF$31,COLUMN(G399),$AP404)</f>
        <v>#N/A</v>
      </c>
      <c r="BL404" s="39" t="e" cm="1">
        <f t="array" ref="BL404">INDEX($DG$24:$EF$31,COLUMN(H399),$AP404)</f>
        <v>#N/A</v>
      </c>
      <c r="BM404" s="63" t="str" cm="1">
        <f t="array" aca="1" ref="BM404:BQ404" ca="1">IFERROR(ROUND(IF(IFERROR(AW404:BA404/AW404:BA404,0)=1,(IFERROR(AQ404:AU404*BG404,0)+IFERROR(AW404:BA404*BH404,0)+(SUM(BD404:BF404)-MIN(BD404:BF404))*BI404+BB404*BJ404+BC404*BK404)*BL404+BB404*(1-BJ404)+BC404*(1-BK404)+IF(AN404=1,BF404,0),""),2),"")</f>
        <v/>
      </c>
      <c r="BN404" s="52" t="str">
        <f ca="1"/>
        <v/>
      </c>
      <c r="BO404" s="52" t="str">
        <f ca="1"/>
        <v/>
      </c>
      <c r="BP404" s="52" t="str">
        <f ca="1"/>
        <v/>
      </c>
      <c r="BQ404" s="64" t="str">
        <f ca="1"/>
        <v/>
      </c>
      <c r="BR404" s="6"/>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6"/>
      <c r="DM404" s="6"/>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row>
    <row r="405" spans="1:153" x14ac:dyDescent="0.3">
      <c r="A405" s="5"/>
      <c r="B405" s="18" t="str">
        <f t="shared" si="97"/>
        <v/>
      </c>
      <c r="C405" s="24"/>
      <c r="D405" s="24"/>
      <c r="E405" s="24"/>
      <c r="F405" s="24"/>
      <c r="G405" s="24"/>
      <c r="H405" s="25"/>
      <c r="I405" s="25"/>
      <c r="J405" s="25"/>
      <c r="K405" s="25"/>
      <c r="L405" s="25"/>
      <c r="M405" s="25"/>
      <c r="N405" s="24"/>
      <c r="O405" s="25"/>
      <c r="P405" s="6"/>
      <c r="Q405" s="6"/>
      <c r="R405" s="6" t="e">
        <f t="shared" si="98"/>
        <v>#N/A</v>
      </c>
      <c r="S405" s="6" t="e">
        <f t="shared" si="99"/>
        <v>#N/A</v>
      </c>
      <c r="T405" s="6" t="e">
        <f t="shared" si="100"/>
        <v>#N/A</v>
      </c>
      <c r="U405" s="6" t="e">
        <f t="shared" si="101"/>
        <v>#N/A</v>
      </c>
      <c r="V405" s="8" cm="1">
        <f t="array" ref="V405">IF(M405=0,0,IF(OR($DM$4=3,$DM$4=4),0,IF($DM$4=1,INDEX($CZ$7:$CZ$15,SUM(IF(M405&lt;$CY$7:$CY$15=TRUE,1,0))+1),VLOOKUP(M405,$DB$7:$DC$107,2,FALSE))))</f>
        <v>0</v>
      </c>
      <c r="W405" s="6" t="e">
        <f t="shared" si="96"/>
        <v>#N/A</v>
      </c>
      <c r="X405" s="6" cm="1">
        <f t="array" aca="1" ref="X405" ca="1">SUM(IF((IF(E405=0,INDIRECT(_xlfn.CONCAT($CH$1,MATCH(F405,$CG$7:$CG$100,0)+6)):INDIRECT(_xlfn.CONCAT($CH$1,MATCH(F405,$CG$7:$CG$100,0)+6+SUM(IF((F405=$CG$7:$CG$59)=TRUE,1,0))-1)),INDIRECT(_xlfn.CONCAT($CD$1,MATCH(E405,$CC$7:$CC$100,0)+6)):INDIRECT(_xlfn.CONCAT($CD$1,MATCH(E405,$CC$7:$CC$100,0)+6+SUM(IF((E405=$CC$7:$CC$59)=TRUE,1,0))-1)))*$S$3)=0,0,1))</f>
        <v>2</v>
      </c>
      <c r="Y405" s="6" t="e" cm="1">
        <f t="array" aca="1" ref="Y405" ca="1">SUM(IF((TRANSPOSE(MMULT(MMULT(_xlfn.MUNIT(X405),IF(MMULT(IF(E405=0,INDIRECT(_xlfn.CONCAT($CH$1,MATCH(F405,$CG$7:$CG$100,0)+6)):INDIRECT(_xlfn.CONCAT($CH$1,MATCH(F405,$CG$7:$CG$100,0)+6+SUM(IF((F405=$CG$7:$CG$59)=TRUE,1,0))-1)),INDIRECT(_xlfn.CONCAT($CD$1,MATCH(E405,$CC$7:$CC$100,0)+6)):INDIRECT(_xlfn.CONCAT($CD$1,MATCH(E405,$CC$7:$CC$100,0)+6+SUM(IF((E405=$CC$7:$CC$59)=TRUE,1,0))-1)))*$S$3,1/TRANSPOSE(W405-INDIRECT(_xlfn.CONCAT($BZ$1,MATCH(D405,$BY$7:$BY$100,0)+6)):INDIRECT(_xlfn.CONCAT($BZ$1,MATCH(D405,$BY$7:$BY$100,0)+6+SUM(IF((D405=$BY$7:$BY$59)=TRUE,1,0))-1))*$R$3))=1,1,0)),W405-INDIRECT(_xlfn.CONCAT($BZ$1,MATCH(D405,$BY$7:$BY$100,0)+6)):INDIRECT(_xlfn.CONCAT($BZ$1,MATCH(D405,$BY$7:$BY$100,0)+6+SUM(IF((D405=$BY$7:$BY$59)=TRUE,1,0))-1))*$R$3)))=0,0,1))</f>
        <v>#N/A</v>
      </c>
      <c r="Z405" s="6"/>
      <c r="AA405" s="30" t="str">
        <f t="shared" ca="1" si="102"/>
        <v/>
      </c>
      <c r="AB405" s="31" t="str">
        <f t="shared" si="103"/>
        <v/>
      </c>
      <c r="AC405" s="31" t="str">
        <f t="shared" si="104"/>
        <v/>
      </c>
      <c r="AD405" s="31" t="str">
        <f t="shared" si="105"/>
        <v/>
      </c>
      <c r="AE405" s="32" t="str">
        <f t="shared" si="106"/>
        <v/>
      </c>
      <c r="AF405" s="33" t="str" cm="1">
        <f t="array" aca="1" ref="AF405" ca="1">IFERROR(IF(_xlfn._xlws.SORT(TRANSPOSE(MMULT(MMULT(_xlfn.MUNIT(X405),IF(ROUND(MMULT(IF(E405=0,IF(DN403=1,INDIRECT(_xlfn.CONCAT($CP$1,MATCH(F405,$CO$7:$CO$100,0)+6)):INDIRECT(_xlfn.CONCAT($CP$1,MATCH(F405,$CO$7:$CO$100,0)+6+SUM(IF((F405=$CO$7:$CO$59)=TRUE,1,0))-1)),INDIRECT(_xlfn.CONCAT($CH$1,MATCH(F405,$CG$7:$CG$100,0)+6)):INDIRECT(_xlfn.CONCAT($CH$1,MATCH(F405,$CG$7:$CG$100,0)+6+SUM(IF((F405=$CG$7:$CG$59)=TRUE,1,0))-1))),IF(OR(DN403=2,DN403=3),INDIRECT(_xlfn.CONCAT($CL$1,MATCH(E405,$CK$7:$CK$100,0)+6)):INDIRECT(_xlfn.CONCAT($CL$1,MATCH(E405,$CK$7:$CK$100,0)+6+SUM(IF((E405=$CK$7:$CK$59)=TRUE,1,0))-1)),INDIRECT(_xlfn.CONCAT($CD$1,MATCH(E405,$CC$7:$CC$100,0)+6)):INDIRECT(_xlfn.CONCAT($CD$1,MATCH(E405,$CC$7:$CC$100,0)+6+SUM(IF((E405=$CC$7:$CC$59)=TRUE,1,0))-1))))*$S$3*IF(AND(DM403=4,F405=0),1.1,1),1/TRANSPOSE(W405-INDIRECT(_xlfn.CONCAT($BZ$1,MATCH(D405,$BY$7:$BY$100,0)+6)):INDIRECT(_xlfn.CONCAT($BZ$1,MATCH(D405,$BY$7:$BY$100,0)+6+SUM(IF((D405=$BY$7:$BY$59)=TRUE,1,0))-1))*$R$3)),6)=1,1,0)),W405-INDIRECT(_xlfn.CONCAT($BZ$1,MATCH(D405,$BY$7:$BY$100,0)+6)):INDIRECT(_xlfn.CONCAT($BZ$1,MATCH(D405,$BY$7:$BY$100,0)+6+SUM(IF((D405=$BY$7:$BY$59)=TRUE,1,0))-1))*$R$3))/$S$3,1,-1,TRUE)=0,"",_xlfn._xlws.SORT(TRANSPOSE(MMULT(MMULT(_xlfn.MUNIT(X405),IF(ROUND(MMULT(IF(E405=0,IF(DN403=1,INDIRECT(_xlfn.CONCAT($CP$1,MATCH(F405,$CO$7:$CO$100,0)+6)):INDIRECT(_xlfn.CONCAT($CP$1,MATCH(F405,$CO$7:$CO$100,0)+6+SUM(IF((F405=$CO$7:$CO$59)=TRUE,1,0))-1)),INDIRECT(_xlfn.CONCAT($CH$1,MATCH(F405,$CG$7:$CG$100,0)+6)):INDIRECT(_xlfn.CONCAT($CH$1,MATCH(F405,$CG$7:$CG$100,0)+6+SUM(IF((F405=$CG$7:$CG$59)=TRUE,1,0))-1))),IF(OR(DN403=2,DN403=3),INDIRECT(_xlfn.CONCAT($CL$1,MATCH(E405,$CK$7:$CK$100,0)+6)):INDIRECT(_xlfn.CONCAT($CL$1,MATCH(E405,$CK$7:$CK$100,0)+6+SUM(IF((E405=$CK$7:$CK$59)=TRUE,1,0))-1)),INDIRECT(_xlfn.CONCAT($CD$1,MATCH(E405,$CC$7:$CC$100,0)+6)):INDIRECT(_xlfn.CONCAT($CD$1,MATCH(E405,$CC$7:$CC$100,0)+6+SUM(IF((E405=$CC$7:$CC$59)=TRUE,1,0))-1))))*$S$3*IF(AND(DM403=4,F405=0),1.1,1),1/TRANSPOSE(W405-INDIRECT(_xlfn.CONCAT($BZ$1,MATCH(D405,$BY$7:$BY$100,0)+6)):INDIRECT(_xlfn.CONCAT($BZ$1,MATCH(D405,$BY$7:$BY$100,0)+6+SUM(IF((D405=$BY$7:$BY$59)=TRUE,1,0))-1))*$R$3)),6)=1,1,0)),W405-INDIRECT(_xlfn.CONCAT($BZ$1,MATCH(D405,$BY$7:$BY$100,0)+6)):INDIRECT(_xlfn.CONCAT($BZ$1,MATCH(D405,$BY$7:$BY$100,0)+6+SUM(IF((D405=$BY$7:$BY$59)=TRUE,1,0))-1))*$R$3))/$S$3,1,-1,TRUE)),"")</f>
        <v/>
      </c>
      <c r="AG405" s="31"/>
      <c r="AH405" s="31"/>
      <c r="AI405" s="31"/>
      <c r="AJ405" s="32"/>
      <c r="AK405" s="6"/>
      <c r="AL405" s="21"/>
      <c r="AM405" s="21"/>
      <c r="AN405" s="48">
        <f t="shared" si="93"/>
        <v>12</v>
      </c>
      <c r="AO405" s="39" t="e">
        <f t="shared" si="94"/>
        <v>#N/A</v>
      </c>
      <c r="AP405" s="39" t="e" cm="1">
        <f t="array" ref="AP405">_xlfn.XMATCH(1,IF(IF((AL405=$DG$24:$EF$24)=TRUE,1,0)+IF((AM405=$DG$25:$EF$25)=TRUE,1,0)=2,1,0))</f>
        <v>#N/A</v>
      </c>
      <c r="AQ405" s="39" t="str" cm="1">
        <f t="array" aca="1" ref="AQ405:AU405" ca="1">AA405:AE405</f>
        <v/>
      </c>
      <c r="AR405" s="39" t="str">
        <f ca="1"/>
        <v/>
      </c>
      <c r="AS405" s="39" t="str">
        <f ca="1"/>
        <v/>
      </c>
      <c r="AT405" s="39" t="str">
        <f ca="1"/>
        <v/>
      </c>
      <c r="AU405" s="39" t="str">
        <f ca="1"/>
        <v/>
      </c>
      <c r="AV405" s="39">
        <f t="shared" si="95"/>
        <v>0</v>
      </c>
      <c r="AW405" s="39" t="e" cm="1">
        <f t="array" ref="AW405">IF(AND(AV405=1,AO405&lt;&gt;1),VLOOKUP(E405,변환표준점수!$H$8:$O$60,_xlfn.XMATCH('표점 계산기'!$AL405,변환표준점수!$I$6:$O$6)+1,FALSE),IF(AND($E405=0,$DN$4=1),INDEX($CH$7:$CH$73,SUM(IF(AF405=$CP$7:$CP$59,ROW($A$1:$A$50),0))),IF(AND($E405&lt;&gt;0,$DN$4&lt;&gt;1),INDEX($CD$7:$CD$73,SUM(IF(AF405=$CL$7:$CL$59,ROW($A$1:$A$50),0))),AF405:AJ405)))</f>
        <v>#N/A</v>
      </c>
      <c r="AX405" s="39"/>
      <c r="AY405" s="39"/>
      <c r="AZ405" s="39"/>
      <c r="BA405" s="39"/>
      <c r="BB405" s="39" t="e">
        <f>VLOOKUP(G405,변환표준점수!$X$8:$AM$16,_xlfn.XMATCH(AL405,변환표준점수!$Y$5:$AM$5)+IF(OR(AN405=6,AN405=7,AN405=10,AN405=11),IF(AO405=1,0,1),0)+1,FALSE)</f>
        <v>#N/A</v>
      </c>
      <c r="BC405" s="39" t="e">
        <f>VLOOKUP(H405,변환표준점수!$AO$8:$BE$16,_xlfn.XMATCH(AL405,변환표준점수!$AP$5:$BE$5)+IF(OR(AN405=3,AN405=6,AN405=8,AN405=9,AN405=10),IF(AO405=1,0,1),0)+1,FALSE)</f>
        <v>#N/A</v>
      </c>
      <c r="BD405" s="39" t="e">
        <f>IF(I405=0,VLOOKUP(K405,변환표준점수!$BU$8:$CF$62,'표점 계산기'!$AN405+1,FALSE),VLOOKUP(I405,변환표준점수!$BH$8:$BS$62,'표점 계산기'!$AN405+1,FALSE))</f>
        <v>#N/A</v>
      </c>
      <c r="BE405" s="39" t="e">
        <f>IF(J405=0,VLOOKUP(L405,변환표준점수!$BU$8:$CF$62,'표점 계산기'!$AN405+1,FALSE),VLOOKUP(J405,변환표준점수!$BH$8:$BS$62,'표점 계산기'!$AN405+1,FALSE))</f>
        <v>#N/A</v>
      </c>
      <c r="BF405" s="39" cm="1">
        <f t="array" ref="BF405">IF(M405=0,0,IF(OR(AN405=3,AN405=4),0,IF(AN405=1,INDEX($CZ$7:$CZ$15,SUM(IF(M405&lt;$CY$7:$CY$15=TRUE,1,0))+1),VLOOKUP(M405,변환표준점수!$BH$8:$BS$62,'표점 계산기'!AN405+1,FALSE))))</f>
        <v>0</v>
      </c>
      <c r="BG405" s="39" t="e" cm="1">
        <f t="array" ref="BG405">INDEX($DG$24:$EF$31,COLUMN(C400),$AP405)</f>
        <v>#N/A</v>
      </c>
      <c r="BH405" s="39" t="e" cm="1">
        <f t="array" ref="BH405">INDEX($DG$24:$EF$31,COLUMN(D400),$AP405)</f>
        <v>#N/A</v>
      </c>
      <c r="BI405" s="39" t="e" cm="1">
        <f t="array" ref="BI405">INDEX($DG$24:$EF$31,COLUMN(E400),$AP405)</f>
        <v>#N/A</v>
      </c>
      <c r="BJ405" s="39" t="e" cm="1">
        <f t="array" ref="BJ405">INDEX($DG$24:$EF$31,COLUMN(F400),$AP405)</f>
        <v>#N/A</v>
      </c>
      <c r="BK405" s="39" t="e" cm="1">
        <f t="array" ref="BK405">INDEX($DG$24:$EF$31,COLUMN(G400),$AP405)</f>
        <v>#N/A</v>
      </c>
      <c r="BL405" s="39" t="e" cm="1">
        <f t="array" ref="BL405">INDEX($DG$24:$EF$31,COLUMN(H400),$AP405)</f>
        <v>#N/A</v>
      </c>
      <c r="BM405" s="63" t="str" cm="1">
        <f t="array" aca="1" ref="BM405:BQ405" ca="1">IFERROR(ROUND(IF(IFERROR(AW405:BA405/AW405:BA405,0)=1,(IFERROR(AQ405:AU405*BG405,0)+IFERROR(AW405:BA405*BH405,0)+(SUM(BD405:BF405)-MIN(BD405:BF405))*BI405+BB405*BJ405+BC405*BK405)*BL405+BB405*(1-BJ405)+BC405*(1-BK405)+IF(AN405=1,BF405,0),""),2),"")</f>
        <v/>
      </c>
      <c r="BN405" s="52" t="str">
        <f ca="1"/>
        <v/>
      </c>
      <c r="BO405" s="52" t="str">
        <f ca="1"/>
        <v/>
      </c>
      <c r="BP405" s="52" t="str">
        <f ca="1"/>
        <v/>
      </c>
      <c r="BQ405" s="64" t="str">
        <f ca="1"/>
        <v/>
      </c>
      <c r="BR405" s="6"/>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6"/>
      <c r="DM405" s="6"/>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row>
    <row r="406" spans="1:153" x14ac:dyDescent="0.3">
      <c r="A406" s="5"/>
      <c r="B406" s="18" t="str">
        <f t="shared" si="97"/>
        <v/>
      </c>
      <c r="C406" s="24"/>
      <c r="D406" s="24"/>
      <c r="E406" s="24"/>
      <c r="F406" s="24"/>
      <c r="G406" s="24"/>
      <c r="H406" s="25"/>
      <c r="I406" s="25"/>
      <c r="J406" s="25"/>
      <c r="K406" s="25"/>
      <c r="L406" s="25"/>
      <c r="M406" s="25"/>
      <c r="N406" s="24"/>
      <c r="O406" s="25"/>
      <c r="P406" s="6"/>
      <c r="Q406" s="6"/>
      <c r="R406" s="6" t="e">
        <f t="shared" si="98"/>
        <v>#N/A</v>
      </c>
      <c r="S406" s="6" t="e">
        <f t="shared" si="99"/>
        <v>#N/A</v>
      </c>
      <c r="T406" s="6" t="e">
        <f t="shared" si="100"/>
        <v>#N/A</v>
      </c>
      <c r="U406" s="6" t="e">
        <f t="shared" si="101"/>
        <v>#N/A</v>
      </c>
      <c r="V406" s="8" cm="1">
        <f t="array" ref="V406">IF(M406=0,0,IF(OR($DM$4=3,$DM$4=4),0,IF($DM$4=1,INDEX($CZ$7:$CZ$15,SUM(IF(M406&lt;$CY$7:$CY$15=TRUE,1,0))+1),VLOOKUP(M406,$DB$7:$DC$107,2,FALSE))))</f>
        <v>0</v>
      </c>
      <c r="W406" s="6" t="e">
        <f t="shared" si="96"/>
        <v>#N/A</v>
      </c>
      <c r="X406" s="6" cm="1">
        <f t="array" aca="1" ref="X406" ca="1">SUM(IF((IF(E406=0,INDIRECT(_xlfn.CONCAT($CH$1,MATCH(F406,$CG$7:$CG$100,0)+6)):INDIRECT(_xlfn.CONCAT($CH$1,MATCH(F406,$CG$7:$CG$100,0)+6+SUM(IF((F406=$CG$7:$CG$59)=TRUE,1,0))-1)),INDIRECT(_xlfn.CONCAT($CD$1,MATCH(E406,$CC$7:$CC$100,0)+6)):INDIRECT(_xlfn.CONCAT($CD$1,MATCH(E406,$CC$7:$CC$100,0)+6+SUM(IF((E406=$CC$7:$CC$59)=TRUE,1,0))-1)))*$S$3)=0,0,1))</f>
        <v>2</v>
      </c>
      <c r="Y406" s="6" t="e" cm="1">
        <f t="array" aca="1" ref="Y406" ca="1">SUM(IF((TRANSPOSE(MMULT(MMULT(_xlfn.MUNIT(X406),IF(MMULT(IF(E406=0,INDIRECT(_xlfn.CONCAT($CH$1,MATCH(F406,$CG$7:$CG$100,0)+6)):INDIRECT(_xlfn.CONCAT($CH$1,MATCH(F406,$CG$7:$CG$100,0)+6+SUM(IF((F406=$CG$7:$CG$59)=TRUE,1,0))-1)),INDIRECT(_xlfn.CONCAT($CD$1,MATCH(E406,$CC$7:$CC$100,0)+6)):INDIRECT(_xlfn.CONCAT($CD$1,MATCH(E406,$CC$7:$CC$100,0)+6+SUM(IF((E406=$CC$7:$CC$59)=TRUE,1,0))-1)))*$S$3,1/TRANSPOSE(W406-INDIRECT(_xlfn.CONCAT($BZ$1,MATCH(D406,$BY$7:$BY$100,0)+6)):INDIRECT(_xlfn.CONCAT($BZ$1,MATCH(D406,$BY$7:$BY$100,0)+6+SUM(IF((D406=$BY$7:$BY$59)=TRUE,1,0))-1))*$R$3))=1,1,0)),W406-INDIRECT(_xlfn.CONCAT($BZ$1,MATCH(D406,$BY$7:$BY$100,0)+6)):INDIRECT(_xlfn.CONCAT($BZ$1,MATCH(D406,$BY$7:$BY$100,0)+6+SUM(IF((D406=$BY$7:$BY$59)=TRUE,1,0))-1))*$R$3)))=0,0,1))</f>
        <v>#N/A</v>
      </c>
      <c r="Z406" s="6"/>
      <c r="AA406" s="30" t="str">
        <f t="shared" ca="1" si="102"/>
        <v/>
      </c>
      <c r="AB406" s="31" t="str">
        <f t="shared" si="103"/>
        <v/>
      </c>
      <c r="AC406" s="31" t="str">
        <f t="shared" si="104"/>
        <v/>
      </c>
      <c r="AD406" s="31" t="str">
        <f t="shared" si="105"/>
        <v/>
      </c>
      <c r="AE406" s="32" t="str">
        <f t="shared" si="106"/>
        <v/>
      </c>
      <c r="AF406" s="33" t="str" cm="1">
        <f t="array" aca="1" ref="AF406" ca="1">IFERROR(IF(_xlfn._xlws.SORT(TRANSPOSE(MMULT(MMULT(_xlfn.MUNIT(X406),IF(ROUND(MMULT(IF(E406=0,IF(DN404=1,INDIRECT(_xlfn.CONCAT($CP$1,MATCH(F406,$CO$7:$CO$100,0)+6)):INDIRECT(_xlfn.CONCAT($CP$1,MATCH(F406,$CO$7:$CO$100,0)+6+SUM(IF((F406=$CO$7:$CO$59)=TRUE,1,0))-1)),INDIRECT(_xlfn.CONCAT($CH$1,MATCH(F406,$CG$7:$CG$100,0)+6)):INDIRECT(_xlfn.CONCAT($CH$1,MATCH(F406,$CG$7:$CG$100,0)+6+SUM(IF((F406=$CG$7:$CG$59)=TRUE,1,0))-1))),IF(OR(DN404=2,DN404=3),INDIRECT(_xlfn.CONCAT($CL$1,MATCH(E406,$CK$7:$CK$100,0)+6)):INDIRECT(_xlfn.CONCAT($CL$1,MATCH(E406,$CK$7:$CK$100,0)+6+SUM(IF((E406=$CK$7:$CK$59)=TRUE,1,0))-1)),INDIRECT(_xlfn.CONCAT($CD$1,MATCH(E406,$CC$7:$CC$100,0)+6)):INDIRECT(_xlfn.CONCAT($CD$1,MATCH(E406,$CC$7:$CC$100,0)+6+SUM(IF((E406=$CC$7:$CC$59)=TRUE,1,0))-1))))*$S$3*IF(AND(DM404=4,F406=0),1.1,1),1/TRANSPOSE(W406-INDIRECT(_xlfn.CONCAT($BZ$1,MATCH(D406,$BY$7:$BY$100,0)+6)):INDIRECT(_xlfn.CONCAT($BZ$1,MATCH(D406,$BY$7:$BY$100,0)+6+SUM(IF((D406=$BY$7:$BY$59)=TRUE,1,0))-1))*$R$3)),6)=1,1,0)),W406-INDIRECT(_xlfn.CONCAT($BZ$1,MATCH(D406,$BY$7:$BY$100,0)+6)):INDIRECT(_xlfn.CONCAT($BZ$1,MATCH(D406,$BY$7:$BY$100,0)+6+SUM(IF((D406=$BY$7:$BY$59)=TRUE,1,0))-1))*$R$3))/$S$3,1,-1,TRUE)=0,"",_xlfn._xlws.SORT(TRANSPOSE(MMULT(MMULT(_xlfn.MUNIT(X406),IF(ROUND(MMULT(IF(E406=0,IF(DN404=1,INDIRECT(_xlfn.CONCAT($CP$1,MATCH(F406,$CO$7:$CO$100,0)+6)):INDIRECT(_xlfn.CONCAT($CP$1,MATCH(F406,$CO$7:$CO$100,0)+6+SUM(IF((F406=$CO$7:$CO$59)=TRUE,1,0))-1)),INDIRECT(_xlfn.CONCAT($CH$1,MATCH(F406,$CG$7:$CG$100,0)+6)):INDIRECT(_xlfn.CONCAT($CH$1,MATCH(F406,$CG$7:$CG$100,0)+6+SUM(IF((F406=$CG$7:$CG$59)=TRUE,1,0))-1))),IF(OR(DN404=2,DN404=3),INDIRECT(_xlfn.CONCAT($CL$1,MATCH(E406,$CK$7:$CK$100,0)+6)):INDIRECT(_xlfn.CONCAT($CL$1,MATCH(E406,$CK$7:$CK$100,0)+6+SUM(IF((E406=$CK$7:$CK$59)=TRUE,1,0))-1)),INDIRECT(_xlfn.CONCAT($CD$1,MATCH(E406,$CC$7:$CC$100,0)+6)):INDIRECT(_xlfn.CONCAT($CD$1,MATCH(E406,$CC$7:$CC$100,0)+6+SUM(IF((E406=$CC$7:$CC$59)=TRUE,1,0))-1))))*$S$3*IF(AND(DM404=4,F406=0),1.1,1),1/TRANSPOSE(W406-INDIRECT(_xlfn.CONCAT($BZ$1,MATCH(D406,$BY$7:$BY$100,0)+6)):INDIRECT(_xlfn.CONCAT($BZ$1,MATCH(D406,$BY$7:$BY$100,0)+6+SUM(IF((D406=$BY$7:$BY$59)=TRUE,1,0))-1))*$R$3)),6)=1,1,0)),W406-INDIRECT(_xlfn.CONCAT($BZ$1,MATCH(D406,$BY$7:$BY$100,0)+6)):INDIRECT(_xlfn.CONCAT($BZ$1,MATCH(D406,$BY$7:$BY$100,0)+6+SUM(IF((D406=$BY$7:$BY$59)=TRUE,1,0))-1))*$R$3))/$S$3,1,-1,TRUE)),"")</f>
        <v/>
      </c>
      <c r="AG406" s="31"/>
      <c r="AH406" s="31"/>
      <c r="AI406" s="31"/>
      <c r="AJ406" s="32"/>
      <c r="AK406" s="6"/>
      <c r="AL406" s="21"/>
      <c r="AM406" s="21"/>
      <c r="AN406" s="48">
        <f t="shared" si="93"/>
        <v>12</v>
      </c>
      <c r="AO406" s="39" t="e">
        <f t="shared" si="94"/>
        <v>#N/A</v>
      </c>
      <c r="AP406" s="39" t="e" cm="1">
        <f t="array" ref="AP406">_xlfn.XMATCH(1,IF(IF((AL406=$DG$24:$EF$24)=TRUE,1,0)+IF((AM406=$DG$25:$EF$25)=TRUE,1,0)=2,1,0))</f>
        <v>#N/A</v>
      </c>
      <c r="AQ406" s="39" t="str" cm="1">
        <f t="array" aca="1" ref="AQ406:AU406" ca="1">AA406:AE406</f>
        <v/>
      </c>
      <c r="AR406" s="39" t="str">
        <f ca="1"/>
        <v/>
      </c>
      <c r="AS406" s="39" t="str">
        <f ca="1"/>
        <v/>
      </c>
      <c r="AT406" s="39" t="str">
        <f ca="1"/>
        <v/>
      </c>
      <c r="AU406" s="39" t="str">
        <f ca="1"/>
        <v/>
      </c>
      <c r="AV406" s="39">
        <f t="shared" si="95"/>
        <v>0</v>
      </c>
      <c r="AW406" s="39" t="e" cm="1">
        <f t="array" ref="AW406">IF(AND(AV406=1,AO406&lt;&gt;1),VLOOKUP(E406,변환표준점수!$H$8:$O$60,_xlfn.XMATCH('표점 계산기'!$AL406,변환표준점수!$I$6:$O$6)+1,FALSE),IF(AND($E406=0,$DN$4=1),INDEX($CH$7:$CH$73,SUM(IF(AF406=$CP$7:$CP$59,ROW($A$1:$A$50),0))),IF(AND($E406&lt;&gt;0,$DN$4&lt;&gt;1),INDEX($CD$7:$CD$73,SUM(IF(AF406=$CL$7:$CL$59,ROW($A$1:$A$50),0))),AF406:AJ406)))</f>
        <v>#N/A</v>
      </c>
      <c r="AX406" s="39"/>
      <c r="AY406" s="39"/>
      <c r="AZ406" s="39"/>
      <c r="BA406" s="39"/>
      <c r="BB406" s="39" t="e">
        <f>VLOOKUP(G406,변환표준점수!$X$8:$AM$16,_xlfn.XMATCH(AL406,변환표준점수!$Y$5:$AM$5)+IF(OR(AN406=6,AN406=7,AN406=10,AN406=11),IF(AO406=1,0,1),0)+1,FALSE)</f>
        <v>#N/A</v>
      </c>
      <c r="BC406" s="39" t="e">
        <f>VLOOKUP(H406,변환표준점수!$AO$8:$BE$16,_xlfn.XMATCH(AL406,변환표준점수!$AP$5:$BE$5)+IF(OR(AN406=3,AN406=6,AN406=8,AN406=9,AN406=10),IF(AO406=1,0,1),0)+1,FALSE)</f>
        <v>#N/A</v>
      </c>
      <c r="BD406" s="39" t="e">
        <f>IF(I406=0,VLOOKUP(K406,변환표준점수!$BU$8:$CF$62,'표점 계산기'!$AN406+1,FALSE),VLOOKUP(I406,변환표준점수!$BH$8:$BS$62,'표점 계산기'!$AN406+1,FALSE))</f>
        <v>#N/A</v>
      </c>
      <c r="BE406" s="39" t="e">
        <f>IF(J406=0,VLOOKUP(L406,변환표준점수!$BU$8:$CF$62,'표점 계산기'!$AN406+1,FALSE),VLOOKUP(J406,변환표준점수!$BH$8:$BS$62,'표점 계산기'!$AN406+1,FALSE))</f>
        <v>#N/A</v>
      </c>
      <c r="BF406" s="39" cm="1">
        <f t="array" ref="BF406">IF(M406=0,0,IF(OR(AN406=3,AN406=4),0,IF(AN406=1,INDEX($CZ$7:$CZ$15,SUM(IF(M406&lt;$CY$7:$CY$15=TRUE,1,0))+1),VLOOKUP(M406,변환표준점수!$BH$8:$BS$62,'표점 계산기'!AN406+1,FALSE))))</f>
        <v>0</v>
      </c>
      <c r="BG406" s="39" t="e" cm="1">
        <f t="array" ref="BG406">INDEX($DG$24:$EF$31,COLUMN(C401),$AP406)</f>
        <v>#N/A</v>
      </c>
      <c r="BH406" s="39" t="e" cm="1">
        <f t="array" ref="BH406">INDEX($DG$24:$EF$31,COLUMN(D401),$AP406)</f>
        <v>#N/A</v>
      </c>
      <c r="BI406" s="39" t="e" cm="1">
        <f t="array" ref="BI406">INDEX($DG$24:$EF$31,COLUMN(E401),$AP406)</f>
        <v>#N/A</v>
      </c>
      <c r="BJ406" s="39" t="e" cm="1">
        <f t="array" ref="BJ406">INDEX($DG$24:$EF$31,COLUMN(F401),$AP406)</f>
        <v>#N/A</v>
      </c>
      <c r="BK406" s="39" t="e" cm="1">
        <f t="array" ref="BK406">INDEX($DG$24:$EF$31,COLUMN(G401),$AP406)</f>
        <v>#N/A</v>
      </c>
      <c r="BL406" s="39" t="e" cm="1">
        <f t="array" ref="BL406">INDEX($DG$24:$EF$31,COLUMN(H401),$AP406)</f>
        <v>#N/A</v>
      </c>
      <c r="BM406" s="63" t="str" cm="1">
        <f t="array" aca="1" ref="BM406:BQ406" ca="1">IFERROR(ROUND(IF(IFERROR(AW406:BA406/AW406:BA406,0)=1,(IFERROR(AQ406:AU406*BG406,0)+IFERROR(AW406:BA406*BH406,0)+(SUM(BD406:BF406)-MIN(BD406:BF406))*BI406+BB406*BJ406+BC406*BK406)*BL406+BB406*(1-BJ406)+BC406*(1-BK406)+IF(AN406=1,BF406,0),""),2),"")</f>
        <v/>
      </c>
      <c r="BN406" s="52" t="str">
        <f ca="1"/>
        <v/>
      </c>
      <c r="BO406" s="52" t="str">
        <f ca="1"/>
        <v/>
      </c>
      <c r="BP406" s="52" t="str">
        <f ca="1"/>
        <v/>
      </c>
      <c r="BQ406" s="64" t="str">
        <f ca="1"/>
        <v/>
      </c>
      <c r="BR406" s="6"/>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6"/>
      <c r="DM406" s="6"/>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row>
    <row r="407" spans="1:153" x14ac:dyDescent="0.3">
      <c r="A407" s="5"/>
      <c r="B407" s="18" t="str">
        <f t="shared" si="97"/>
        <v/>
      </c>
      <c r="C407" s="24"/>
      <c r="D407" s="24"/>
      <c r="E407" s="24"/>
      <c r="F407" s="24"/>
      <c r="G407" s="24"/>
      <c r="H407" s="25"/>
      <c r="I407" s="25"/>
      <c r="J407" s="25"/>
      <c r="K407" s="25"/>
      <c r="L407" s="25"/>
      <c r="M407" s="25"/>
      <c r="N407" s="24"/>
      <c r="O407" s="25"/>
      <c r="P407" s="6"/>
      <c r="Q407" s="6"/>
      <c r="R407" s="6" t="e">
        <f t="shared" si="98"/>
        <v>#N/A</v>
      </c>
      <c r="S407" s="6" t="e">
        <f t="shared" si="99"/>
        <v>#N/A</v>
      </c>
      <c r="T407" s="6" t="e">
        <f t="shared" si="100"/>
        <v>#N/A</v>
      </c>
      <c r="U407" s="6" t="e">
        <f t="shared" si="101"/>
        <v>#N/A</v>
      </c>
      <c r="V407" s="8" cm="1">
        <f t="array" ref="V407">IF(M407=0,0,IF(OR($DM$4=3,$DM$4=4),0,IF($DM$4=1,INDEX($CZ$7:$CZ$15,SUM(IF(M407&lt;$CY$7:$CY$15=TRUE,1,0))+1),VLOOKUP(M407,$DB$7:$DC$107,2,FALSE))))</f>
        <v>0</v>
      </c>
      <c r="W407" s="6" t="e">
        <f t="shared" si="96"/>
        <v>#N/A</v>
      </c>
      <c r="X407" s="6" cm="1">
        <f t="array" aca="1" ref="X407" ca="1">SUM(IF((IF(E407=0,INDIRECT(_xlfn.CONCAT($CH$1,MATCH(F407,$CG$7:$CG$100,0)+6)):INDIRECT(_xlfn.CONCAT($CH$1,MATCH(F407,$CG$7:$CG$100,0)+6+SUM(IF((F407=$CG$7:$CG$59)=TRUE,1,0))-1)),INDIRECT(_xlfn.CONCAT($CD$1,MATCH(E407,$CC$7:$CC$100,0)+6)):INDIRECT(_xlfn.CONCAT($CD$1,MATCH(E407,$CC$7:$CC$100,0)+6+SUM(IF((E407=$CC$7:$CC$59)=TRUE,1,0))-1)))*$S$3)=0,0,1))</f>
        <v>2</v>
      </c>
      <c r="Y407" s="6" t="e" cm="1">
        <f t="array" aca="1" ref="Y407" ca="1">SUM(IF((TRANSPOSE(MMULT(MMULT(_xlfn.MUNIT(X407),IF(MMULT(IF(E407=0,INDIRECT(_xlfn.CONCAT($CH$1,MATCH(F407,$CG$7:$CG$100,0)+6)):INDIRECT(_xlfn.CONCAT($CH$1,MATCH(F407,$CG$7:$CG$100,0)+6+SUM(IF((F407=$CG$7:$CG$59)=TRUE,1,0))-1)),INDIRECT(_xlfn.CONCAT($CD$1,MATCH(E407,$CC$7:$CC$100,0)+6)):INDIRECT(_xlfn.CONCAT($CD$1,MATCH(E407,$CC$7:$CC$100,0)+6+SUM(IF((E407=$CC$7:$CC$59)=TRUE,1,0))-1)))*$S$3,1/TRANSPOSE(W407-INDIRECT(_xlfn.CONCAT($BZ$1,MATCH(D407,$BY$7:$BY$100,0)+6)):INDIRECT(_xlfn.CONCAT($BZ$1,MATCH(D407,$BY$7:$BY$100,0)+6+SUM(IF((D407=$BY$7:$BY$59)=TRUE,1,0))-1))*$R$3))=1,1,0)),W407-INDIRECT(_xlfn.CONCAT($BZ$1,MATCH(D407,$BY$7:$BY$100,0)+6)):INDIRECT(_xlfn.CONCAT($BZ$1,MATCH(D407,$BY$7:$BY$100,0)+6+SUM(IF((D407=$BY$7:$BY$59)=TRUE,1,0))-1))*$R$3)))=0,0,1))</f>
        <v>#N/A</v>
      </c>
      <c r="Z407" s="6"/>
      <c r="AA407" s="30" t="str">
        <f t="shared" ca="1" si="102"/>
        <v/>
      </c>
      <c r="AB407" s="31" t="str">
        <f t="shared" si="103"/>
        <v/>
      </c>
      <c r="AC407" s="31" t="str">
        <f t="shared" si="104"/>
        <v/>
      </c>
      <c r="AD407" s="31" t="str">
        <f t="shared" si="105"/>
        <v/>
      </c>
      <c r="AE407" s="32" t="str">
        <f t="shared" si="106"/>
        <v/>
      </c>
      <c r="AF407" s="33" t="str" cm="1">
        <f t="array" aca="1" ref="AF407" ca="1">IFERROR(IF(_xlfn._xlws.SORT(TRANSPOSE(MMULT(MMULT(_xlfn.MUNIT(X407),IF(ROUND(MMULT(IF(E407=0,IF(DN405=1,INDIRECT(_xlfn.CONCAT($CP$1,MATCH(F407,$CO$7:$CO$100,0)+6)):INDIRECT(_xlfn.CONCAT($CP$1,MATCH(F407,$CO$7:$CO$100,0)+6+SUM(IF((F407=$CO$7:$CO$59)=TRUE,1,0))-1)),INDIRECT(_xlfn.CONCAT($CH$1,MATCH(F407,$CG$7:$CG$100,0)+6)):INDIRECT(_xlfn.CONCAT($CH$1,MATCH(F407,$CG$7:$CG$100,0)+6+SUM(IF((F407=$CG$7:$CG$59)=TRUE,1,0))-1))),IF(OR(DN405=2,DN405=3),INDIRECT(_xlfn.CONCAT($CL$1,MATCH(E407,$CK$7:$CK$100,0)+6)):INDIRECT(_xlfn.CONCAT($CL$1,MATCH(E407,$CK$7:$CK$100,0)+6+SUM(IF((E407=$CK$7:$CK$59)=TRUE,1,0))-1)),INDIRECT(_xlfn.CONCAT($CD$1,MATCH(E407,$CC$7:$CC$100,0)+6)):INDIRECT(_xlfn.CONCAT($CD$1,MATCH(E407,$CC$7:$CC$100,0)+6+SUM(IF((E407=$CC$7:$CC$59)=TRUE,1,0))-1))))*$S$3*IF(AND(DM405=4,F407=0),1.1,1),1/TRANSPOSE(W407-INDIRECT(_xlfn.CONCAT($BZ$1,MATCH(D407,$BY$7:$BY$100,0)+6)):INDIRECT(_xlfn.CONCAT($BZ$1,MATCH(D407,$BY$7:$BY$100,0)+6+SUM(IF((D407=$BY$7:$BY$59)=TRUE,1,0))-1))*$R$3)),6)=1,1,0)),W407-INDIRECT(_xlfn.CONCAT($BZ$1,MATCH(D407,$BY$7:$BY$100,0)+6)):INDIRECT(_xlfn.CONCAT($BZ$1,MATCH(D407,$BY$7:$BY$100,0)+6+SUM(IF((D407=$BY$7:$BY$59)=TRUE,1,0))-1))*$R$3))/$S$3,1,-1,TRUE)=0,"",_xlfn._xlws.SORT(TRANSPOSE(MMULT(MMULT(_xlfn.MUNIT(X407),IF(ROUND(MMULT(IF(E407=0,IF(DN405=1,INDIRECT(_xlfn.CONCAT($CP$1,MATCH(F407,$CO$7:$CO$100,0)+6)):INDIRECT(_xlfn.CONCAT($CP$1,MATCH(F407,$CO$7:$CO$100,0)+6+SUM(IF((F407=$CO$7:$CO$59)=TRUE,1,0))-1)),INDIRECT(_xlfn.CONCAT($CH$1,MATCH(F407,$CG$7:$CG$100,0)+6)):INDIRECT(_xlfn.CONCAT($CH$1,MATCH(F407,$CG$7:$CG$100,0)+6+SUM(IF((F407=$CG$7:$CG$59)=TRUE,1,0))-1))),IF(OR(DN405=2,DN405=3),INDIRECT(_xlfn.CONCAT($CL$1,MATCH(E407,$CK$7:$CK$100,0)+6)):INDIRECT(_xlfn.CONCAT($CL$1,MATCH(E407,$CK$7:$CK$100,0)+6+SUM(IF((E407=$CK$7:$CK$59)=TRUE,1,0))-1)),INDIRECT(_xlfn.CONCAT($CD$1,MATCH(E407,$CC$7:$CC$100,0)+6)):INDIRECT(_xlfn.CONCAT($CD$1,MATCH(E407,$CC$7:$CC$100,0)+6+SUM(IF((E407=$CC$7:$CC$59)=TRUE,1,0))-1))))*$S$3*IF(AND(DM405=4,F407=0),1.1,1),1/TRANSPOSE(W407-INDIRECT(_xlfn.CONCAT($BZ$1,MATCH(D407,$BY$7:$BY$100,0)+6)):INDIRECT(_xlfn.CONCAT($BZ$1,MATCH(D407,$BY$7:$BY$100,0)+6+SUM(IF((D407=$BY$7:$BY$59)=TRUE,1,0))-1))*$R$3)),6)=1,1,0)),W407-INDIRECT(_xlfn.CONCAT($BZ$1,MATCH(D407,$BY$7:$BY$100,0)+6)):INDIRECT(_xlfn.CONCAT($BZ$1,MATCH(D407,$BY$7:$BY$100,0)+6+SUM(IF((D407=$BY$7:$BY$59)=TRUE,1,0))-1))*$R$3))/$S$3,1,-1,TRUE)),"")</f>
        <v/>
      </c>
      <c r="AG407" s="31"/>
      <c r="AH407" s="31"/>
      <c r="AI407" s="31"/>
      <c r="AJ407" s="32"/>
      <c r="AK407" s="6"/>
      <c r="AL407" s="21"/>
      <c r="AM407" s="21"/>
      <c r="AN407" s="48">
        <f t="shared" si="93"/>
        <v>12</v>
      </c>
      <c r="AO407" s="39" t="e">
        <f t="shared" si="94"/>
        <v>#N/A</v>
      </c>
      <c r="AP407" s="39" t="e" cm="1">
        <f t="array" ref="AP407">_xlfn.XMATCH(1,IF(IF((AL407=$DG$24:$EF$24)=TRUE,1,0)+IF((AM407=$DG$25:$EF$25)=TRUE,1,0)=2,1,0))</f>
        <v>#N/A</v>
      </c>
      <c r="AQ407" s="39" t="str" cm="1">
        <f t="array" aca="1" ref="AQ407:AU407" ca="1">AA407:AE407</f>
        <v/>
      </c>
      <c r="AR407" s="39" t="str">
        <f ca="1"/>
        <v/>
      </c>
      <c r="AS407" s="39" t="str">
        <f ca="1"/>
        <v/>
      </c>
      <c r="AT407" s="39" t="str">
        <f ca="1"/>
        <v/>
      </c>
      <c r="AU407" s="39" t="str">
        <f ca="1"/>
        <v/>
      </c>
      <c r="AV407" s="39">
        <f t="shared" si="95"/>
        <v>0</v>
      </c>
      <c r="AW407" s="39" t="e" cm="1">
        <f t="array" ref="AW407">IF(AND(AV407=1,AO407&lt;&gt;1),VLOOKUP(E407,변환표준점수!$H$8:$O$60,_xlfn.XMATCH('표점 계산기'!$AL407,변환표준점수!$I$6:$O$6)+1,FALSE),IF(AND($E407=0,$DN$4=1),INDEX($CH$7:$CH$73,SUM(IF(AF407=$CP$7:$CP$59,ROW($A$1:$A$50),0))),IF(AND($E407&lt;&gt;0,$DN$4&lt;&gt;1),INDEX($CD$7:$CD$73,SUM(IF(AF407=$CL$7:$CL$59,ROW($A$1:$A$50),0))),AF407:AJ407)))</f>
        <v>#N/A</v>
      </c>
      <c r="AX407" s="39"/>
      <c r="AY407" s="39"/>
      <c r="AZ407" s="39"/>
      <c r="BA407" s="39"/>
      <c r="BB407" s="39" t="e">
        <f>VLOOKUP(G407,변환표준점수!$X$8:$AM$16,_xlfn.XMATCH(AL407,변환표준점수!$Y$5:$AM$5)+IF(OR(AN407=6,AN407=7,AN407=10,AN407=11),IF(AO407=1,0,1),0)+1,FALSE)</f>
        <v>#N/A</v>
      </c>
      <c r="BC407" s="39" t="e">
        <f>VLOOKUP(H407,변환표준점수!$AO$8:$BE$16,_xlfn.XMATCH(AL407,변환표준점수!$AP$5:$BE$5)+IF(OR(AN407=3,AN407=6,AN407=8,AN407=9,AN407=10),IF(AO407=1,0,1),0)+1,FALSE)</f>
        <v>#N/A</v>
      </c>
      <c r="BD407" s="39" t="e">
        <f>IF(I407=0,VLOOKUP(K407,변환표준점수!$BU$8:$CF$62,'표점 계산기'!$AN407+1,FALSE),VLOOKUP(I407,변환표준점수!$BH$8:$BS$62,'표점 계산기'!$AN407+1,FALSE))</f>
        <v>#N/A</v>
      </c>
      <c r="BE407" s="39" t="e">
        <f>IF(J407=0,VLOOKUP(L407,변환표준점수!$BU$8:$CF$62,'표점 계산기'!$AN407+1,FALSE),VLOOKUP(J407,변환표준점수!$BH$8:$BS$62,'표점 계산기'!$AN407+1,FALSE))</f>
        <v>#N/A</v>
      </c>
      <c r="BF407" s="39" cm="1">
        <f t="array" ref="BF407">IF(M407=0,0,IF(OR(AN407=3,AN407=4),0,IF(AN407=1,INDEX($CZ$7:$CZ$15,SUM(IF(M407&lt;$CY$7:$CY$15=TRUE,1,0))+1),VLOOKUP(M407,변환표준점수!$BH$8:$BS$62,'표점 계산기'!AN407+1,FALSE))))</f>
        <v>0</v>
      </c>
      <c r="BG407" s="39" t="e" cm="1">
        <f t="array" ref="BG407">INDEX($DG$24:$EF$31,COLUMN(C402),$AP407)</f>
        <v>#N/A</v>
      </c>
      <c r="BH407" s="39" t="e" cm="1">
        <f t="array" ref="BH407">INDEX($DG$24:$EF$31,COLUMN(D402),$AP407)</f>
        <v>#N/A</v>
      </c>
      <c r="BI407" s="39" t="e" cm="1">
        <f t="array" ref="BI407">INDEX($DG$24:$EF$31,COLUMN(E402),$AP407)</f>
        <v>#N/A</v>
      </c>
      <c r="BJ407" s="39" t="e" cm="1">
        <f t="array" ref="BJ407">INDEX($DG$24:$EF$31,COLUMN(F402),$AP407)</f>
        <v>#N/A</v>
      </c>
      <c r="BK407" s="39" t="e" cm="1">
        <f t="array" ref="BK407">INDEX($DG$24:$EF$31,COLUMN(G402),$AP407)</f>
        <v>#N/A</v>
      </c>
      <c r="BL407" s="39" t="e" cm="1">
        <f t="array" ref="BL407">INDEX($DG$24:$EF$31,COLUMN(H402),$AP407)</f>
        <v>#N/A</v>
      </c>
      <c r="BM407" s="63" t="str" cm="1">
        <f t="array" aca="1" ref="BM407:BQ407" ca="1">IFERROR(ROUND(IF(IFERROR(AW407:BA407/AW407:BA407,0)=1,(IFERROR(AQ407:AU407*BG407,0)+IFERROR(AW407:BA407*BH407,0)+(SUM(BD407:BF407)-MIN(BD407:BF407))*BI407+BB407*BJ407+BC407*BK407)*BL407+BB407*(1-BJ407)+BC407*(1-BK407)+IF(AN407=1,BF407,0),""),2),"")</f>
        <v/>
      </c>
      <c r="BN407" s="52" t="str">
        <f ca="1"/>
        <v/>
      </c>
      <c r="BO407" s="52" t="str">
        <f ca="1"/>
        <v/>
      </c>
      <c r="BP407" s="52" t="str">
        <f ca="1"/>
        <v/>
      </c>
      <c r="BQ407" s="64" t="str">
        <f ca="1"/>
        <v/>
      </c>
      <c r="BR407" s="6"/>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6"/>
      <c r="DM407" s="6"/>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row>
    <row r="408" spans="1:153" x14ac:dyDescent="0.3">
      <c r="A408" s="5"/>
      <c r="B408" s="18" t="str">
        <f t="shared" si="97"/>
        <v/>
      </c>
      <c r="C408" s="24"/>
      <c r="D408" s="24"/>
      <c r="E408" s="24"/>
      <c r="F408" s="24"/>
      <c r="G408" s="24"/>
      <c r="H408" s="25"/>
      <c r="I408" s="25"/>
      <c r="J408" s="25"/>
      <c r="K408" s="25"/>
      <c r="L408" s="25"/>
      <c r="M408" s="25"/>
      <c r="N408" s="24"/>
      <c r="O408" s="25"/>
      <c r="P408" s="6"/>
      <c r="Q408" s="6"/>
      <c r="R408" s="6" t="e">
        <f t="shared" si="98"/>
        <v>#N/A</v>
      </c>
      <c r="S408" s="6" t="e">
        <f t="shared" si="99"/>
        <v>#N/A</v>
      </c>
      <c r="T408" s="6" t="e">
        <f t="shared" si="100"/>
        <v>#N/A</v>
      </c>
      <c r="U408" s="6" t="e">
        <f t="shared" si="101"/>
        <v>#N/A</v>
      </c>
      <c r="V408" s="8" cm="1">
        <f t="array" ref="V408">IF(M408=0,0,IF(OR($DM$4=3,$DM$4=4),0,IF($DM$4=1,INDEX($CZ$7:$CZ$15,SUM(IF(M408&lt;$CY$7:$CY$15=TRUE,1,0))+1),VLOOKUP(M408,$DB$7:$DC$107,2,FALSE))))</f>
        <v>0</v>
      </c>
      <c r="W408" s="6" t="e">
        <f t="shared" si="96"/>
        <v>#N/A</v>
      </c>
      <c r="X408" s="6" cm="1">
        <f t="array" aca="1" ref="X408" ca="1">SUM(IF((IF(E408=0,INDIRECT(_xlfn.CONCAT($CH$1,MATCH(F408,$CG$7:$CG$100,0)+6)):INDIRECT(_xlfn.CONCAT($CH$1,MATCH(F408,$CG$7:$CG$100,0)+6+SUM(IF((F408=$CG$7:$CG$59)=TRUE,1,0))-1)),INDIRECT(_xlfn.CONCAT($CD$1,MATCH(E408,$CC$7:$CC$100,0)+6)):INDIRECT(_xlfn.CONCAT($CD$1,MATCH(E408,$CC$7:$CC$100,0)+6+SUM(IF((E408=$CC$7:$CC$59)=TRUE,1,0))-1)))*$S$3)=0,0,1))</f>
        <v>2</v>
      </c>
      <c r="Y408" s="6" t="e" cm="1">
        <f t="array" aca="1" ref="Y408" ca="1">SUM(IF((TRANSPOSE(MMULT(MMULT(_xlfn.MUNIT(X408),IF(MMULT(IF(E408=0,INDIRECT(_xlfn.CONCAT($CH$1,MATCH(F408,$CG$7:$CG$100,0)+6)):INDIRECT(_xlfn.CONCAT($CH$1,MATCH(F408,$CG$7:$CG$100,0)+6+SUM(IF((F408=$CG$7:$CG$59)=TRUE,1,0))-1)),INDIRECT(_xlfn.CONCAT($CD$1,MATCH(E408,$CC$7:$CC$100,0)+6)):INDIRECT(_xlfn.CONCAT($CD$1,MATCH(E408,$CC$7:$CC$100,0)+6+SUM(IF((E408=$CC$7:$CC$59)=TRUE,1,0))-1)))*$S$3,1/TRANSPOSE(W408-INDIRECT(_xlfn.CONCAT($BZ$1,MATCH(D408,$BY$7:$BY$100,0)+6)):INDIRECT(_xlfn.CONCAT($BZ$1,MATCH(D408,$BY$7:$BY$100,0)+6+SUM(IF((D408=$BY$7:$BY$59)=TRUE,1,0))-1))*$R$3))=1,1,0)),W408-INDIRECT(_xlfn.CONCAT($BZ$1,MATCH(D408,$BY$7:$BY$100,0)+6)):INDIRECT(_xlfn.CONCAT($BZ$1,MATCH(D408,$BY$7:$BY$100,0)+6+SUM(IF((D408=$BY$7:$BY$59)=TRUE,1,0))-1))*$R$3)))=0,0,1))</f>
        <v>#N/A</v>
      </c>
      <c r="Z408" s="6"/>
      <c r="AA408" s="30" t="str">
        <f t="shared" ca="1" si="102"/>
        <v/>
      </c>
      <c r="AB408" s="31" t="str">
        <f t="shared" si="103"/>
        <v/>
      </c>
      <c r="AC408" s="31" t="str">
        <f t="shared" si="104"/>
        <v/>
      </c>
      <c r="AD408" s="31" t="str">
        <f t="shared" si="105"/>
        <v/>
      </c>
      <c r="AE408" s="32" t="str">
        <f t="shared" si="106"/>
        <v/>
      </c>
      <c r="AF408" s="33" t="str" cm="1">
        <f t="array" aca="1" ref="AF408" ca="1">IFERROR(IF(_xlfn._xlws.SORT(TRANSPOSE(MMULT(MMULT(_xlfn.MUNIT(X408),IF(ROUND(MMULT(IF(E408=0,IF(DN406=1,INDIRECT(_xlfn.CONCAT($CP$1,MATCH(F408,$CO$7:$CO$100,0)+6)):INDIRECT(_xlfn.CONCAT($CP$1,MATCH(F408,$CO$7:$CO$100,0)+6+SUM(IF((F408=$CO$7:$CO$59)=TRUE,1,0))-1)),INDIRECT(_xlfn.CONCAT($CH$1,MATCH(F408,$CG$7:$CG$100,0)+6)):INDIRECT(_xlfn.CONCAT($CH$1,MATCH(F408,$CG$7:$CG$100,0)+6+SUM(IF((F408=$CG$7:$CG$59)=TRUE,1,0))-1))),IF(OR(DN406=2,DN406=3),INDIRECT(_xlfn.CONCAT($CL$1,MATCH(E408,$CK$7:$CK$100,0)+6)):INDIRECT(_xlfn.CONCAT($CL$1,MATCH(E408,$CK$7:$CK$100,0)+6+SUM(IF((E408=$CK$7:$CK$59)=TRUE,1,0))-1)),INDIRECT(_xlfn.CONCAT($CD$1,MATCH(E408,$CC$7:$CC$100,0)+6)):INDIRECT(_xlfn.CONCAT($CD$1,MATCH(E408,$CC$7:$CC$100,0)+6+SUM(IF((E408=$CC$7:$CC$59)=TRUE,1,0))-1))))*$S$3*IF(AND(DM406=4,F408=0),1.1,1),1/TRANSPOSE(W408-INDIRECT(_xlfn.CONCAT($BZ$1,MATCH(D408,$BY$7:$BY$100,0)+6)):INDIRECT(_xlfn.CONCAT($BZ$1,MATCH(D408,$BY$7:$BY$100,0)+6+SUM(IF((D408=$BY$7:$BY$59)=TRUE,1,0))-1))*$R$3)),6)=1,1,0)),W408-INDIRECT(_xlfn.CONCAT($BZ$1,MATCH(D408,$BY$7:$BY$100,0)+6)):INDIRECT(_xlfn.CONCAT($BZ$1,MATCH(D408,$BY$7:$BY$100,0)+6+SUM(IF((D408=$BY$7:$BY$59)=TRUE,1,0))-1))*$R$3))/$S$3,1,-1,TRUE)=0,"",_xlfn._xlws.SORT(TRANSPOSE(MMULT(MMULT(_xlfn.MUNIT(X408),IF(ROUND(MMULT(IF(E408=0,IF(DN406=1,INDIRECT(_xlfn.CONCAT($CP$1,MATCH(F408,$CO$7:$CO$100,0)+6)):INDIRECT(_xlfn.CONCAT($CP$1,MATCH(F408,$CO$7:$CO$100,0)+6+SUM(IF((F408=$CO$7:$CO$59)=TRUE,1,0))-1)),INDIRECT(_xlfn.CONCAT($CH$1,MATCH(F408,$CG$7:$CG$100,0)+6)):INDIRECT(_xlfn.CONCAT($CH$1,MATCH(F408,$CG$7:$CG$100,0)+6+SUM(IF((F408=$CG$7:$CG$59)=TRUE,1,0))-1))),IF(OR(DN406=2,DN406=3),INDIRECT(_xlfn.CONCAT($CL$1,MATCH(E408,$CK$7:$CK$100,0)+6)):INDIRECT(_xlfn.CONCAT($CL$1,MATCH(E408,$CK$7:$CK$100,0)+6+SUM(IF((E408=$CK$7:$CK$59)=TRUE,1,0))-1)),INDIRECT(_xlfn.CONCAT($CD$1,MATCH(E408,$CC$7:$CC$100,0)+6)):INDIRECT(_xlfn.CONCAT($CD$1,MATCH(E408,$CC$7:$CC$100,0)+6+SUM(IF((E408=$CC$7:$CC$59)=TRUE,1,0))-1))))*$S$3*IF(AND(DM406=4,F408=0),1.1,1),1/TRANSPOSE(W408-INDIRECT(_xlfn.CONCAT($BZ$1,MATCH(D408,$BY$7:$BY$100,0)+6)):INDIRECT(_xlfn.CONCAT($BZ$1,MATCH(D408,$BY$7:$BY$100,0)+6+SUM(IF((D408=$BY$7:$BY$59)=TRUE,1,0))-1))*$R$3)),6)=1,1,0)),W408-INDIRECT(_xlfn.CONCAT($BZ$1,MATCH(D408,$BY$7:$BY$100,0)+6)):INDIRECT(_xlfn.CONCAT($BZ$1,MATCH(D408,$BY$7:$BY$100,0)+6+SUM(IF((D408=$BY$7:$BY$59)=TRUE,1,0))-1))*$R$3))/$S$3,1,-1,TRUE)),"")</f>
        <v/>
      </c>
      <c r="AG408" s="31"/>
      <c r="AH408" s="31"/>
      <c r="AI408" s="31"/>
      <c r="AJ408" s="32"/>
      <c r="AK408" s="6"/>
      <c r="AL408" s="21"/>
      <c r="AM408" s="21"/>
      <c r="AN408" s="48">
        <f t="shared" si="93"/>
        <v>12</v>
      </c>
      <c r="AO408" s="39" t="e">
        <f t="shared" si="94"/>
        <v>#N/A</v>
      </c>
      <c r="AP408" s="39" t="e" cm="1">
        <f t="array" ref="AP408">_xlfn.XMATCH(1,IF(IF((AL408=$DG$24:$EF$24)=TRUE,1,0)+IF((AM408=$DG$25:$EF$25)=TRUE,1,0)=2,1,0))</f>
        <v>#N/A</v>
      </c>
      <c r="AQ408" s="39" t="str" cm="1">
        <f t="array" aca="1" ref="AQ408:AU408" ca="1">AA408:AE408</f>
        <v/>
      </c>
      <c r="AR408" s="39" t="str">
        <f ca="1"/>
        <v/>
      </c>
      <c r="AS408" s="39" t="str">
        <f ca="1"/>
        <v/>
      </c>
      <c r="AT408" s="39" t="str">
        <f ca="1"/>
        <v/>
      </c>
      <c r="AU408" s="39" t="str">
        <f ca="1"/>
        <v/>
      </c>
      <c r="AV408" s="39">
        <f t="shared" si="95"/>
        <v>0</v>
      </c>
      <c r="AW408" s="39" t="e" cm="1">
        <f t="array" ref="AW408">IF(AND(AV408=1,AO408&lt;&gt;1),VLOOKUP(E408,변환표준점수!$H$8:$O$60,_xlfn.XMATCH('표점 계산기'!$AL408,변환표준점수!$I$6:$O$6)+1,FALSE),IF(AND($E408=0,$DN$4=1),INDEX($CH$7:$CH$73,SUM(IF(AF408=$CP$7:$CP$59,ROW($A$1:$A$50),0))),IF(AND($E408&lt;&gt;0,$DN$4&lt;&gt;1),INDEX($CD$7:$CD$73,SUM(IF(AF408=$CL$7:$CL$59,ROW($A$1:$A$50),0))),AF408:AJ408)))</f>
        <v>#N/A</v>
      </c>
      <c r="AX408" s="39"/>
      <c r="AY408" s="39"/>
      <c r="AZ408" s="39"/>
      <c r="BA408" s="39"/>
      <c r="BB408" s="39" t="e">
        <f>VLOOKUP(G408,변환표준점수!$X$8:$AM$16,_xlfn.XMATCH(AL408,변환표준점수!$Y$5:$AM$5)+IF(OR(AN408=6,AN408=7,AN408=10,AN408=11),IF(AO408=1,0,1),0)+1,FALSE)</f>
        <v>#N/A</v>
      </c>
      <c r="BC408" s="39" t="e">
        <f>VLOOKUP(H408,변환표준점수!$AO$8:$BE$16,_xlfn.XMATCH(AL408,변환표준점수!$AP$5:$BE$5)+IF(OR(AN408=3,AN408=6,AN408=8,AN408=9,AN408=10),IF(AO408=1,0,1),0)+1,FALSE)</f>
        <v>#N/A</v>
      </c>
      <c r="BD408" s="39" t="e">
        <f>IF(I408=0,VLOOKUP(K408,변환표준점수!$BU$8:$CF$62,'표점 계산기'!$AN408+1,FALSE),VLOOKUP(I408,변환표준점수!$BH$8:$BS$62,'표점 계산기'!$AN408+1,FALSE))</f>
        <v>#N/A</v>
      </c>
      <c r="BE408" s="39" t="e">
        <f>IF(J408=0,VLOOKUP(L408,변환표준점수!$BU$8:$CF$62,'표점 계산기'!$AN408+1,FALSE),VLOOKUP(J408,변환표준점수!$BH$8:$BS$62,'표점 계산기'!$AN408+1,FALSE))</f>
        <v>#N/A</v>
      </c>
      <c r="BF408" s="39" cm="1">
        <f t="array" ref="BF408">IF(M408=0,0,IF(OR(AN408=3,AN408=4),0,IF(AN408=1,INDEX($CZ$7:$CZ$15,SUM(IF(M408&lt;$CY$7:$CY$15=TRUE,1,0))+1),VLOOKUP(M408,변환표준점수!$BH$8:$BS$62,'표점 계산기'!AN408+1,FALSE))))</f>
        <v>0</v>
      </c>
      <c r="BG408" s="39" t="e" cm="1">
        <f t="array" ref="BG408">INDEX($DG$24:$EF$31,COLUMN(C403),$AP408)</f>
        <v>#N/A</v>
      </c>
      <c r="BH408" s="39" t="e" cm="1">
        <f t="array" ref="BH408">INDEX($DG$24:$EF$31,COLUMN(D403),$AP408)</f>
        <v>#N/A</v>
      </c>
      <c r="BI408" s="39" t="e" cm="1">
        <f t="array" ref="BI408">INDEX($DG$24:$EF$31,COLUMN(E403),$AP408)</f>
        <v>#N/A</v>
      </c>
      <c r="BJ408" s="39" t="e" cm="1">
        <f t="array" ref="BJ408">INDEX($DG$24:$EF$31,COLUMN(F403),$AP408)</f>
        <v>#N/A</v>
      </c>
      <c r="BK408" s="39" t="e" cm="1">
        <f t="array" ref="BK408">INDEX($DG$24:$EF$31,COLUMN(G403),$AP408)</f>
        <v>#N/A</v>
      </c>
      <c r="BL408" s="39" t="e" cm="1">
        <f t="array" ref="BL408">INDEX($DG$24:$EF$31,COLUMN(H403),$AP408)</f>
        <v>#N/A</v>
      </c>
      <c r="BM408" s="63" t="str" cm="1">
        <f t="array" aca="1" ref="BM408:BQ408" ca="1">IFERROR(ROUND(IF(IFERROR(AW408:BA408/AW408:BA408,0)=1,(IFERROR(AQ408:AU408*BG408,0)+IFERROR(AW408:BA408*BH408,0)+(SUM(BD408:BF408)-MIN(BD408:BF408))*BI408+BB408*BJ408+BC408*BK408)*BL408+BB408*(1-BJ408)+BC408*(1-BK408)+IF(AN408=1,BF408,0),""),2),"")</f>
        <v/>
      </c>
      <c r="BN408" s="52" t="str">
        <f ca="1"/>
        <v/>
      </c>
      <c r="BO408" s="52" t="str">
        <f ca="1"/>
        <v/>
      </c>
      <c r="BP408" s="52" t="str">
        <f ca="1"/>
        <v/>
      </c>
      <c r="BQ408" s="64" t="str">
        <f ca="1"/>
        <v/>
      </c>
      <c r="BR408" s="6"/>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6"/>
      <c r="DM408" s="6"/>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row>
    <row r="409" spans="1:153" x14ac:dyDescent="0.3">
      <c r="A409" s="5"/>
      <c r="B409" s="18" t="str">
        <f t="shared" si="97"/>
        <v/>
      </c>
      <c r="C409" s="24"/>
      <c r="D409" s="24"/>
      <c r="E409" s="24"/>
      <c r="F409" s="24"/>
      <c r="G409" s="24"/>
      <c r="H409" s="25"/>
      <c r="I409" s="25"/>
      <c r="J409" s="25"/>
      <c r="K409" s="25"/>
      <c r="L409" s="25"/>
      <c r="M409" s="25"/>
      <c r="N409" s="24"/>
      <c r="O409" s="25"/>
      <c r="P409" s="6"/>
      <c r="Q409" s="6"/>
      <c r="R409" s="6" t="e">
        <f t="shared" si="98"/>
        <v>#N/A</v>
      </c>
      <c r="S409" s="6" t="e">
        <f t="shared" si="99"/>
        <v>#N/A</v>
      </c>
      <c r="T409" s="6" t="e">
        <f t="shared" si="100"/>
        <v>#N/A</v>
      </c>
      <c r="U409" s="6" t="e">
        <f t="shared" si="101"/>
        <v>#N/A</v>
      </c>
      <c r="V409" s="8" cm="1">
        <f t="array" ref="V409">IF(M409=0,0,IF(OR($DM$4=3,$DM$4=4),0,IF($DM$4=1,INDEX($CZ$7:$CZ$15,SUM(IF(M409&lt;$CY$7:$CY$15=TRUE,1,0))+1),VLOOKUP(M409,$DB$7:$DC$107,2,FALSE))))</f>
        <v>0</v>
      </c>
      <c r="W409" s="6" t="e">
        <f t="shared" si="96"/>
        <v>#N/A</v>
      </c>
      <c r="X409" s="6" cm="1">
        <f t="array" aca="1" ref="X409" ca="1">SUM(IF((IF(E409=0,INDIRECT(_xlfn.CONCAT($CH$1,MATCH(F409,$CG$7:$CG$100,0)+6)):INDIRECT(_xlfn.CONCAT($CH$1,MATCH(F409,$CG$7:$CG$100,0)+6+SUM(IF((F409=$CG$7:$CG$59)=TRUE,1,0))-1)),INDIRECT(_xlfn.CONCAT($CD$1,MATCH(E409,$CC$7:$CC$100,0)+6)):INDIRECT(_xlfn.CONCAT($CD$1,MATCH(E409,$CC$7:$CC$100,0)+6+SUM(IF((E409=$CC$7:$CC$59)=TRUE,1,0))-1)))*$S$3)=0,0,1))</f>
        <v>2</v>
      </c>
      <c r="Y409" s="6" t="e" cm="1">
        <f t="array" aca="1" ref="Y409" ca="1">SUM(IF((TRANSPOSE(MMULT(MMULT(_xlfn.MUNIT(X409),IF(MMULT(IF(E409=0,INDIRECT(_xlfn.CONCAT($CH$1,MATCH(F409,$CG$7:$CG$100,0)+6)):INDIRECT(_xlfn.CONCAT($CH$1,MATCH(F409,$CG$7:$CG$100,0)+6+SUM(IF((F409=$CG$7:$CG$59)=TRUE,1,0))-1)),INDIRECT(_xlfn.CONCAT($CD$1,MATCH(E409,$CC$7:$CC$100,0)+6)):INDIRECT(_xlfn.CONCAT($CD$1,MATCH(E409,$CC$7:$CC$100,0)+6+SUM(IF((E409=$CC$7:$CC$59)=TRUE,1,0))-1)))*$S$3,1/TRANSPOSE(W409-INDIRECT(_xlfn.CONCAT($BZ$1,MATCH(D409,$BY$7:$BY$100,0)+6)):INDIRECT(_xlfn.CONCAT($BZ$1,MATCH(D409,$BY$7:$BY$100,0)+6+SUM(IF((D409=$BY$7:$BY$59)=TRUE,1,0))-1))*$R$3))=1,1,0)),W409-INDIRECT(_xlfn.CONCAT($BZ$1,MATCH(D409,$BY$7:$BY$100,0)+6)):INDIRECT(_xlfn.CONCAT($BZ$1,MATCH(D409,$BY$7:$BY$100,0)+6+SUM(IF((D409=$BY$7:$BY$59)=TRUE,1,0))-1))*$R$3)))=0,0,1))</f>
        <v>#N/A</v>
      </c>
      <c r="Z409" s="6"/>
      <c r="AA409" s="30" t="str">
        <f t="shared" ca="1" si="102"/>
        <v/>
      </c>
      <c r="AB409" s="31" t="str">
        <f t="shared" si="103"/>
        <v/>
      </c>
      <c r="AC409" s="31" t="str">
        <f t="shared" si="104"/>
        <v/>
      </c>
      <c r="AD409" s="31" t="str">
        <f t="shared" si="105"/>
        <v/>
      </c>
      <c r="AE409" s="32" t="str">
        <f t="shared" si="106"/>
        <v/>
      </c>
      <c r="AF409" s="33" t="str" cm="1">
        <f t="array" aca="1" ref="AF409" ca="1">IFERROR(IF(_xlfn._xlws.SORT(TRANSPOSE(MMULT(MMULT(_xlfn.MUNIT(X409),IF(ROUND(MMULT(IF(E409=0,IF(DN407=1,INDIRECT(_xlfn.CONCAT($CP$1,MATCH(F409,$CO$7:$CO$100,0)+6)):INDIRECT(_xlfn.CONCAT($CP$1,MATCH(F409,$CO$7:$CO$100,0)+6+SUM(IF((F409=$CO$7:$CO$59)=TRUE,1,0))-1)),INDIRECT(_xlfn.CONCAT($CH$1,MATCH(F409,$CG$7:$CG$100,0)+6)):INDIRECT(_xlfn.CONCAT($CH$1,MATCH(F409,$CG$7:$CG$100,0)+6+SUM(IF((F409=$CG$7:$CG$59)=TRUE,1,0))-1))),IF(OR(DN407=2,DN407=3),INDIRECT(_xlfn.CONCAT($CL$1,MATCH(E409,$CK$7:$CK$100,0)+6)):INDIRECT(_xlfn.CONCAT($CL$1,MATCH(E409,$CK$7:$CK$100,0)+6+SUM(IF((E409=$CK$7:$CK$59)=TRUE,1,0))-1)),INDIRECT(_xlfn.CONCAT($CD$1,MATCH(E409,$CC$7:$CC$100,0)+6)):INDIRECT(_xlfn.CONCAT($CD$1,MATCH(E409,$CC$7:$CC$100,0)+6+SUM(IF((E409=$CC$7:$CC$59)=TRUE,1,0))-1))))*$S$3*IF(AND(DM407=4,F409=0),1.1,1),1/TRANSPOSE(W409-INDIRECT(_xlfn.CONCAT($BZ$1,MATCH(D409,$BY$7:$BY$100,0)+6)):INDIRECT(_xlfn.CONCAT($BZ$1,MATCH(D409,$BY$7:$BY$100,0)+6+SUM(IF((D409=$BY$7:$BY$59)=TRUE,1,0))-1))*$R$3)),6)=1,1,0)),W409-INDIRECT(_xlfn.CONCAT($BZ$1,MATCH(D409,$BY$7:$BY$100,0)+6)):INDIRECT(_xlfn.CONCAT($BZ$1,MATCH(D409,$BY$7:$BY$100,0)+6+SUM(IF((D409=$BY$7:$BY$59)=TRUE,1,0))-1))*$R$3))/$S$3,1,-1,TRUE)=0,"",_xlfn._xlws.SORT(TRANSPOSE(MMULT(MMULT(_xlfn.MUNIT(X409),IF(ROUND(MMULT(IF(E409=0,IF(DN407=1,INDIRECT(_xlfn.CONCAT($CP$1,MATCH(F409,$CO$7:$CO$100,0)+6)):INDIRECT(_xlfn.CONCAT($CP$1,MATCH(F409,$CO$7:$CO$100,0)+6+SUM(IF((F409=$CO$7:$CO$59)=TRUE,1,0))-1)),INDIRECT(_xlfn.CONCAT($CH$1,MATCH(F409,$CG$7:$CG$100,0)+6)):INDIRECT(_xlfn.CONCAT($CH$1,MATCH(F409,$CG$7:$CG$100,0)+6+SUM(IF((F409=$CG$7:$CG$59)=TRUE,1,0))-1))),IF(OR(DN407=2,DN407=3),INDIRECT(_xlfn.CONCAT($CL$1,MATCH(E409,$CK$7:$CK$100,0)+6)):INDIRECT(_xlfn.CONCAT($CL$1,MATCH(E409,$CK$7:$CK$100,0)+6+SUM(IF((E409=$CK$7:$CK$59)=TRUE,1,0))-1)),INDIRECT(_xlfn.CONCAT($CD$1,MATCH(E409,$CC$7:$CC$100,0)+6)):INDIRECT(_xlfn.CONCAT($CD$1,MATCH(E409,$CC$7:$CC$100,0)+6+SUM(IF((E409=$CC$7:$CC$59)=TRUE,1,0))-1))))*$S$3*IF(AND(DM407=4,F409=0),1.1,1),1/TRANSPOSE(W409-INDIRECT(_xlfn.CONCAT($BZ$1,MATCH(D409,$BY$7:$BY$100,0)+6)):INDIRECT(_xlfn.CONCAT($BZ$1,MATCH(D409,$BY$7:$BY$100,0)+6+SUM(IF((D409=$BY$7:$BY$59)=TRUE,1,0))-1))*$R$3)),6)=1,1,0)),W409-INDIRECT(_xlfn.CONCAT($BZ$1,MATCH(D409,$BY$7:$BY$100,0)+6)):INDIRECT(_xlfn.CONCAT($BZ$1,MATCH(D409,$BY$7:$BY$100,0)+6+SUM(IF((D409=$BY$7:$BY$59)=TRUE,1,0))-1))*$R$3))/$S$3,1,-1,TRUE)),"")</f>
        <v/>
      </c>
      <c r="AG409" s="31"/>
      <c r="AH409" s="31"/>
      <c r="AI409" s="31"/>
      <c r="AJ409" s="32"/>
      <c r="AK409" s="6"/>
      <c r="AL409" s="21"/>
      <c r="AM409" s="21"/>
      <c r="AN409" s="48">
        <f t="shared" si="93"/>
        <v>12</v>
      </c>
      <c r="AO409" s="39" t="e">
        <f t="shared" si="94"/>
        <v>#N/A</v>
      </c>
      <c r="AP409" s="39" t="e" cm="1">
        <f t="array" ref="AP409">_xlfn.XMATCH(1,IF(IF((AL409=$DG$24:$EF$24)=TRUE,1,0)+IF((AM409=$DG$25:$EF$25)=TRUE,1,0)=2,1,0))</f>
        <v>#N/A</v>
      </c>
      <c r="AQ409" s="39" t="str" cm="1">
        <f t="array" aca="1" ref="AQ409:AU409" ca="1">AA409:AE409</f>
        <v/>
      </c>
      <c r="AR409" s="39" t="str">
        <f ca="1"/>
        <v/>
      </c>
      <c r="AS409" s="39" t="str">
        <f ca="1"/>
        <v/>
      </c>
      <c r="AT409" s="39" t="str">
        <f ca="1"/>
        <v/>
      </c>
      <c r="AU409" s="39" t="str">
        <f ca="1"/>
        <v/>
      </c>
      <c r="AV409" s="39">
        <f t="shared" si="95"/>
        <v>0</v>
      </c>
      <c r="AW409" s="39" t="e" cm="1">
        <f t="array" ref="AW409">IF(AND(AV409=1,AO409&lt;&gt;1),VLOOKUP(E409,변환표준점수!$H$8:$O$60,_xlfn.XMATCH('표점 계산기'!$AL409,변환표준점수!$I$6:$O$6)+1,FALSE),IF(AND($E409=0,$DN$4=1),INDEX($CH$7:$CH$73,SUM(IF(AF409=$CP$7:$CP$59,ROW($A$1:$A$50),0))),IF(AND($E409&lt;&gt;0,$DN$4&lt;&gt;1),INDEX($CD$7:$CD$73,SUM(IF(AF409=$CL$7:$CL$59,ROW($A$1:$A$50),0))),AF409:AJ409)))</f>
        <v>#N/A</v>
      </c>
      <c r="AX409" s="39"/>
      <c r="AY409" s="39"/>
      <c r="AZ409" s="39"/>
      <c r="BA409" s="39"/>
      <c r="BB409" s="39" t="e">
        <f>VLOOKUP(G409,변환표준점수!$X$8:$AM$16,_xlfn.XMATCH(AL409,변환표준점수!$Y$5:$AM$5)+IF(OR(AN409=6,AN409=7,AN409=10,AN409=11),IF(AO409=1,0,1),0)+1,FALSE)</f>
        <v>#N/A</v>
      </c>
      <c r="BC409" s="39" t="e">
        <f>VLOOKUP(H409,변환표준점수!$AO$8:$BE$16,_xlfn.XMATCH(AL409,변환표준점수!$AP$5:$BE$5)+IF(OR(AN409=3,AN409=6,AN409=8,AN409=9,AN409=10),IF(AO409=1,0,1),0)+1,FALSE)</f>
        <v>#N/A</v>
      </c>
      <c r="BD409" s="39" t="e">
        <f>IF(I409=0,VLOOKUP(K409,변환표준점수!$BU$8:$CF$62,'표점 계산기'!$AN409+1,FALSE),VLOOKUP(I409,변환표준점수!$BH$8:$BS$62,'표점 계산기'!$AN409+1,FALSE))</f>
        <v>#N/A</v>
      </c>
      <c r="BE409" s="39" t="e">
        <f>IF(J409=0,VLOOKUP(L409,변환표준점수!$BU$8:$CF$62,'표점 계산기'!$AN409+1,FALSE),VLOOKUP(J409,변환표준점수!$BH$8:$BS$62,'표점 계산기'!$AN409+1,FALSE))</f>
        <v>#N/A</v>
      </c>
      <c r="BF409" s="39" cm="1">
        <f t="array" ref="BF409">IF(M409=0,0,IF(OR(AN409=3,AN409=4),0,IF(AN409=1,INDEX($CZ$7:$CZ$15,SUM(IF(M409&lt;$CY$7:$CY$15=TRUE,1,0))+1),VLOOKUP(M409,변환표준점수!$BH$8:$BS$62,'표점 계산기'!AN409+1,FALSE))))</f>
        <v>0</v>
      </c>
      <c r="BG409" s="39" t="e" cm="1">
        <f t="array" ref="BG409">INDEX($DG$24:$EF$31,COLUMN(C404),$AP409)</f>
        <v>#N/A</v>
      </c>
      <c r="BH409" s="39" t="e" cm="1">
        <f t="array" ref="BH409">INDEX($DG$24:$EF$31,COLUMN(D404),$AP409)</f>
        <v>#N/A</v>
      </c>
      <c r="BI409" s="39" t="e" cm="1">
        <f t="array" ref="BI409">INDEX($DG$24:$EF$31,COLUMN(E404),$AP409)</f>
        <v>#N/A</v>
      </c>
      <c r="BJ409" s="39" t="e" cm="1">
        <f t="array" ref="BJ409">INDEX($DG$24:$EF$31,COLUMN(F404),$AP409)</f>
        <v>#N/A</v>
      </c>
      <c r="BK409" s="39" t="e" cm="1">
        <f t="array" ref="BK409">INDEX($DG$24:$EF$31,COLUMN(G404),$AP409)</f>
        <v>#N/A</v>
      </c>
      <c r="BL409" s="39" t="e" cm="1">
        <f t="array" ref="BL409">INDEX($DG$24:$EF$31,COLUMN(H404),$AP409)</f>
        <v>#N/A</v>
      </c>
      <c r="BM409" s="63" t="str" cm="1">
        <f t="array" aca="1" ref="BM409:BQ409" ca="1">IFERROR(ROUND(IF(IFERROR(AW409:BA409/AW409:BA409,0)=1,(IFERROR(AQ409:AU409*BG409,0)+IFERROR(AW409:BA409*BH409,0)+(SUM(BD409:BF409)-MIN(BD409:BF409))*BI409+BB409*BJ409+BC409*BK409)*BL409+BB409*(1-BJ409)+BC409*(1-BK409)+IF(AN409=1,BF409,0),""),2),"")</f>
        <v/>
      </c>
      <c r="BN409" s="52" t="str">
        <f ca="1"/>
        <v/>
      </c>
      <c r="BO409" s="52" t="str">
        <f ca="1"/>
        <v/>
      </c>
      <c r="BP409" s="52" t="str">
        <f ca="1"/>
        <v/>
      </c>
      <c r="BQ409" s="64" t="str">
        <f ca="1"/>
        <v/>
      </c>
      <c r="BR409" s="6"/>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6"/>
      <c r="DM409" s="6"/>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row>
    <row r="410" spans="1:153" x14ac:dyDescent="0.3">
      <c r="A410" s="5"/>
      <c r="B410" s="18" t="str">
        <f t="shared" si="97"/>
        <v/>
      </c>
      <c r="C410" s="24"/>
      <c r="D410" s="24"/>
      <c r="E410" s="24"/>
      <c r="F410" s="24"/>
      <c r="G410" s="24"/>
      <c r="H410" s="25"/>
      <c r="I410" s="25"/>
      <c r="J410" s="25"/>
      <c r="K410" s="25"/>
      <c r="L410" s="25"/>
      <c r="M410" s="25"/>
      <c r="N410" s="24"/>
      <c r="O410" s="25"/>
      <c r="P410" s="6"/>
      <c r="Q410" s="6"/>
      <c r="R410" s="6" t="e">
        <f t="shared" si="98"/>
        <v>#N/A</v>
      </c>
      <c r="S410" s="6" t="e">
        <f t="shared" si="99"/>
        <v>#N/A</v>
      </c>
      <c r="T410" s="6" t="e">
        <f t="shared" si="100"/>
        <v>#N/A</v>
      </c>
      <c r="U410" s="6" t="e">
        <f t="shared" si="101"/>
        <v>#N/A</v>
      </c>
      <c r="V410" s="8" cm="1">
        <f t="array" ref="V410">IF(M410=0,0,IF(OR($DM$4=3,$DM$4=4),0,IF($DM$4=1,INDEX($CZ$7:$CZ$15,SUM(IF(M410&lt;$CY$7:$CY$15=TRUE,1,0))+1),VLOOKUP(M410,$DB$7:$DC$107,2,FALSE))))</f>
        <v>0</v>
      </c>
      <c r="W410" s="6" t="e">
        <f t="shared" si="96"/>
        <v>#N/A</v>
      </c>
      <c r="X410" s="6" cm="1">
        <f t="array" aca="1" ref="X410" ca="1">SUM(IF((IF(E410=0,INDIRECT(_xlfn.CONCAT($CH$1,MATCH(F410,$CG$7:$CG$100,0)+6)):INDIRECT(_xlfn.CONCAT($CH$1,MATCH(F410,$CG$7:$CG$100,0)+6+SUM(IF((F410=$CG$7:$CG$59)=TRUE,1,0))-1)),INDIRECT(_xlfn.CONCAT($CD$1,MATCH(E410,$CC$7:$CC$100,0)+6)):INDIRECT(_xlfn.CONCAT($CD$1,MATCH(E410,$CC$7:$CC$100,0)+6+SUM(IF((E410=$CC$7:$CC$59)=TRUE,1,0))-1)))*$S$3)=0,0,1))</f>
        <v>2</v>
      </c>
      <c r="Y410" s="6" t="e" cm="1">
        <f t="array" aca="1" ref="Y410" ca="1">SUM(IF((TRANSPOSE(MMULT(MMULT(_xlfn.MUNIT(X410),IF(MMULT(IF(E410=0,INDIRECT(_xlfn.CONCAT($CH$1,MATCH(F410,$CG$7:$CG$100,0)+6)):INDIRECT(_xlfn.CONCAT($CH$1,MATCH(F410,$CG$7:$CG$100,0)+6+SUM(IF((F410=$CG$7:$CG$59)=TRUE,1,0))-1)),INDIRECT(_xlfn.CONCAT($CD$1,MATCH(E410,$CC$7:$CC$100,0)+6)):INDIRECT(_xlfn.CONCAT($CD$1,MATCH(E410,$CC$7:$CC$100,0)+6+SUM(IF((E410=$CC$7:$CC$59)=TRUE,1,0))-1)))*$S$3,1/TRANSPOSE(W410-INDIRECT(_xlfn.CONCAT($BZ$1,MATCH(D410,$BY$7:$BY$100,0)+6)):INDIRECT(_xlfn.CONCAT($BZ$1,MATCH(D410,$BY$7:$BY$100,0)+6+SUM(IF((D410=$BY$7:$BY$59)=TRUE,1,0))-1))*$R$3))=1,1,0)),W410-INDIRECT(_xlfn.CONCAT($BZ$1,MATCH(D410,$BY$7:$BY$100,0)+6)):INDIRECT(_xlfn.CONCAT($BZ$1,MATCH(D410,$BY$7:$BY$100,0)+6+SUM(IF((D410=$BY$7:$BY$59)=TRUE,1,0))-1))*$R$3)))=0,0,1))</f>
        <v>#N/A</v>
      </c>
      <c r="Z410" s="6"/>
      <c r="AA410" s="30" t="str">
        <f t="shared" ca="1" si="102"/>
        <v/>
      </c>
      <c r="AB410" s="31" t="str">
        <f t="shared" si="103"/>
        <v/>
      </c>
      <c r="AC410" s="31" t="str">
        <f t="shared" si="104"/>
        <v/>
      </c>
      <c r="AD410" s="31" t="str">
        <f t="shared" si="105"/>
        <v/>
      </c>
      <c r="AE410" s="32" t="str">
        <f t="shared" si="106"/>
        <v/>
      </c>
      <c r="AF410" s="33" t="str" cm="1">
        <f t="array" aca="1" ref="AF410" ca="1">IFERROR(IF(_xlfn._xlws.SORT(TRANSPOSE(MMULT(MMULT(_xlfn.MUNIT(X410),IF(ROUND(MMULT(IF(E410=0,IF(DN408=1,INDIRECT(_xlfn.CONCAT($CP$1,MATCH(F410,$CO$7:$CO$100,0)+6)):INDIRECT(_xlfn.CONCAT($CP$1,MATCH(F410,$CO$7:$CO$100,0)+6+SUM(IF((F410=$CO$7:$CO$59)=TRUE,1,0))-1)),INDIRECT(_xlfn.CONCAT($CH$1,MATCH(F410,$CG$7:$CG$100,0)+6)):INDIRECT(_xlfn.CONCAT($CH$1,MATCH(F410,$CG$7:$CG$100,0)+6+SUM(IF((F410=$CG$7:$CG$59)=TRUE,1,0))-1))),IF(OR(DN408=2,DN408=3),INDIRECT(_xlfn.CONCAT($CL$1,MATCH(E410,$CK$7:$CK$100,0)+6)):INDIRECT(_xlfn.CONCAT($CL$1,MATCH(E410,$CK$7:$CK$100,0)+6+SUM(IF((E410=$CK$7:$CK$59)=TRUE,1,0))-1)),INDIRECT(_xlfn.CONCAT($CD$1,MATCH(E410,$CC$7:$CC$100,0)+6)):INDIRECT(_xlfn.CONCAT($CD$1,MATCH(E410,$CC$7:$CC$100,0)+6+SUM(IF((E410=$CC$7:$CC$59)=TRUE,1,0))-1))))*$S$3*IF(AND(DM408=4,F410=0),1.1,1),1/TRANSPOSE(W410-INDIRECT(_xlfn.CONCAT($BZ$1,MATCH(D410,$BY$7:$BY$100,0)+6)):INDIRECT(_xlfn.CONCAT($BZ$1,MATCH(D410,$BY$7:$BY$100,0)+6+SUM(IF((D410=$BY$7:$BY$59)=TRUE,1,0))-1))*$R$3)),6)=1,1,0)),W410-INDIRECT(_xlfn.CONCAT($BZ$1,MATCH(D410,$BY$7:$BY$100,0)+6)):INDIRECT(_xlfn.CONCAT($BZ$1,MATCH(D410,$BY$7:$BY$100,0)+6+SUM(IF((D410=$BY$7:$BY$59)=TRUE,1,0))-1))*$R$3))/$S$3,1,-1,TRUE)=0,"",_xlfn._xlws.SORT(TRANSPOSE(MMULT(MMULT(_xlfn.MUNIT(X410),IF(ROUND(MMULT(IF(E410=0,IF(DN408=1,INDIRECT(_xlfn.CONCAT($CP$1,MATCH(F410,$CO$7:$CO$100,0)+6)):INDIRECT(_xlfn.CONCAT($CP$1,MATCH(F410,$CO$7:$CO$100,0)+6+SUM(IF((F410=$CO$7:$CO$59)=TRUE,1,0))-1)),INDIRECT(_xlfn.CONCAT($CH$1,MATCH(F410,$CG$7:$CG$100,0)+6)):INDIRECT(_xlfn.CONCAT($CH$1,MATCH(F410,$CG$7:$CG$100,0)+6+SUM(IF((F410=$CG$7:$CG$59)=TRUE,1,0))-1))),IF(OR(DN408=2,DN408=3),INDIRECT(_xlfn.CONCAT($CL$1,MATCH(E410,$CK$7:$CK$100,0)+6)):INDIRECT(_xlfn.CONCAT($CL$1,MATCH(E410,$CK$7:$CK$100,0)+6+SUM(IF((E410=$CK$7:$CK$59)=TRUE,1,0))-1)),INDIRECT(_xlfn.CONCAT($CD$1,MATCH(E410,$CC$7:$CC$100,0)+6)):INDIRECT(_xlfn.CONCAT($CD$1,MATCH(E410,$CC$7:$CC$100,0)+6+SUM(IF((E410=$CC$7:$CC$59)=TRUE,1,0))-1))))*$S$3*IF(AND(DM408=4,F410=0),1.1,1),1/TRANSPOSE(W410-INDIRECT(_xlfn.CONCAT($BZ$1,MATCH(D410,$BY$7:$BY$100,0)+6)):INDIRECT(_xlfn.CONCAT($BZ$1,MATCH(D410,$BY$7:$BY$100,0)+6+SUM(IF((D410=$BY$7:$BY$59)=TRUE,1,0))-1))*$R$3)),6)=1,1,0)),W410-INDIRECT(_xlfn.CONCAT($BZ$1,MATCH(D410,$BY$7:$BY$100,0)+6)):INDIRECT(_xlfn.CONCAT($BZ$1,MATCH(D410,$BY$7:$BY$100,0)+6+SUM(IF((D410=$BY$7:$BY$59)=TRUE,1,0))-1))*$R$3))/$S$3,1,-1,TRUE)),"")</f>
        <v/>
      </c>
      <c r="AG410" s="31"/>
      <c r="AH410" s="31"/>
      <c r="AI410" s="31"/>
      <c r="AJ410" s="32"/>
      <c r="AK410" s="6"/>
      <c r="AL410" s="21"/>
      <c r="AM410" s="21"/>
      <c r="AN410" s="48">
        <f t="shared" si="93"/>
        <v>12</v>
      </c>
      <c r="AO410" s="39" t="e">
        <f t="shared" si="94"/>
        <v>#N/A</v>
      </c>
      <c r="AP410" s="39" t="e" cm="1">
        <f t="array" ref="AP410">_xlfn.XMATCH(1,IF(IF((AL410=$DG$24:$EF$24)=TRUE,1,0)+IF((AM410=$DG$25:$EF$25)=TRUE,1,0)=2,1,0))</f>
        <v>#N/A</v>
      </c>
      <c r="AQ410" s="39" t="str" cm="1">
        <f t="array" aca="1" ref="AQ410:AU410" ca="1">AA410:AE410</f>
        <v/>
      </c>
      <c r="AR410" s="39" t="str">
        <f ca="1"/>
        <v/>
      </c>
      <c r="AS410" s="39" t="str">
        <f ca="1"/>
        <v/>
      </c>
      <c r="AT410" s="39" t="str">
        <f ca="1"/>
        <v/>
      </c>
      <c r="AU410" s="39" t="str">
        <f ca="1"/>
        <v/>
      </c>
      <c r="AV410" s="39">
        <f t="shared" si="95"/>
        <v>0</v>
      </c>
      <c r="AW410" s="39" t="e" cm="1">
        <f t="array" ref="AW410">IF(AND(AV410=1,AO410&lt;&gt;1),VLOOKUP(E410,변환표준점수!$H$8:$O$60,_xlfn.XMATCH('표점 계산기'!$AL410,변환표준점수!$I$6:$O$6)+1,FALSE),IF(AND($E410=0,$DN$4=1),INDEX($CH$7:$CH$73,SUM(IF(AF410=$CP$7:$CP$59,ROW($A$1:$A$50),0))),IF(AND($E410&lt;&gt;0,$DN$4&lt;&gt;1),INDEX($CD$7:$CD$73,SUM(IF(AF410=$CL$7:$CL$59,ROW($A$1:$A$50),0))),AF410:AJ410)))</f>
        <v>#N/A</v>
      </c>
      <c r="AX410" s="39"/>
      <c r="AY410" s="39"/>
      <c r="AZ410" s="39"/>
      <c r="BA410" s="39"/>
      <c r="BB410" s="39" t="e">
        <f>VLOOKUP(G410,변환표준점수!$X$8:$AM$16,_xlfn.XMATCH(AL410,변환표준점수!$Y$5:$AM$5)+IF(OR(AN410=6,AN410=7,AN410=10,AN410=11),IF(AO410=1,0,1),0)+1,FALSE)</f>
        <v>#N/A</v>
      </c>
      <c r="BC410" s="39" t="e">
        <f>VLOOKUP(H410,변환표준점수!$AO$8:$BE$16,_xlfn.XMATCH(AL410,변환표준점수!$AP$5:$BE$5)+IF(OR(AN410=3,AN410=6,AN410=8,AN410=9,AN410=10),IF(AO410=1,0,1),0)+1,FALSE)</f>
        <v>#N/A</v>
      </c>
      <c r="BD410" s="39" t="e">
        <f>IF(I410=0,VLOOKUP(K410,변환표준점수!$BU$8:$CF$62,'표점 계산기'!$AN410+1,FALSE),VLOOKUP(I410,변환표준점수!$BH$8:$BS$62,'표점 계산기'!$AN410+1,FALSE))</f>
        <v>#N/A</v>
      </c>
      <c r="BE410" s="39" t="e">
        <f>IF(J410=0,VLOOKUP(L410,변환표준점수!$BU$8:$CF$62,'표점 계산기'!$AN410+1,FALSE),VLOOKUP(J410,변환표준점수!$BH$8:$BS$62,'표점 계산기'!$AN410+1,FALSE))</f>
        <v>#N/A</v>
      </c>
      <c r="BF410" s="39" cm="1">
        <f t="array" ref="BF410">IF(M410=0,0,IF(OR(AN410=3,AN410=4),0,IF(AN410=1,INDEX($CZ$7:$CZ$15,SUM(IF(M410&lt;$CY$7:$CY$15=TRUE,1,0))+1),VLOOKUP(M410,변환표준점수!$BH$8:$BS$62,'표점 계산기'!AN410+1,FALSE))))</f>
        <v>0</v>
      </c>
      <c r="BG410" s="39" t="e" cm="1">
        <f t="array" ref="BG410">INDEX($DG$24:$EF$31,COLUMN(C405),$AP410)</f>
        <v>#N/A</v>
      </c>
      <c r="BH410" s="39" t="e" cm="1">
        <f t="array" ref="BH410">INDEX($DG$24:$EF$31,COLUMN(D405),$AP410)</f>
        <v>#N/A</v>
      </c>
      <c r="BI410" s="39" t="e" cm="1">
        <f t="array" ref="BI410">INDEX($DG$24:$EF$31,COLUMN(E405),$AP410)</f>
        <v>#N/A</v>
      </c>
      <c r="BJ410" s="39" t="e" cm="1">
        <f t="array" ref="BJ410">INDEX($DG$24:$EF$31,COLUMN(F405),$AP410)</f>
        <v>#N/A</v>
      </c>
      <c r="BK410" s="39" t="e" cm="1">
        <f t="array" ref="BK410">INDEX($DG$24:$EF$31,COLUMN(G405),$AP410)</f>
        <v>#N/A</v>
      </c>
      <c r="BL410" s="39" t="e" cm="1">
        <f t="array" ref="BL410">INDEX($DG$24:$EF$31,COLUMN(H405),$AP410)</f>
        <v>#N/A</v>
      </c>
      <c r="BM410" s="63" t="str" cm="1">
        <f t="array" aca="1" ref="BM410:BQ410" ca="1">IFERROR(ROUND(IF(IFERROR(AW410:BA410/AW410:BA410,0)=1,(IFERROR(AQ410:AU410*BG410,0)+IFERROR(AW410:BA410*BH410,0)+(SUM(BD410:BF410)-MIN(BD410:BF410))*BI410+BB410*BJ410+BC410*BK410)*BL410+BB410*(1-BJ410)+BC410*(1-BK410)+IF(AN410=1,BF410,0),""),2),"")</f>
        <v/>
      </c>
      <c r="BN410" s="52" t="str">
        <f ca="1"/>
        <v/>
      </c>
      <c r="BO410" s="52" t="str">
        <f ca="1"/>
        <v/>
      </c>
      <c r="BP410" s="52" t="str">
        <f ca="1"/>
        <v/>
      </c>
      <c r="BQ410" s="64" t="str">
        <f ca="1"/>
        <v/>
      </c>
      <c r="BR410" s="6"/>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6"/>
      <c r="DM410" s="6"/>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row>
    <row r="411" spans="1:153" x14ac:dyDescent="0.3">
      <c r="A411" s="5"/>
      <c r="B411" s="18" t="str">
        <f t="shared" si="97"/>
        <v/>
      </c>
      <c r="C411" s="24"/>
      <c r="D411" s="24"/>
      <c r="E411" s="24"/>
      <c r="F411" s="24"/>
      <c r="G411" s="24"/>
      <c r="H411" s="25"/>
      <c r="I411" s="25"/>
      <c r="J411" s="25"/>
      <c r="K411" s="25"/>
      <c r="L411" s="25"/>
      <c r="M411" s="25"/>
      <c r="N411" s="24"/>
      <c r="O411" s="25"/>
      <c r="P411" s="6"/>
      <c r="Q411" s="6"/>
      <c r="R411" s="6" t="e">
        <f t="shared" si="98"/>
        <v>#N/A</v>
      </c>
      <c r="S411" s="6" t="e">
        <f t="shared" si="99"/>
        <v>#N/A</v>
      </c>
      <c r="T411" s="6" t="e">
        <f t="shared" si="100"/>
        <v>#N/A</v>
      </c>
      <c r="U411" s="6" t="e">
        <f t="shared" si="101"/>
        <v>#N/A</v>
      </c>
      <c r="V411" s="8" cm="1">
        <f t="array" ref="V411">IF(M411=0,0,IF(OR($DM$4=3,$DM$4=4),0,IF($DM$4=1,INDEX($CZ$7:$CZ$15,SUM(IF(M411&lt;$CY$7:$CY$15=TRUE,1,0))+1),VLOOKUP(M411,$DB$7:$DC$107,2,FALSE))))</f>
        <v>0</v>
      </c>
      <c r="W411" s="6" t="e">
        <f t="shared" si="96"/>
        <v>#N/A</v>
      </c>
      <c r="X411" s="6" cm="1">
        <f t="array" aca="1" ref="X411" ca="1">SUM(IF((IF(E411=0,INDIRECT(_xlfn.CONCAT($CH$1,MATCH(F411,$CG$7:$CG$100,0)+6)):INDIRECT(_xlfn.CONCAT($CH$1,MATCH(F411,$CG$7:$CG$100,0)+6+SUM(IF((F411=$CG$7:$CG$59)=TRUE,1,0))-1)),INDIRECT(_xlfn.CONCAT($CD$1,MATCH(E411,$CC$7:$CC$100,0)+6)):INDIRECT(_xlfn.CONCAT($CD$1,MATCH(E411,$CC$7:$CC$100,0)+6+SUM(IF((E411=$CC$7:$CC$59)=TRUE,1,0))-1)))*$S$3)=0,0,1))</f>
        <v>2</v>
      </c>
      <c r="Y411" s="6" t="e" cm="1">
        <f t="array" aca="1" ref="Y411" ca="1">SUM(IF((TRANSPOSE(MMULT(MMULT(_xlfn.MUNIT(X411),IF(MMULT(IF(E411=0,INDIRECT(_xlfn.CONCAT($CH$1,MATCH(F411,$CG$7:$CG$100,0)+6)):INDIRECT(_xlfn.CONCAT($CH$1,MATCH(F411,$CG$7:$CG$100,0)+6+SUM(IF((F411=$CG$7:$CG$59)=TRUE,1,0))-1)),INDIRECT(_xlfn.CONCAT($CD$1,MATCH(E411,$CC$7:$CC$100,0)+6)):INDIRECT(_xlfn.CONCAT($CD$1,MATCH(E411,$CC$7:$CC$100,0)+6+SUM(IF((E411=$CC$7:$CC$59)=TRUE,1,0))-1)))*$S$3,1/TRANSPOSE(W411-INDIRECT(_xlfn.CONCAT($BZ$1,MATCH(D411,$BY$7:$BY$100,0)+6)):INDIRECT(_xlfn.CONCAT($BZ$1,MATCH(D411,$BY$7:$BY$100,0)+6+SUM(IF((D411=$BY$7:$BY$59)=TRUE,1,0))-1))*$R$3))=1,1,0)),W411-INDIRECT(_xlfn.CONCAT($BZ$1,MATCH(D411,$BY$7:$BY$100,0)+6)):INDIRECT(_xlfn.CONCAT($BZ$1,MATCH(D411,$BY$7:$BY$100,0)+6+SUM(IF((D411=$BY$7:$BY$59)=TRUE,1,0))-1))*$R$3)))=0,0,1))</f>
        <v>#N/A</v>
      </c>
      <c r="Z411" s="6"/>
      <c r="AA411" s="30" t="str">
        <f t="shared" ca="1" si="102"/>
        <v/>
      </c>
      <c r="AB411" s="31" t="str">
        <f t="shared" si="103"/>
        <v/>
      </c>
      <c r="AC411" s="31" t="str">
        <f t="shared" si="104"/>
        <v/>
      </c>
      <c r="AD411" s="31" t="str">
        <f t="shared" si="105"/>
        <v/>
      </c>
      <c r="AE411" s="32" t="str">
        <f t="shared" si="106"/>
        <v/>
      </c>
      <c r="AF411" s="33" t="str" cm="1">
        <f t="array" aca="1" ref="AF411" ca="1">IFERROR(IF(_xlfn._xlws.SORT(TRANSPOSE(MMULT(MMULT(_xlfn.MUNIT(X411),IF(ROUND(MMULT(IF(E411=0,IF(DN409=1,INDIRECT(_xlfn.CONCAT($CP$1,MATCH(F411,$CO$7:$CO$100,0)+6)):INDIRECT(_xlfn.CONCAT($CP$1,MATCH(F411,$CO$7:$CO$100,0)+6+SUM(IF((F411=$CO$7:$CO$59)=TRUE,1,0))-1)),INDIRECT(_xlfn.CONCAT($CH$1,MATCH(F411,$CG$7:$CG$100,0)+6)):INDIRECT(_xlfn.CONCAT($CH$1,MATCH(F411,$CG$7:$CG$100,0)+6+SUM(IF((F411=$CG$7:$CG$59)=TRUE,1,0))-1))),IF(OR(DN409=2,DN409=3),INDIRECT(_xlfn.CONCAT($CL$1,MATCH(E411,$CK$7:$CK$100,0)+6)):INDIRECT(_xlfn.CONCAT($CL$1,MATCH(E411,$CK$7:$CK$100,0)+6+SUM(IF((E411=$CK$7:$CK$59)=TRUE,1,0))-1)),INDIRECT(_xlfn.CONCAT($CD$1,MATCH(E411,$CC$7:$CC$100,0)+6)):INDIRECT(_xlfn.CONCAT($CD$1,MATCH(E411,$CC$7:$CC$100,0)+6+SUM(IF((E411=$CC$7:$CC$59)=TRUE,1,0))-1))))*$S$3*IF(AND(DM409=4,F411=0),1.1,1),1/TRANSPOSE(W411-INDIRECT(_xlfn.CONCAT($BZ$1,MATCH(D411,$BY$7:$BY$100,0)+6)):INDIRECT(_xlfn.CONCAT($BZ$1,MATCH(D411,$BY$7:$BY$100,0)+6+SUM(IF((D411=$BY$7:$BY$59)=TRUE,1,0))-1))*$R$3)),6)=1,1,0)),W411-INDIRECT(_xlfn.CONCAT($BZ$1,MATCH(D411,$BY$7:$BY$100,0)+6)):INDIRECT(_xlfn.CONCAT($BZ$1,MATCH(D411,$BY$7:$BY$100,0)+6+SUM(IF((D411=$BY$7:$BY$59)=TRUE,1,0))-1))*$R$3))/$S$3,1,-1,TRUE)=0,"",_xlfn._xlws.SORT(TRANSPOSE(MMULT(MMULT(_xlfn.MUNIT(X411),IF(ROUND(MMULT(IF(E411=0,IF(DN409=1,INDIRECT(_xlfn.CONCAT($CP$1,MATCH(F411,$CO$7:$CO$100,0)+6)):INDIRECT(_xlfn.CONCAT($CP$1,MATCH(F411,$CO$7:$CO$100,0)+6+SUM(IF((F411=$CO$7:$CO$59)=TRUE,1,0))-1)),INDIRECT(_xlfn.CONCAT($CH$1,MATCH(F411,$CG$7:$CG$100,0)+6)):INDIRECT(_xlfn.CONCAT($CH$1,MATCH(F411,$CG$7:$CG$100,0)+6+SUM(IF((F411=$CG$7:$CG$59)=TRUE,1,0))-1))),IF(OR(DN409=2,DN409=3),INDIRECT(_xlfn.CONCAT($CL$1,MATCH(E411,$CK$7:$CK$100,0)+6)):INDIRECT(_xlfn.CONCAT($CL$1,MATCH(E411,$CK$7:$CK$100,0)+6+SUM(IF((E411=$CK$7:$CK$59)=TRUE,1,0))-1)),INDIRECT(_xlfn.CONCAT($CD$1,MATCH(E411,$CC$7:$CC$100,0)+6)):INDIRECT(_xlfn.CONCAT($CD$1,MATCH(E411,$CC$7:$CC$100,0)+6+SUM(IF((E411=$CC$7:$CC$59)=TRUE,1,0))-1))))*$S$3*IF(AND(DM409=4,F411=0),1.1,1),1/TRANSPOSE(W411-INDIRECT(_xlfn.CONCAT($BZ$1,MATCH(D411,$BY$7:$BY$100,0)+6)):INDIRECT(_xlfn.CONCAT($BZ$1,MATCH(D411,$BY$7:$BY$100,0)+6+SUM(IF((D411=$BY$7:$BY$59)=TRUE,1,0))-1))*$R$3)),6)=1,1,0)),W411-INDIRECT(_xlfn.CONCAT($BZ$1,MATCH(D411,$BY$7:$BY$100,0)+6)):INDIRECT(_xlfn.CONCAT($BZ$1,MATCH(D411,$BY$7:$BY$100,0)+6+SUM(IF((D411=$BY$7:$BY$59)=TRUE,1,0))-1))*$R$3))/$S$3,1,-1,TRUE)),"")</f>
        <v/>
      </c>
      <c r="AG411" s="31"/>
      <c r="AH411" s="31"/>
      <c r="AI411" s="31"/>
      <c r="AJ411" s="32"/>
      <c r="AK411" s="6"/>
      <c r="AL411" s="21"/>
      <c r="AM411" s="21"/>
      <c r="AN411" s="48">
        <f t="shared" ref="AN411:AN474" si="107">IFERROR(VLOOKUP(AL411,$DL$5:$DM$15,2,FALSE),12)</f>
        <v>12</v>
      </c>
      <c r="AO411" s="39" t="e">
        <f t="shared" ref="AO411:AO474" si="108">VLOOKUP(AM411,$DO$11:$DP$19,2,FALSE)</f>
        <v>#N/A</v>
      </c>
      <c r="AP411" s="39" t="e" cm="1">
        <f t="array" ref="AP411">_xlfn.XMATCH(1,IF(IF((AL411=$DG$24:$EF$24)=TRUE,1,0)+IF((AM411=$DG$25:$EF$25)=TRUE,1,0)=2,1,0))</f>
        <v>#N/A</v>
      </c>
      <c r="AQ411" s="39" t="str" cm="1">
        <f t="array" aca="1" ref="AQ411:AU411" ca="1">AA411:AE411</f>
        <v/>
      </c>
      <c r="AR411" s="39" t="str">
        <f ca="1"/>
        <v/>
      </c>
      <c r="AS411" s="39" t="str">
        <f ca="1"/>
        <v/>
      </c>
      <c r="AT411" s="39" t="str">
        <f ca="1"/>
        <v/>
      </c>
      <c r="AU411" s="39" t="str">
        <f ca="1"/>
        <v/>
      </c>
      <c r="AV411" s="39">
        <f t="shared" ref="AV411:AV474" si="109">IF(E411=0,0,1)</f>
        <v>0</v>
      </c>
      <c r="AW411" s="39" t="e" cm="1">
        <f t="array" ref="AW411">IF(AND(AV411=1,AO411&lt;&gt;1),VLOOKUP(E411,변환표준점수!$H$8:$O$60,_xlfn.XMATCH('표점 계산기'!$AL411,변환표준점수!$I$6:$O$6)+1,FALSE),IF(AND($E411=0,$DN$4=1),INDEX($CH$7:$CH$73,SUM(IF(AF411=$CP$7:$CP$59,ROW($A$1:$A$50),0))),IF(AND($E411&lt;&gt;0,$DN$4&lt;&gt;1),INDEX($CD$7:$CD$73,SUM(IF(AF411=$CL$7:$CL$59,ROW($A$1:$A$50),0))),AF411:AJ411)))</f>
        <v>#N/A</v>
      </c>
      <c r="AX411" s="39"/>
      <c r="AY411" s="39"/>
      <c r="AZ411" s="39"/>
      <c r="BA411" s="39"/>
      <c r="BB411" s="39" t="e">
        <f>VLOOKUP(G411,변환표준점수!$X$8:$AM$16,_xlfn.XMATCH(AL411,변환표준점수!$Y$5:$AM$5)+IF(OR(AN411=6,AN411=7,AN411=10,AN411=11),IF(AO411=1,0,1),0)+1,FALSE)</f>
        <v>#N/A</v>
      </c>
      <c r="BC411" s="39" t="e">
        <f>VLOOKUP(H411,변환표준점수!$AO$8:$BE$16,_xlfn.XMATCH(AL411,변환표준점수!$AP$5:$BE$5)+IF(OR(AN411=3,AN411=6,AN411=8,AN411=9,AN411=10),IF(AO411=1,0,1),0)+1,FALSE)</f>
        <v>#N/A</v>
      </c>
      <c r="BD411" s="39" t="e">
        <f>IF(I411=0,VLOOKUP(K411,변환표준점수!$BU$8:$CF$62,'표점 계산기'!$AN411+1,FALSE),VLOOKUP(I411,변환표준점수!$BH$8:$BS$62,'표점 계산기'!$AN411+1,FALSE))</f>
        <v>#N/A</v>
      </c>
      <c r="BE411" s="39" t="e">
        <f>IF(J411=0,VLOOKUP(L411,변환표준점수!$BU$8:$CF$62,'표점 계산기'!$AN411+1,FALSE),VLOOKUP(J411,변환표준점수!$BH$8:$BS$62,'표점 계산기'!$AN411+1,FALSE))</f>
        <v>#N/A</v>
      </c>
      <c r="BF411" s="39" cm="1">
        <f t="array" ref="BF411">IF(M411=0,0,IF(OR(AN411=3,AN411=4),0,IF(AN411=1,INDEX($CZ$7:$CZ$15,SUM(IF(M411&lt;$CY$7:$CY$15=TRUE,1,0))+1),VLOOKUP(M411,변환표준점수!$BH$8:$BS$62,'표점 계산기'!AN411+1,FALSE))))</f>
        <v>0</v>
      </c>
      <c r="BG411" s="39" t="e" cm="1">
        <f t="array" ref="BG411">INDEX($DG$24:$EF$31,COLUMN(C406),$AP411)</f>
        <v>#N/A</v>
      </c>
      <c r="BH411" s="39" t="e" cm="1">
        <f t="array" ref="BH411">INDEX($DG$24:$EF$31,COLUMN(D406),$AP411)</f>
        <v>#N/A</v>
      </c>
      <c r="BI411" s="39" t="e" cm="1">
        <f t="array" ref="BI411">INDEX($DG$24:$EF$31,COLUMN(E406),$AP411)</f>
        <v>#N/A</v>
      </c>
      <c r="BJ411" s="39" t="e" cm="1">
        <f t="array" ref="BJ411">INDEX($DG$24:$EF$31,COLUMN(F406),$AP411)</f>
        <v>#N/A</v>
      </c>
      <c r="BK411" s="39" t="e" cm="1">
        <f t="array" ref="BK411">INDEX($DG$24:$EF$31,COLUMN(G406),$AP411)</f>
        <v>#N/A</v>
      </c>
      <c r="BL411" s="39" t="e" cm="1">
        <f t="array" ref="BL411">INDEX($DG$24:$EF$31,COLUMN(H406),$AP411)</f>
        <v>#N/A</v>
      </c>
      <c r="BM411" s="63" t="str" cm="1">
        <f t="array" aca="1" ref="BM411:BQ411" ca="1">IFERROR(ROUND(IF(IFERROR(AW411:BA411/AW411:BA411,0)=1,(IFERROR(AQ411:AU411*BG411,0)+IFERROR(AW411:BA411*BH411,0)+(SUM(BD411:BF411)-MIN(BD411:BF411))*BI411+BB411*BJ411+BC411*BK411)*BL411+BB411*(1-BJ411)+BC411*(1-BK411)+IF(AN411=1,BF411,0),""),2),"")</f>
        <v/>
      </c>
      <c r="BN411" s="52" t="str">
        <f ca="1"/>
        <v/>
      </c>
      <c r="BO411" s="52" t="str">
        <f ca="1"/>
        <v/>
      </c>
      <c r="BP411" s="52" t="str">
        <f ca="1"/>
        <v/>
      </c>
      <c r="BQ411" s="64" t="str">
        <f ca="1"/>
        <v/>
      </c>
      <c r="BR411" s="6"/>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6"/>
      <c r="DM411" s="6"/>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row>
    <row r="412" spans="1:153" x14ac:dyDescent="0.3">
      <c r="A412" s="5"/>
      <c r="B412" s="18" t="str">
        <f t="shared" si="97"/>
        <v/>
      </c>
      <c r="C412" s="24"/>
      <c r="D412" s="24"/>
      <c r="E412" s="24"/>
      <c r="F412" s="24"/>
      <c r="G412" s="24"/>
      <c r="H412" s="25"/>
      <c r="I412" s="25"/>
      <c r="J412" s="25"/>
      <c r="K412" s="25"/>
      <c r="L412" s="25"/>
      <c r="M412" s="25"/>
      <c r="N412" s="24"/>
      <c r="O412" s="25"/>
      <c r="P412" s="6"/>
      <c r="Q412" s="6"/>
      <c r="R412" s="6" t="e">
        <f t="shared" si="98"/>
        <v>#N/A</v>
      </c>
      <c r="S412" s="6" t="e">
        <f t="shared" si="99"/>
        <v>#N/A</v>
      </c>
      <c r="T412" s="6" t="e">
        <f t="shared" si="100"/>
        <v>#N/A</v>
      </c>
      <c r="U412" s="6" t="e">
        <f t="shared" si="101"/>
        <v>#N/A</v>
      </c>
      <c r="V412" s="8" cm="1">
        <f t="array" ref="V412">IF(M412=0,0,IF(OR($DM$4=3,$DM$4=4),0,IF($DM$4=1,INDEX($CZ$7:$CZ$15,SUM(IF(M412&lt;$CY$7:$CY$15=TRUE,1,0))+1),VLOOKUP(M412,$DB$7:$DC$107,2,FALSE))))</f>
        <v>0</v>
      </c>
      <c r="W412" s="6" t="e">
        <f t="shared" si="96"/>
        <v>#N/A</v>
      </c>
      <c r="X412" s="6" cm="1">
        <f t="array" aca="1" ref="X412" ca="1">SUM(IF((IF(E412=0,INDIRECT(_xlfn.CONCAT($CH$1,MATCH(F412,$CG$7:$CG$100,0)+6)):INDIRECT(_xlfn.CONCAT($CH$1,MATCH(F412,$CG$7:$CG$100,0)+6+SUM(IF((F412=$CG$7:$CG$59)=TRUE,1,0))-1)),INDIRECT(_xlfn.CONCAT($CD$1,MATCH(E412,$CC$7:$CC$100,0)+6)):INDIRECT(_xlfn.CONCAT($CD$1,MATCH(E412,$CC$7:$CC$100,0)+6+SUM(IF((E412=$CC$7:$CC$59)=TRUE,1,0))-1)))*$S$3)=0,0,1))</f>
        <v>2</v>
      </c>
      <c r="Y412" s="6" t="e" cm="1">
        <f t="array" aca="1" ref="Y412" ca="1">SUM(IF((TRANSPOSE(MMULT(MMULT(_xlfn.MUNIT(X412),IF(MMULT(IF(E412=0,INDIRECT(_xlfn.CONCAT($CH$1,MATCH(F412,$CG$7:$CG$100,0)+6)):INDIRECT(_xlfn.CONCAT($CH$1,MATCH(F412,$CG$7:$CG$100,0)+6+SUM(IF((F412=$CG$7:$CG$59)=TRUE,1,0))-1)),INDIRECT(_xlfn.CONCAT($CD$1,MATCH(E412,$CC$7:$CC$100,0)+6)):INDIRECT(_xlfn.CONCAT($CD$1,MATCH(E412,$CC$7:$CC$100,0)+6+SUM(IF((E412=$CC$7:$CC$59)=TRUE,1,0))-1)))*$S$3,1/TRANSPOSE(W412-INDIRECT(_xlfn.CONCAT($BZ$1,MATCH(D412,$BY$7:$BY$100,0)+6)):INDIRECT(_xlfn.CONCAT($BZ$1,MATCH(D412,$BY$7:$BY$100,0)+6+SUM(IF((D412=$BY$7:$BY$59)=TRUE,1,0))-1))*$R$3))=1,1,0)),W412-INDIRECT(_xlfn.CONCAT($BZ$1,MATCH(D412,$BY$7:$BY$100,0)+6)):INDIRECT(_xlfn.CONCAT($BZ$1,MATCH(D412,$BY$7:$BY$100,0)+6+SUM(IF((D412=$BY$7:$BY$59)=TRUE,1,0))-1))*$R$3)))=0,0,1))</f>
        <v>#N/A</v>
      </c>
      <c r="Z412" s="6"/>
      <c r="AA412" s="30" t="str">
        <f t="shared" ca="1" si="102"/>
        <v/>
      </c>
      <c r="AB412" s="31" t="str">
        <f t="shared" si="103"/>
        <v/>
      </c>
      <c r="AC412" s="31" t="str">
        <f t="shared" si="104"/>
        <v/>
      </c>
      <c r="AD412" s="31" t="str">
        <f t="shared" si="105"/>
        <v/>
      </c>
      <c r="AE412" s="32" t="str">
        <f t="shared" si="106"/>
        <v/>
      </c>
      <c r="AF412" s="33" t="str" cm="1">
        <f t="array" aca="1" ref="AF412" ca="1">IFERROR(IF(_xlfn._xlws.SORT(TRANSPOSE(MMULT(MMULT(_xlfn.MUNIT(X412),IF(ROUND(MMULT(IF(E412=0,IF(DN410=1,INDIRECT(_xlfn.CONCAT($CP$1,MATCH(F412,$CO$7:$CO$100,0)+6)):INDIRECT(_xlfn.CONCAT($CP$1,MATCH(F412,$CO$7:$CO$100,0)+6+SUM(IF((F412=$CO$7:$CO$59)=TRUE,1,0))-1)),INDIRECT(_xlfn.CONCAT($CH$1,MATCH(F412,$CG$7:$CG$100,0)+6)):INDIRECT(_xlfn.CONCAT($CH$1,MATCH(F412,$CG$7:$CG$100,0)+6+SUM(IF((F412=$CG$7:$CG$59)=TRUE,1,0))-1))),IF(OR(DN410=2,DN410=3),INDIRECT(_xlfn.CONCAT($CL$1,MATCH(E412,$CK$7:$CK$100,0)+6)):INDIRECT(_xlfn.CONCAT($CL$1,MATCH(E412,$CK$7:$CK$100,0)+6+SUM(IF((E412=$CK$7:$CK$59)=TRUE,1,0))-1)),INDIRECT(_xlfn.CONCAT($CD$1,MATCH(E412,$CC$7:$CC$100,0)+6)):INDIRECT(_xlfn.CONCAT($CD$1,MATCH(E412,$CC$7:$CC$100,0)+6+SUM(IF((E412=$CC$7:$CC$59)=TRUE,1,0))-1))))*$S$3*IF(AND(DM410=4,F412=0),1.1,1),1/TRANSPOSE(W412-INDIRECT(_xlfn.CONCAT($BZ$1,MATCH(D412,$BY$7:$BY$100,0)+6)):INDIRECT(_xlfn.CONCAT($BZ$1,MATCH(D412,$BY$7:$BY$100,0)+6+SUM(IF((D412=$BY$7:$BY$59)=TRUE,1,0))-1))*$R$3)),6)=1,1,0)),W412-INDIRECT(_xlfn.CONCAT($BZ$1,MATCH(D412,$BY$7:$BY$100,0)+6)):INDIRECT(_xlfn.CONCAT($BZ$1,MATCH(D412,$BY$7:$BY$100,0)+6+SUM(IF((D412=$BY$7:$BY$59)=TRUE,1,0))-1))*$R$3))/$S$3,1,-1,TRUE)=0,"",_xlfn._xlws.SORT(TRANSPOSE(MMULT(MMULT(_xlfn.MUNIT(X412),IF(ROUND(MMULT(IF(E412=0,IF(DN410=1,INDIRECT(_xlfn.CONCAT($CP$1,MATCH(F412,$CO$7:$CO$100,0)+6)):INDIRECT(_xlfn.CONCAT($CP$1,MATCH(F412,$CO$7:$CO$100,0)+6+SUM(IF((F412=$CO$7:$CO$59)=TRUE,1,0))-1)),INDIRECT(_xlfn.CONCAT($CH$1,MATCH(F412,$CG$7:$CG$100,0)+6)):INDIRECT(_xlfn.CONCAT($CH$1,MATCH(F412,$CG$7:$CG$100,0)+6+SUM(IF((F412=$CG$7:$CG$59)=TRUE,1,0))-1))),IF(OR(DN410=2,DN410=3),INDIRECT(_xlfn.CONCAT($CL$1,MATCH(E412,$CK$7:$CK$100,0)+6)):INDIRECT(_xlfn.CONCAT($CL$1,MATCH(E412,$CK$7:$CK$100,0)+6+SUM(IF((E412=$CK$7:$CK$59)=TRUE,1,0))-1)),INDIRECT(_xlfn.CONCAT($CD$1,MATCH(E412,$CC$7:$CC$100,0)+6)):INDIRECT(_xlfn.CONCAT($CD$1,MATCH(E412,$CC$7:$CC$100,0)+6+SUM(IF((E412=$CC$7:$CC$59)=TRUE,1,0))-1))))*$S$3*IF(AND(DM410=4,F412=0),1.1,1),1/TRANSPOSE(W412-INDIRECT(_xlfn.CONCAT($BZ$1,MATCH(D412,$BY$7:$BY$100,0)+6)):INDIRECT(_xlfn.CONCAT($BZ$1,MATCH(D412,$BY$7:$BY$100,0)+6+SUM(IF((D412=$BY$7:$BY$59)=TRUE,1,0))-1))*$R$3)),6)=1,1,0)),W412-INDIRECT(_xlfn.CONCAT($BZ$1,MATCH(D412,$BY$7:$BY$100,0)+6)):INDIRECT(_xlfn.CONCAT($BZ$1,MATCH(D412,$BY$7:$BY$100,0)+6+SUM(IF((D412=$BY$7:$BY$59)=TRUE,1,0))-1))*$R$3))/$S$3,1,-1,TRUE)),"")</f>
        <v/>
      </c>
      <c r="AG412" s="31"/>
      <c r="AH412" s="31"/>
      <c r="AI412" s="31"/>
      <c r="AJ412" s="32"/>
      <c r="AK412" s="6"/>
      <c r="AL412" s="21"/>
      <c r="AM412" s="21"/>
      <c r="AN412" s="48">
        <f t="shared" si="107"/>
        <v>12</v>
      </c>
      <c r="AO412" s="39" t="e">
        <f t="shared" si="108"/>
        <v>#N/A</v>
      </c>
      <c r="AP412" s="39" t="e" cm="1">
        <f t="array" ref="AP412">_xlfn.XMATCH(1,IF(IF((AL412=$DG$24:$EF$24)=TRUE,1,0)+IF((AM412=$DG$25:$EF$25)=TRUE,1,0)=2,1,0))</f>
        <v>#N/A</v>
      </c>
      <c r="AQ412" s="39" t="str" cm="1">
        <f t="array" aca="1" ref="AQ412:AU412" ca="1">AA412:AE412</f>
        <v/>
      </c>
      <c r="AR412" s="39" t="str">
        <f ca="1"/>
        <v/>
      </c>
      <c r="AS412" s="39" t="str">
        <f ca="1"/>
        <v/>
      </c>
      <c r="AT412" s="39" t="str">
        <f ca="1"/>
        <v/>
      </c>
      <c r="AU412" s="39" t="str">
        <f ca="1"/>
        <v/>
      </c>
      <c r="AV412" s="39">
        <f t="shared" si="109"/>
        <v>0</v>
      </c>
      <c r="AW412" s="39" t="e" cm="1">
        <f t="array" ref="AW412">IF(AND(AV412=1,AO412&lt;&gt;1),VLOOKUP(E412,변환표준점수!$H$8:$O$60,_xlfn.XMATCH('표점 계산기'!$AL412,변환표준점수!$I$6:$O$6)+1,FALSE),IF(AND($E412=0,$DN$4=1),INDEX($CH$7:$CH$73,SUM(IF(AF412=$CP$7:$CP$59,ROW($A$1:$A$50),0))),IF(AND($E412&lt;&gt;0,$DN$4&lt;&gt;1),INDEX($CD$7:$CD$73,SUM(IF(AF412=$CL$7:$CL$59,ROW($A$1:$A$50),0))),AF412:AJ412)))</f>
        <v>#N/A</v>
      </c>
      <c r="AX412" s="39"/>
      <c r="AY412" s="39"/>
      <c r="AZ412" s="39"/>
      <c r="BA412" s="39"/>
      <c r="BB412" s="39" t="e">
        <f>VLOOKUP(G412,변환표준점수!$X$8:$AM$16,_xlfn.XMATCH(AL412,변환표준점수!$Y$5:$AM$5)+IF(OR(AN412=6,AN412=7,AN412=10,AN412=11),IF(AO412=1,0,1),0)+1,FALSE)</f>
        <v>#N/A</v>
      </c>
      <c r="BC412" s="39" t="e">
        <f>VLOOKUP(H412,변환표준점수!$AO$8:$BE$16,_xlfn.XMATCH(AL412,변환표준점수!$AP$5:$BE$5)+IF(OR(AN412=3,AN412=6,AN412=8,AN412=9,AN412=10),IF(AO412=1,0,1),0)+1,FALSE)</f>
        <v>#N/A</v>
      </c>
      <c r="BD412" s="39" t="e">
        <f>IF(I412=0,VLOOKUP(K412,변환표준점수!$BU$8:$CF$62,'표점 계산기'!$AN412+1,FALSE),VLOOKUP(I412,변환표준점수!$BH$8:$BS$62,'표점 계산기'!$AN412+1,FALSE))</f>
        <v>#N/A</v>
      </c>
      <c r="BE412" s="39" t="e">
        <f>IF(J412=0,VLOOKUP(L412,변환표준점수!$BU$8:$CF$62,'표점 계산기'!$AN412+1,FALSE),VLOOKUP(J412,변환표준점수!$BH$8:$BS$62,'표점 계산기'!$AN412+1,FALSE))</f>
        <v>#N/A</v>
      </c>
      <c r="BF412" s="39" cm="1">
        <f t="array" ref="BF412">IF(M412=0,0,IF(OR(AN412=3,AN412=4),0,IF(AN412=1,INDEX($CZ$7:$CZ$15,SUM(IF(M412&lt;$CY$7:$CY$15=TRUE,1,0))+1),VLOOKUP(M412,변환표준점수!$BH$8:$BS$62,'표점 계산기'!AN412+1,FALSE))))</f>
        <v>0</v>
      </c>
      <c r="BG412" s="39" t="e" cm="1">
        <f t="array" ref="BG412">INDEX($DG$24:$EF$31,COLUMN(C407),$AP412)</f>
        <v>#N/A</v>
      </c>
      <c r="BH412" s="39" t="e" cm="1">
        <f t="array" ref="BH412">INDEX($DG$24:$EF$31,COLUMN(D407),$AP412)</f>
        <v>#N/A</v>
      </c>
      <c r="BI412" s="39" t="e" cm="1">
        <f t="array" ref="BI412">INDEX($DG$24:$EF$31,COLUMN(E407),$AP412)</f>
        <v>#N/A</v>
      </c>
      <c r="BJ412" s="39" t="e" cm="1">
        <f t="array" ref="BJ412">INDEX($DG$24:$EF$31,COLUMN(F407),$AP412)</f>
        <v>#N/A</v>
      </c>
      <c r="BK412" s="39" t="e" cm="1">
        <f t="array" ref="BK412">INDEX($DG$24:$EF$31,COLUMN(G407),$AP412)</f>
        <v>#N/A</v>
      </c>
      <c r="BL412" s="39" t="e" cm="1">
        <f t="array" ref="BL412">INDEX($DG$24:$EF$31,COLUMN(H407),$AP412)</f>
        <v>#N/A</v>
      </c>
      <c r="BM412" s="63" t="str" cm="1">
        <f t="array" aca="1" ref="BM412:BQ412" ca="1">IFERROR(ROUND(IF(IFERROR(AW412:BA412/AW412:BA412,0)=1,(IFERROR(AQ412:AU412*BG412,0)+IFERROR(AW412:BA412*BH412,0)+(SUM(BD412:BF412)-MIN(BD412:BF412))*BI412+BB412*BJ412+BC412*BK412)*BL412+BB412*(1-BJ412)+BC412*(1-BK412)+IF(AN412=1,BF412,0),""),2),"")</f>
        <v/>
      </c>
      <c r="BN412" s="52" t="str">
        <f ca="1"/>
        <v/>
      </c>
      <c r="BO412" s="52" t="str">
        <f ca="1"/>
        <v/>
      </c>
      <c r="BP412" s="52" t="str">
        <f ca="1"/>
        <v/>
      </c>
      <c r="BQ412" s="64" t="str">
        <f ca="1"/>
        <v/>
      </c>
      <c r="BR412" s="6"/>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6"/>
      <c r="DM412" s="6"/>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row>
    <row r="413" spans="1:153" x14ac:dyDescent="0.3">
      <c r="A413" s="5"/>
      <c r="B413" s="18" t="str">
        <f t="shared" si="97"/>
        <v/>
      </c>
      <c r="C413" s="24"/>
      <c r="D413" s="24"/>
      <c r="E413" s="24"/>
      <c r="F413" s="24"/>
      <c r="G413" s="24"/>
      <c r="H413" s="25"/>
      <c r="I413" s="25"/>
      <c r="J413" s="25"/>
      <c r="K413" s="25"/>
      <c r="L413" s="25"/>
      <c r="M413" s="25"/>
      <c r="N413" s="24"/>
      <c r="O413" s="25"/>
      <c r="P413" s="6"/>
      <c r="Q413" s="6"/>
      <c r="R413" s="6" t="e">
        <f t="shared" si="98"/>
        <v>#N/A</v>
      </c>
      <c r="S413" s="6" t="e">
        <f t="shared" si="99"/>
        <v>#N/A</v>
      </c>
      <c r="T413" s="6" t="e">
        <f t="shared" si="100"/>
        <v>#N/A</v>
      </c>
      <c r="U413" s="6" t="e">
        <f t="shared" si="101"/>
        <v>#N/A</v>
      </c>
      <c r="V413" s="8" cm="1">
        <f t="array" ref="V413">IF(M413=0,0,IF(OR($DM$4=3,$DM$4=4),0,IF($DM$4=1,INDEX($CZ$7:$CZ$15,SUM(IF(M413&lt;$CY$7:$CY$15=TRUE,1,0))+1),VLOOKUP(M413,$DB$7:$DC$107,2,FALSE))))</f>
        <v>0</v>
      </c>
      <c r="W413" s="6" t="e">
        <f t="shared" si="96"/>
        <v>#N/A</v>
      </c>
      <c r="X413" s="6" cm="1">
        <f t="array" aca="1" ref="X413" ca="1">SUM(IF((IF(E413=0,INDIRECT(_xlfn.CONCAT($CH$1,MATCH(F413,$CG$7:$CG$100,0)+6)):INDIRECT(_xlfn.CONCAT($CH$1,MATCH(F413,$CG$7:$CG$100,0)+6+SUM(IF((F413=$CG$7:$CG$59)=TRUE,1,0))-1)),INDIRECT(_xlfn.CONCAT($CD$1,MATCH(E413,$CC$7:$CC$100,0)+6)):INDIRECT(_xlfn.CONCAT($CD$1,MATCH(E413,$CC$7:$CC$100,0)+6+SUM(IF((E413=$CC$7:$CC$59)=TRUE,1,0))-1)))*$S$3)=0,0,1))</f>
        <v>2</v>
      </c>
      <c r="Y413" s="6" t="e" cm="1">
        <f t="array" aca="1" ref="Y413" ca="1">SUM(IF((TRANSPOSE(MMULT(MMULT(_xlfn.MUNIT(X413),IF(MMULT(IF(E413=0,INDIRECT(_xlfn.CONCAT($CH$1,MATCH(F413,$CG$7:$CG$100,0)+6)):INDIRECT(_xlfn.CONCAT($CH$1,MATCH(F413,$CG$7:$CG$100,0)+6+SUM(IF((F413=$CG$7:$CG$59)=TRUE,1,0))-1)),INDIRECT(_xlfn.CONCAT($CD$1,MATCH(E413,$CC$7:$CC$100,0)+6)):INDIRECT(_xlfn.CONCAT($CD$1,MATCH(E413,$CC$7:$CC$100,0)+6+SUM(IF((E413=$CC$7:$CC$59)=TRUE,1,0))-1)))*$S$3,1/TRANSPOSE(W413-INDIRECT(_xlfn.CONCAT($BZ$1,MATCH(D413,$BY$7:$BY$100,0)+6)):INDIRECT(_xlfn.CONCAT($BZ$1,MATCH(D413,$BY$7:$BY$100,0)+6+SUM(IF((D413=$BY$7:$BY$59)=TRUE,1,0))-1))*$R$3))=1,1,0)),W413-INDIRECT(_xlfn.CONCAT($BZ$1,MATCH(D413,$BY$7:$BY$100,0)+6)):INDIRECT(_xlfn.CONCAT($BZ$1,MATCH(D413,$BY$7:$BY$100,0)+6+SUM(IF((D413=$BY$7:$BY$59)=TRUE,1,0))-1))*$R$3)))=0,0,1))</f>
        <v>#N/A</v>
      </c>
      <c r="Z413" s="6"/>
      <c r="AA413" s="30" t="str">
        <f t="shared" ca="1" si="102"/>
        <v/>
      </c>
      <c r="AB413" s="31" t="str">
        <f t="shared" si="103"/>
        <v/>
      </c>
      <c r="AC413" s="31" t="str">
        <f t="shared" si="104"/>
        <v/>
      </c>
      <c r="AD413" s="31" t="str">
        <f t="shared" si="105"/>
        <v/>
      </c>
      <c r="AE413" s="32" t="str">
        <f t="shared" si="106"/>
        <v/>
      </c>
      <c r="AF413" s="33" t="str" cm="1">
        <f t="array" aca="1" ref="AF413" ca="1">IFERROR(IF(_xlfn._xlws.SORT(TRANSPOSE(MMULT(MMULT(_xlfn.MUNIT(X413),IF(ROUND(MMULT(IF(E413=0,IF(DN411=1,INDIRECT(_xlfn.CONCAT($CP$1,MATCH(F413,$CO$7:$CO$100,0)+6)):INDIRECT(_xlfn.CONCAT($CP$1,MATCH(F413,$CO$7:$CO$100,0)+6+SUM(IF((F413=$CO$7:$CO$59)=TRUE,1,0))-1)),INDIRECT(_xlfn.CONCAT($CH$1,MATCH(F413,$CG$7:$CG$100,0)+6)):INDIRECT(_xlfn.CONCAT($CH$1,MATCH(F413,$CG$7:$CG$100,0)+6+SUM(IF((F413=$CG$7:$CG$59)=TRUE,1,0))-1))),IF(OR(DN411=2,DN411=3),INDIRECT(_xlfn.CONCAT($CL$1,MATCH(E413,$CK$7:$CK$100,0)+6)):INDIRECT(_xlfn.CONCAT($CL$1,MATCH(E413,$CK$7:$CK$100,0)+6+SUM(IF((E413=$CK$7:$CK$59)=TRUE,1,0))-1)),INDIRECT(_xlfn.CONCAT($CD$1,MATCH(E413,$CC$7:$CC$100,0)+6)):INDIRECT(_xlfn.CONCAT($CD$1,MATCH(E413,$CC$7:$CC$100,0)+6+SUM(IF((E413=$CC$7:$CC$59)=TRUE,1,0))-1))))*$S$3*IF(AND(DM411=4,F413=0),1.1,1),1/TRANSPOSE(W413-INDIRECT(_xlfn.CONCAT($BZ$1,MATCH(D413,$BY$7:$BY$100,0)+6)):INDIRECT(_xlfn.CONCAT($BZ$1,MATCH(D413,$BY$7:$BY$100,0)+6+SUM(IF((D413=$BY$7:$BY$59)=TRUE,1,0))-1))*$R$3)),6)=1,1,0)),W413-INDIRECT(_xlfn.CONCAT($BZ$1,MATCH(D413,$BY$7:$BY$100,0)+6)):INDIRECT(_xlfn.CONCAT($BZ$1,MATCH(D413,$BY$7:$BY$100,0)+6+SUM(IF((D413=$BY$7:$BY$59)=TRUE,1,0))-1))*$R$3))/$S$3,1,-1,TRUE)=0,"",_xlfn._xlws.SORT(TRANSPOSE(MMULT(MMULT(_xlfn.MUNIT(X413),IF(ROUND(MMULT(IF(E413=0,IF(DN411=1,INDIRECT(_xlfn.CONCAT($CP$1,MATCH(F413,$CO$7:$CO$100,0)+6)):INDIRECT(_xlfn.CONCAT($CP$1,MATCH(F413,$CO$7:$CO$100,0)+6+SUM(IF((F413=$CO$7:$CO$59)=TRUE,1,0))-1)),INDIRECT(_xlfn.CONCAT($CH$1,MATCH(F413,$CG$7:$CG$100,0)+6)):INDIRECT(_xlfn.CONCAT($CH$1,MATCH(F413,$CG$7:$CG$100,0)+6+SUM(IF((F413=$CG$7:$CG$59)=TRUE,1,0))-1))),IF(OR(DN411=2,DN411=3),INDIRECT(_xlfn.CONCAT($CL$1,MATCH(E413,$CK$7:$CK$100,0)+6)):INDIRECT(_xlfn.CONCAT($CL$1,MATCH(E413,$CK$7:$CK$100,0)+6+SUM(IF((E413=$CK$7:$CK$59)=TRUE,1,0))-1)),INDIRECT(_xlfn.CONCAT($CD$1,MATCH(E413,$CC$7:$CC$100,0)+6)):INDIRECT(_xlfn.CONCAT($CD$1,MATCH(E413,$CC$7:$CC$100,0)+6+SUM(IF((E413=$CC$7:$CC$59)=TRUE,1,0))-1))))*$S$3*IF(AND(DM411=4,F413=0),1.1,1),1/TRANSPOSE(W413-INDIRECT(_xlfn.CONCAT($BZ$1,MATCH(D413,$BY$7:$BY$100,0)+6)):INDIRECT(_xlfn.CONCAT($BZ$1,MATCH(D413,$BY$7:$BY$100,0)+6+SUM(IF((D413=$BY$7:$BY$59)=TRUE,1,0))-1))*$R$3)),6)=1,1,0)),W413-INDIRECT(_xlfn.CONCAT($BZ$1,MATCH(D413,$BY$7:$BY$100,0)+6)):INDIRECT(_xlfn.CONCAT($BZ$1,MATCH(D413,$BY$7:$BY$100,0)+6+SUM(IF((D413=$BY$7:$BY$59)=TRUE,1,0))-1))*$R$3))/$S$3,1,-1,TRUE)),"")</f>
        <v/>
      </c>
      <c r="AG413" s="31"/>
      <c r="AH413" s="31"/>
      <c r="AI413" s="31"/>
      <c r="AJ413" s="32"/>
      <c r="AK413" s="6"/>
      <c r="AL413" s="21"/>
      <c r="AM413" s="21"/>
      <c r="AN413" s="48">
        <f t="shared" si="107"/>
        <v>12</v>
      </c>
      <c r="AO413" s="39" t="e">
        <f t="shared" si="108"/>
        <v>#N/A</v>
      </c>
      <c r="AP413" s="39" t="e" cm="1">
        <f t="array" ref="AP413">_xlfn.XMATCH(1,IF(IF((AL413=$DG$24:$EF$24)=TRUE,1,0)+IF((AM413=$DG$25:$EF$25)=TRUE,1,0)=2,1,0))</f>
        <v>#N/A</v>
      </c>
      <c r="AQ413" s="39" t="str" cm="1">
        <f t="array" aca="1" ref="AQ413:AU413" ca="1">AA413:AE413</f>
        <v/>
      </c>
      <c r="AR413" s="39" t="str">
        <f ca="1"/>
        <v/>
      </c>
      <c r="AS413" s="39" t="str">
        <f ca="1"/>
        <v/>
      </c>
      <c r="AT413" s="39" t="str">
        <f ca="1"/>
        <v/>
      </c>
      <c r="AU413" s="39" t="str">
        <f ca="1"/>
        <v/>
      </c>
      <c r="AV413" s="39">
        <f t="shared" si="109"/>
        <v>0</v>
      </c>
      <c r="AW413" s="39" t="e" cm="1">
        <f t="array" ref="AW413">IF(AND(AV413=1,AO413&lt;&gt;1),VLOOKUP(E413,변환표준점수!$H$8:$O$60,_xlfn.XMATCH('표점 계산기'!$AL413,변환표준점수!$I$6:$O$6)+1,FALSE),IF(AND($E413=0,$DN$4=1),INDEX($CH$7:$CH$73,SUM(IF(AF413=$CP$7:$CP$59,ROW($A$1:$A$50),0))),IF(AND($E413&lt;&gt;0,$DN$4&lt;&gt;1),INDEX($CD$7:$CD$73,SUM(IF(AF413=$CL$7:$CL$59,ROW($A$1:$A$50),0))),AF413:AJ413)))</f>
        <v>#N/A</v>
      </c>
      <c r="AX413" s="39"/>
      <c r="AY413" s="39"/>
      <c r="AZ413" s="39"/>
      <c r="BA413" s="39"/>
      <c r="BB413" s="39" t="e">
        <f>VLOOKUP(G413,변환표준점수!$X$8:$AM$16,_xlfn.XMATCH(AL413,변환표준점수!$Y$5:$AM$5)+IF(OR(AN413=6,AN413=7,AN413=10,AN413=11),IF(AO413=1,0,1),0)+1,FALSE)</f>
        <v>#N/A</v>
      </c>
      <c r="BC413" s="39" t="e">
        <f>VLOOKUP(H413,변환표준점수!$AO$8:$BE$16,_xlfn.XMATCH(AL413,변환표준점수!$AP$5:$BE$5)+IF(OR(AN413=3,AN413=6,AN413=8,AN413=9,AN413=10),IF(AO413=1,0,1),0)+1,FALSE)</f>
        <v>#N/A</v>
      </c>
      <c r="BD413" s="39" t="e">
        <f>IF(I413=0,VLOOKUP(K413,변환표준점수!$BU$8:$CF$62,'표점 계산기'!$AN413+1,FALSE),VLOOKUP(I413,변환표준점수!$BH$8:$BS$62,'표점 계산기'!$AN413+1,FALSE))</f>
        <v>#N/A</v>
      </c>
      <c r="BE413" s="39" t="e">
        <f>IF(J413=0,VLOOKUP(L413,변환표준점수!$BU$8:$CF$62,'표점 계산기'!$AN413+1,FALSE),VLOOKUP(J413,변환표준점수!$BH$8:$BS$62,'표점 계산기'!$AN413+1,FALSE))</f>
        <v>#N/A</v>
      </c>
      <c r="BF413" s="39" cm="1">
        <f t="array" ref="BF413">IF(M413=0,0,IF(OR(AN413=3,AN413=4),0,IF(AN413=1,INDEX($CZ$7:$CZ$15,SUM(IF(M413&lt;$CY$7:$CY$15=TRUE,1,0))+1),VLOOKUP(M413,변환표준점수!$BH$8:$BS$62,'표점 계산기'!AN413+1,FALSE))))</f>
        <v>0</v>
      </c>
      <c r="BG413" s="39" t="e" cm="1">
        <f t="array" ref="BG413">INDEX($DG$24:$EF$31,COLUMN(C408),$AP413)</f>
        <v>#N/A</v>
      </c>
      <c r="BH413" s="39" t="e" cm="1">
        <f t="array" ref="BH413">INDEX($DG$24:$EF$31,COLUMN(D408),$AP413)</f>
        <v>#N/A</v>
      </c>
      <c r="BI413" s="39" t="e" cm="1">
        <f t="array" ref="BI413">INDEX($DG$24:$EF$31,COLUMN(E408),$AP413)</f>
        <v>#N/A</v>
      </c>
      <c r="BJ413" s="39" t="e" cm="1">
        <f t="array" ref="BJ413">INDEX($DG$24:$EF$31,COLUMN(F408),$AP413)</f>
        <v>#N/A</v>
      </c>
      <c r="BK413" s="39" t="e" cm="1">
        <f t="array" ref="BK413">INDEX($DG$24:$EF$31,COLUMN(G408),$AP413)</f>
        <v>#N/A</v>
      </c>
      <c r="BL413" s="39" t="e" cm="1">
        <f t="array" ref="BL413">INDEX($DG$24:$EF$31,COLUMN(H408),$AP413)</f>
        <v>#N/A</v>
      </c>
      <c r="BM413" s="63" t="str" cm="1">
        <f t="array" aca="1" ref="BM413:BQ413" ca="1">IFERROR(ROUND(IF(IFERROR(AW413:BA413/AW413:BA413,0)=1,(IFERROR(AQ413:AU413*BG413,0)+IFERROR(AW413:BA413*BH413,0)+(SUM(BD413:BF413)-MIN(BD413:BF413))*BI413+BB413*BJ413+BC413*BK413)*BL413+BB413*(1-BJ413)+BC413*(1-BK413)+IF(AN413=1,BF413,0),""),2),"")</f>
        <v/>
      </c>
      <c r="BN413" s="52" t="str">
        <f ca="1"/>
        <v/>
      </c>
      <c r="BO413" s="52" t="str">
        <f ca="1"/>
        <v/>
      </c>
      <c r="BP413" s="52" t="str">
        <f ca="1"/>
        <v/>
      </c>
      <c r="BQ413" s="64" t="str">
        <f ca="1"/>
        <v/>
      </c>
      <c r="BR413" s="6"/>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6"/>
      <c r="DM413" s="6"/>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row>
    <row r="414" spans="1:153" x14ac:dyDescent="0.3">
      <c r="A414" s="5"/>
      <c r="B414" s="18" t="str">
        <f t="shared" si="97"/>
        <v/>
      </c>
      <c r="C414" s="24"/>
      <c r="D414" s="24"/>
      <c r="E414" s="24"/>
      <c r="F414" s="24"/>
      <c r="G414" s="24"/>
      <c r="H414" s="25"/>
      <c r="I414" s="25"/>
      <c r="J414" s="25"/>
      <c r="K414" s="25"/>
      <c r="L414" s="25"/>
      <c r="M414" s="25"/>
      <c r="N414" s="24"/>
      <c r="O414" s="25"/>
      <c r="P414" s="6"/>
      <c r="Q414" s="6"/>
      <c r="R414" s="6" t="e">
        <f t="shared" si="98"/>
        <v>#N/A</v>
      </c>
      <c r="S414" s="6" t="e">
        <f t="shared" si="99"/>
        <v>#N/A</v>
      </c>
      <c r="T414" s="6" t="e">
        <f t="shared" si="100"/>
        <v>#N/A</v>
      </c>
      <c r="U414" s="6" t="e">
        <f t="shared" si="101"/>
        <v>#N/A</v>
      </c>
      <c r="V414" s="8" cm="1">
        <f t="array" ref="V414">IF(M414=0,0,IF(OR($DM$4=3,$DM$4=4),0,IF($DM$4=1,INDEX($CZ$7:$CZ$15,SUM(IF(M414&lt;$CY$7:$CY$15=TRUE,1,0))+1),VLOOKUP(M414,$DB$7:$DC$107,2,FALSE))))</f>
        <v>0</v>
      </c>
      <c r="W414" s="6" t="e">
        <f t="shared" si="96"/>
        <v>#N/A</v>
      </c>
      <c r="X414" s="6" cm="1">
        <f t="array" aca="1" ref="X414" ca="1">SUM(IF((IF(E414=0,INDIRECT(_xlfn.CONCAT($CH$1,MATCH(F414,$CG$7:$CG$100,0)+6)):INDIRECT(_xlfn.CONCAT($CH$1,MATCH(F414,$CG$7:$CG$100,0)+6+SUM(IF((F414=$CG$7:$CG$59)=TRUE,1,0))-1)),INDIRECT(_xlfn.CONCAT($CD$1,MATCH(E414,$CC$7:$CC$100,0)+6)):INDIRECT(_xlfn.CONCAT($CD$1,MATCH(E414,$CC$7:$CC$100,0)+6+SUM(IF((E414=$CC$7:$CC$59)=TRUE,1,0))-1)))*$S$3)=0,0,1))</f>
        <v>2</v>
      </c>
      <c r="Y414" s="6" t="e" cm="1">
        <f t="array" aca="1" ref="Y414" ca="1">SUM(IF((TRANSPOSE(MMULT(MMULT(_xlfn.MUNIT(X414),IF(MMULT(IF(E414=0,INDIRECT(_xlfn.CONCAT($CH$1,MATCH(F414,$CG$7:$CG$100,0)+6)):INDIRECT(_xlfn.CONCAT($CH$1,MATCH(F414,$CG$7:$CG$100,0)+6+SUM(IF((F414=$CG$7:$CG$59)=TRUE,1,0))-1)),INDIRECT(_xlfn.CONCAT($CD$1,MATCH(E414,$CC$7:$CC$100,0)+6)):INDIRECT(_xlfn.CONCAT($CD$1,MATCH(E414,$CC$7:$CC$100,0)+6+SUM(IF((E414=$CC$7:$CC$59)=TRUE,1,0))-1)))*$S$3,1/TRANSPOSE(W414-INDIRECT(_xlfn.CONCAT($BZ$1,MATCH(D414,$BY$7:$BY$100,0)+6)):INDIRECT(_xlfn.CONCAT($BZ$1,MATCH(D414,$BY$7:$BY$100,0)+6+SUM(IF((D414=$BY$7:$BY$59)=TRUE,1,0))-1))*$R$3))=1,1,0)),W414-INDIRECT(_xlfn.CONCAT($BZ$1,MATCH(D414,$BY$7:$BY$100,0)+6)):INDIRECT(_xlfn.CONCAT($BZ$1,MATCH(D414,$BY$7:$BY$100,0)+6+SUM(IF((D414=$BY$7:$BY$59)=TRUE,1,0))-1))*$R$3)))=0,0,1))</f>
        <v>#N/A</v>
      </c>
      <c r="Z414" s="6"/>
      <c r="AA414" s="30" t="str">
        <f t="shared" ca="1" si="102"/>
        <v/>
      </c>
      <c r="AB414" s="31" t="str">
        <f t="shared" si="103"/>
        <v/>
      </c>
      <c r="AC414" s="31" t="str">
        <f t="shared" si="104"/>
        <v/>
      </c>
      <c r="AD414" s="31" t="str">
        <f t="shared" si="105"/>
        <v/>
      </c>
      <c r="AE414" s="32" t="str">
        <f t="shared" si="106"/>
        <v/>
      </c>
      <c r="AF414" s="33" t="str" cm="1">
        <f t="array" aca="1" ref="AF414" ca="1">IFERROR(IF(_xlfn._xlws.SORT(TRANSPOSE(MMULT(MMULT(_xlfn.MUNIT(X414),IF(ROUND(MMULT(IF(E414=0,IF(DN412=1,INDIRECT(_xlfn.CONCAT($CP$1,MATCH(F414,$CO$7:$CO$100,0)+6)):INDIRECT(_xlfn.CONCAT($CP$1,MATCH(F414,$CO$7:$CO$100,0)+6+SUM(IF((F414=$CO$7:$CO$59)=TRUE,1,0))-1)),INDIRECT(_xlfn.CONCAT($CH$1,MATCH(F414,$CG$7:$CG$100,0)+6)):INDIRECT(_xlfn.CONCAT($CH$1,MATCH(F414,$CG$7:$CG$100,0)+6+SUM(IF((F414=$CG$7:$CG$59)=TRUE,1,0))-1))),IF(OR(DN412=2,DN412=3),INDIRECT(_xlfn.CONCAT($CL$1,MATCH(E414,$CK$7:$CK$100,0)+6)):INDIRECT(_xlfn.CONCAT($CL$1,MATCH(E414,$CK$7:$CK$100,0)+6+SUM(IF((E414=$CK$7:$CK$59)=TRUE,1,0))-1)),INDIRECT(_xlfn.CONCAT($CD$1,MATCH(E414,$CC$7:$CC$100,0)+6)):INDIRECT(_xlfn.CONCAT($CD$1,MATCH(E414,$CC$7:$CC$100,0)+6+SUM(IF((E414=$CC$7:$CC$59)=TRUE,1,0))-1))))*$S$3*IF(AND(DM412=4,F414=0),1.1,1),1/TRANSPOSE(W414-INDIRECT(_xlfn.CONCAT($BZ$1,MATCH(D414,$BY$7:$BY$100,0)+6)):INDIRECT(_xlfn.CONCAT($BZ$1,MATCH(D414,$BY$7:$BY$100,0)+6+SUM(IF((D414=$BY$7:$BY$59)=TRUE,1,0))-1))*$R$3)),6)=1,1,0)),W414-INDIRECT(_xlfn.CONCAT($BZ$1,MATCH(D414,$BY$7:$BY$100,0)+6)):INDIRECT(_xlfn.CONCAT($BZ$1,MATCH(D414,$BY$7:$BY$100,0)+6+SUM(IF((D414=$BY$7:$BY$59)=TRUE,1,0))-1))*$R$3))/$S$3,1,-1,TRUE)=0,"",_xlfn._xlws.SORT(TRANSPOSE(MMULT(MMULT(_xlfn.MUNIT(X414),IF(ROUND(MMULT(IF(E414=0,IF(DN412=1,INDIRECT(_xlfn.CONCAT($CP$1,MATCH(F414,$CO$7:$CO$100,0)+6)):INDIRECT(_xlfn.CONCAT($CP$1,MATCH(F414,$CO$7:$CO$100,0)+6+SUM(IF((F414=$CO$7:$CO$59)=TRUE,1,0))-1)),INDIRECT(_xlfn.CONCAT($CH$1,MATCH(F414,$CG$7:$CG$100,0)+6)):INDIRECT(_xlfn.CONCAT($CH$1,MATCH(F414,$CG$7:$CG$100,0)+6+SUM(IF((F414=$CG$7:$CG$59)=TRUE,1,0))-1))),IF(OR(DN412=2,DN412=3),INDIRECT(_xlfn.CONCAT($CL$1,MATCH(E414,$CK$7:$CK$100,0)+6)):INDIRECT(_xlfn.CONCAT($CL$1,MATCH(E414,$CK$7:$CK$100,0)+6+SUM(IF((E414=$CK$7:$CK$59)=TRUE,1,0))-1)),INDIRECT(_xlfn.CONCAT($CD$1,MATCH(E414,$CC$7:$CC$100,0)+6)):INDIRECT(_xlfn.CONCAT($CD$1,MATCH(E414,$CC$7:$CC$100,0)+6+SUM(IF((E414=$CC$7:$CC$59)=TRUE,1,0))-1))))*$S$3*IF(AND(DM412=4,F414=0),1.1,1),1/TRANSPOSE(W414-INDIRECT(_xlfn.CONCAT($BZ$1,MATCH(D414,$BY$7:$BY$100,0)+6)):INDIRECT(_xlfn.CONCAT($BZ$1,MATCH(D414,$BY$7:$BY$100,0)+6+SUM(IF((D414=$BY$7:$BY$59)=TRUE,1,0))-1))*$R$3)),6)=1,1,0)),W414-INDIRECT(_xlfn.CONCAT($BZ$1,MATCH(D414,$BY$7:$BY$100,0)+6)):INDIRECT(_xlfn.CONCAT($BZ$1,MATCH(D414,$BY$7:$BY$100,0)+6+SUM(IF((D414=$BY$7:$BY$59)=TRUE,1,0))-1))*$R$3))/$S$3,1,-1,TRUE)),"")</f>
        <v/>
      </c>
      <c r="AG414" s="31"/>
      <c r="AH414" s="31"/>
      <c r="AI414" s="31"/>
      <c r="AJ414" s="32"/>
      <c r="AK414" s="6"/>
      <c r="AL414" s="21"/>
      <c r="AM414" s="21"/>
      <c r="AN414" s="48">
        <f t="shared" si="107"/>
        <v>12</v>
      </c>
      <c r="AO414" s="39" t="e">
        <f t="shared" si="108"/>
        <v>#N/A</v>
      </c>
      <c r="AP414" s="39" t="e" cm="1">
        <f t="array" ref="AP414">_xlfn.XMATCH(1,IF(IF((AL414=$DG$24:$EF$24)=TRUE,1,0)+IF((AM414=$DG$25:$EF$25)=TRUE,1,0)=2,1,0))</f>
        <v>#N/A</v>
      </c>
      <c r="AQ414" s="39" t="str" cm="1">
        <f t="array" aca="1" ref="AQ414:AU414" ca="1">AA414:AE414</f>
        <v/>
      </c>
      <c r="AR414" s="39" t="str">
        <f ca="1"/>
        <v/>
      </c>
      <c r="AS414" s="39" t="str">
        <f ca="1"/>
        <v/>
      </c>
      <c r="AT414" s="39" t="str">
        <f ca="1"/>
        <v/>
      </c>
      <c r="AU414" s="39" t="str">
        <f ca="1"/>
        <v/>
      </c>
      <c r="AV414" s="39">
        <f t="shared" si="109"/>
        <v>0</v>
      </c>
      <c r="AW414" s="39" t="e" cm="1">
        <f t="array" ref="AW414">IF(AND(AV414=1,AO414&lt;&gt;1),VLOOKUP(E414,변환표준점수!$H$8:$O$60,_xlfn.XMATCH('표점 계산기'!$AL414,변환표준점수!$I$6:$O$6)+1,FALSE),IF(AND($E414=0,$DN$4=1),INDEX($CH$7:$CH$73,SUM(IF(AF414=$CP$7:$CP$59,ROW($A$1:$A$50),0))),IF(AND($E414&lt;&gt;0,$DN$4&lt;&gt;1),INDEX($CD$7:$CD$73,SUM(IF(AF414=$CL$7:$CL$59,ROW($A$1:$A$50),0))),AF414:AJ414)))</f>
        <v>#N/A</v>
      </c>
      <c r="AX414" s="39"/>
      <c r="AY414" s="39"/>
      <c r="AZ414" s="39"/>
      <c r="BA414" s="39"/>
      <c r="BB414" s="39" t="e">
        <f>VLOOKUP(G414,변환표준점수!$X$8:$AM$16,_xlfn.XMATCH(AL414,변환표준점수!$Y$5:$AM$5)+IF(OR(AN414=6,AN414=7,AN414=10,AN414=11),IF(AO414=1,0,1),0)+1,FALSE)</f>
        <v>#N/A</v>
      </c>
      <c r="BC414" s="39" t="e">
        <f>VLOOKUP(H414,변환표준점수!$AO$8:$BE$16,_xlfn.XMATCH(AL414,변환표준점수!$AP$5:$BE$5)+IF(OR(AN414=3,AN414=6,AN414=8,AN414=9,AN414=10),IF(AO414=1,0,1),0)+1,FALSE)</f>
        <v>#N/A</v>
      </c>
      <c r="BD414" s="39" t="e">
        <f>IF(I414=0,VLOOKUP(K414,변환표준점수!$BU$8:$CF$62,'표점 계산기'!$AN414+1,FALSE),VLOOKUP(I414,변환표준점수!$BH$8:$BS$62,'표점 계산기'!$AN414+1,FALSE))</f>
        <v>#N/A</v>
      </c>
      <c r="BE414" s="39" t="e">
        <f>IF(J414=0,VLOOKUP(L414,변환표준점수!$BU$8:$CF$62,'표점 계산기'!$AN414+1,FALSE),VLOOKUP(J414,변환표준점수!$BH$8:$BS$62,'표점 계산기'!$AN414+1,FALSE))</f>
        <v>#N/A</v>
      </c>
      <c r="BF414" s="39" cm="1">
        <f t="array" ref="BF414">IF(M414=0,0,IF(OR(AN414=3,AN414=4),0,IF(AN414=1,INDEX($CZ$7:$CZ$15,SUM(IF(M414&lt;$CY$7:$CY$15=TRUE,1,0))+1),VLOOKUP(M414,변환표준점수!$BH$8:$BS$62,'표점 계산기'!AN414+1,FALSE))))</f>
        <v>0</v>
      </c>
      <c r="BG414" s="39" t="e" cm="1">
        <f t="array" ref="BG414">INDEX($DG$24:$EF$31,COLUMN(C409),$AP414)</f>
        <v>#N/A</v>
      </c>
      <c r="BH414" s="39" t="e" cm="1">
        <f t="array" ref="BH414">INDEX($DG$24:$EF$31,COLUMN(D409),$AP414)</f>
        <v>#N/A</v>
      </c>
      <c r="BI414" s="39" t="e" cm="1">
        <f t="array" ref="BI414">INDEX($DG$24:$EF$31,COLUMN(E409),$AP414)</f>
        <v>#N/A</v>
      </c>
      <c r="BJ414" s="39" t="e" cm="1">
        <f t="array" ref="BJ414">INDEX($DG$24:$EF$31,COLUMN(F409),$AP414)</f>
        <v>#N/A</v>
      </c>
      <c r="BK414" s="39" t="e" cm="1">
        <f t="array" ref="BK414">INDEX($DG$24:$EF$31,COLUMN(G409),$AP414)</f>
        <v>#N/A</v>
      </c>
      <c r="BL414" s="39" t="e" cm="1">
        <f t="array" ref="BL414">INDEX($DG$24:$EF$31,COLUMN(H409),$AP414)</f>
        <v>#N/A</v>
      </c>
      <c r="BM414" s="63" t="str" cm="1">
        <f t="array" aca="1" ref="BM414:BQ414" ca="1">IFERROR(ROUND(IF(IFERROR(AW414:BA414/AW414:BA414,0)=1,(IFERROR(AQ414:AU414*BG414,0)+IFERROR(AW414:BA414*BH414,0)+(SUM(BD414:BF414)-MIN(BD414:BF414))*BI414+BB414*BJ414+BC414*BK414)*BL414+BB414*(1-BJ414)+BC414*(1-BK414)+IF(AN414=1,BF414,0),""),2),"")</f>
        <v/>
      </c>
      <c r="BN414" s="52" t="str">
        <f ca="1"/>
        <v/>
      </c>
      <c r="BO414" s="52" t="str">
        <f ca="1"/>
        <v/>
      </c>
      <c r="BP414" s="52" t="str">
        <f ca="1"/>
        <v/>
      </c>
      <c r="BQ414" s="64" t="str">
        <f ca="1"/>
        <v/>
      </c>
      <c r="BR414" s="6"/>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6"/>
      <c r="DM414" s="6"/>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row>
    <row r="415" spans="1:153" x14ac:dyDescent="0.3">
      <c r="A415" s="5"/>
      <c r="B415" s="18" t="str">
        <f t="shared" si="97"/>
        <v/>
      </c>
      <c r="C415" s="24"/>
      <c r="D415" s="24"/>
      <c r="E415" s="24"/>
      <c r="F415" s="24"/>
      <c r="G415" s="24"/>
      <c r="H415" s="25"/>
      <c r="I415" s="25"/>
      <c r="J415" s="25"/>
      <c r="K415" s="25"/>
      <c r="L415" s="25"/>
      <c r="M415" s="25"/>
      <c r="N415" s="24"/>
      <c r="O415" s="25"/>
      <c r="P415" s="6"/>
      <c r="Q415" s="6"/>
      <c r="R415" s="6" t="e">
        <f t="shared" si="98"/>
        <v>#N/A</v>
      </c>
      <c r="S415" s="6" t="e">
        <f t="shared" si="99"/>
        <v>#N/A</v>
      </c>
      <c r="T415" s="6" t="e">
        <f t="shared" si="100"/>
        <v>#N/A</v>
      </c>
      <c r="U415" s="6" t="e">
        <f t="shared" si="101"/>
        <v>#N/A</v>
      </c>
      <c r="V415" s="8" cm="1">
        <f t="array" ref="V415">IF(M415=0,0,IF(OR($DM$4=3,$DM$4=4),0,IF($DM$4=1,INDEX($CZ$7:$CZ$15,SUM(IF(M415&lt;$CY$7:$CY$15=TRUE,1,0))+1),VLOOKUP(M415,$DB$7:$DC$107,2,FALSE))))</f>
        <v>0</v>
      </c>
      <c r="W415" s="6" t="e">
        <f t="shared" si="96"/>
        <v>#N/A</v>
      </c>
      <c r="X415" s="6" cm="1">
        <f t="array" aca="1" ref="X415" ca="1">SUM(IF((IF(E415=0,INDIRECT(_xlfn.CONCAT($CH$1,MATCH(F415,$CG$7:$CG$100,0)+6)):INDIRECT(_xlfn.CONCAT($CH$1,MATCH(F415,$CG$7:$CG$100,0)+6+SUM(IF((F415=$CG$7:$CG$59)=TRUE,1,0))-1)),INDIRECT(_xlfn.CONCAT($CD$1,MATCH(E415,$CC$7:$CC$100,0)+6)):INDIRECT(_xlfn.CONCAT($CD$1,MATCH(E415,$CC$7:$CC$100,0)+6+SUM(IF((E415=$CC$7:$CC$59)=TRUE,1,0))-1)))*$S$3)=0,0,1))</f>
        <v>2</v>
      </c>
      <c r="Y415" s="6" t="e" cm="1">
        <f t="array" aca="1" ref="Y415" ca="1">SUM(IF((TRANSPOSE(MMULT(MMULT(_xlfn.MUNIT(X415),IF(MMULT(IF(E415=0,INDIRECT(_xlfn.CONCAT($CH$1,MATCH(F415,$CG$7:$CG$100,0)+6)):INDIRECT(_xlfn.CONCAT($CH$1,MATCH(F415,$CG$7:$CG$100,0)+6+SUM(IF((F415=$CG$7:$CG$59)=TRUE,1,0))-1)),INDIRECT(_xlfn.CONCAT($CD$1,MATCH(E415,$CC$7:$CC$100,0)+6)):INDIRECT(_xlfn.CONCAT($CD$1,MATCH(E415,$CC$7:$CC$100,0)+6+SUM(IF((E415=$CC$7:$CC$59)=TRUE,1,0))-1)))*$S$3,1/TRANSPOSE(W415-INDIRECT(_xlfn.CONCAT($BZ$1,MATCH(D415,$BY$7:$BY$100,0)+6)):INDIRECT(_xlfn.CONCAT($BZ$1,MATCH(D415,$BY$7:$BY$100,0)+6+SUM(IF((D415=$BY$7:$BY$59)=TRUE,1,0))-1))*$R$3))=1,1,0)),W415-INDIRECT(_xlfn.CONCAT($BZ$1,MATCH(D415,$BY$7:$BY$100,0)+6)):INDIRECT(_xlfn.CONCAT($BZ$1,MATCH(D415,$BY$7:$BY$100,0)+6+SUM(IF((D415=$BY$7:$BY$59)=TRUE,1,0))-1))*$R$3)))=0,0,1))</f>
        <v>#N/A</v>
      </c>
      <c r="Z415" s="6"/>
      <c r="AA415" s="30" t="str">
        <f t="shared" ca="1" si="102"/>
        <v/>
      </c>
      <c r="AB415" s="31" t="str">
        <f t="shared" si="103"/>
        <v/>
      </c>
      <c r="AC415" s="31" t="str">
        <f t="shared" si="104"/>
        <v/>
      </c>
      <c r="AD415" s="31" t="str">
        <f t="shared" si="105"/>
        <v/>
      </c>
      <c r="AE415" s="32" t="str">
        <f t="shared" si="106"/>
        <v/>
      </c>
      <c r="AF415" s="33" t="str" cm="1">
        <f t="array" aca="1" ref="AF415" ca="1">IFERROR(IF(_xlfn._xlws.SORT(TRANSPOSE(MMULT(MMULT(_xlfn.MUNIT(X415),IF(ROUND(MMULT(IF(E415=0,IF(DN413=1,INDIRECT(_xlfn.CONCAT($CP$1,MATCH(F415,$CO$7:$CO$100,0)+6)):INDIRECT(_xlfn.CONCAT($CP$1,MATCH(F415,$CO$7:$CO$100,0)+6+SUM(IF((F415=$CO$7:$CO$59)=TRUE,1,0))-1)),INDIRECT(_xlfn.CONCAT($CH$1,MATCH(F415,$CG$7:$CG$100,0)+6)):INDIRECT(_xlfn.CONCAT($CH$1,MATCH(F415,$CG$7:$CG$100,0)+6+SUM(IF((F415=$CG$7:$CG$59)=TRUE,1,0))-1))),IF(OR(DN413=2,DN413=3),INDIRECT(_xlfn.CONCAT($CL$1,MATCH(E415,$CK$7:$CK$100,0)+6)):INDIRECT(_xlfn.CONCAT($CL$1,MATCH(E415,$CK$7:$CK$100,0)+6+SUM(IF((E415=$CK$7:$CK$59)=TRUE,1,0))-1)),INDIRECT(_xlfn.CONCAT($CD$1,MATCH(E415,$CC$7:$CC$100,0)+6)):INDIRECT(_xlfn.CONCAT($CD$1,MATCH(E415,$CC$7:$CC$100,0)+6+SUM(IF((E415=$CC$7:$CC$59)=TRUE,1,0))-1))))*$S$3*IF(AND(DM413=4,F415=0),1.1,1),1/TRANSPOSE(W415-INDIRECT(_xlfn.CONCAT($BZ$1,MATCH(D415,$BY$7:$BY$100,0)+6)):INDIRECT(_xlfn.CONCAT($BZ$1,MATCH(D415,$BY$7:$BY$100,0)+6+SUM(IF((D415=$BY$7:$BY$59)=TRUE,1,0))-1))*$R$3)),6)=1,1,0)),W415-INDIRECT(_xlfn.CONCAT($BZ$1,MATCH(D415,$BY$7:$BY$100,0)+6)):INDIRECT(_xlfn.CONCAT($BZ$1,MATCH(D415,$BY$7:$BY$100,0)+6+SUM(IF((D415=$BY$7:$BY$59)=TRUE,1,0))-1))*$R$3))/$S$3,1,-1,TRUE)=0,"",_xlfn._xlws.SORT(TRANSPOSE(MMULT(MMULT(_xlfn.MUNIT(X415),IF(ROUND(MMULT(IF(E415=0,IF(DN413=1,INDIRECT(_xlfn.CONCAT($CP$1,MATCH(F415,$CO$7:$CO$100,0)+6)):INDIRECT(_xlfn.CONCAT($CP$1,MATCH(F415,$CO$7:$CO$100,0)+6+SUM(IF((F415=$CO$7:$CO$59)=TRUE,1,0))-1)),INDIRECT(_xlfn.CONCAT($CH$1,MATCH(F415,$CG$7:$CG$100,0)+6)):INDIRECT(_xlfn.CONCAT($CH$1,MATCH(F415,$CG$7:$CG$100,0)+6+SUM(IF((F415=$CG$7:$CG$59)=TRUE,1,0))-1))),IF(OR(DN413=2,DN413=3),INDIRECT(_xlfn.CONCAT($CL$1,MATCH(E415,$CK$7:$CK$100,0)+6)):INDIRECT(_xlfn.CONCAT($CL$1,MATCH(E415,$CK$7:$CK$100,0)+6+SUM(IF((E415=$CK$7:$CK$59)=TRUE,1,0))-1)),INDIRECT(_xlfn.CONCAT($CD$1,MATCH(E415,$CC$7:$CC$100,0)+6)):INDIRECT(_xlfn.CONCAT($CD$1,MATCH(E415,$CC$7:$CC$100,0)+6+SUM(IF((E415=$CC$7:$CC$59)=TRUE,1,0))-1))))*$S$3*IF(AND(DM413=4,F415=0),1.1,1),1/TRANSPOSE(W415-INDIRECT(_xlfn.CONCAT($BZ$1,MATCH(D415,$BY$7:$BY$100,0)+6)):INDIRECT(_xlfn.CONCAT($BZ$1,MATCH(D415,$BY$7:$BY$100,0)+6+SUM(IF((D415=$BY$7:$BY$59)=TRUE,1,0))-1))*$R$3)),6)=1,1,0)),W415-INDIRECT(_xlfn.CONCAT($BZ$1,MATCH(D415,$BY$7:$BY$100,0)+6)):INDIRECT(_xlfn.CONCAT($BZ$1,MATCH(D415,$BY$7:$BY$100,0)+6+SUM(IF((D415=$BY$7:$BY$59)=TRUE,1,0))-1))*$R$3))/$S$3,1,-1,TRUE)),"")</f>
        <v/>
      </c>
      <c r="AG415" s="31"/>
      <c r="AH415" s="31"/>
      <c r="AI415" s="31"/>
      <c r="AJ415" s="32"/>
      <c r="AK415" s="6"/>
      <c r="AL415" s="21"/>
      <c r="AM415" s="21"/>
      <c r="AN415" s="48">
        <f t="shared" si="107"/>
        <v>12</v>
      </c>
      <c r="AO415" s="39" t="e">
        <f t="shared" si="108"/>
        <v>#N/A</v>
      </c>
      <c r="AP415" s="39" t="e" cm="1">
        <f t="array" ref="AP415">_xlfn.XMATCH(1,IF(IF((AL415=$DG$24:$EF$24)=TRUE,1,0)+IF((AM415=$DG$25:$EF$25)=TRUE,1,0)=2,1,0))</f>
        <v>#N/A</v>
      </c>
      <c r="AQ415" s="39" t="str" cm="1">
        <f t="array" aca="1" ref="AQ415:AU415" ca="1">AA415:AE415</f>
        <v/>
      </c>
      <c r="AR415" s="39" t="str">
        <f ca="1"/>
        <v/>
      </c>
      <c r="AS415" s="39" t="str">
        <f ca="1"/>
        <v/>
      </c>
      <c r="AT415" s="39" t="str">
        <f ca="1"/>
        <v/>
      </c>
      <c r="AU415" s="39" t="str">
        <f ca="1"/>
        <v/>
      </c>
      <c r="AV415" s="39">
        <f t="shared" si="109"/>
        <v>0</v>
      </c>
      <c r="AW415" s="39" t="e" cm="1">
        <f t="array" ref="AW415">IF(AND(AV415=1,AO415&lt;&gt;1),VLOOKUP(E415,변환표준점수!$H$8:$O$60,_xlfn.XMATCH('표점 계산기'!$AL415,변환표준점수!$I$6:$O$6)+1,FALSE),IF(AND($E415=0,$DN$4=1),INDEX($CH$7:$CH$73,SUM(IF(AF415=$CP$7:$CP$59,ROW($A$1:$A$50),0))),IF(AND($E415&lt;&gt;0,$DN$4&lt;&gt;1),INDEX($CD$7:$CD$73,SUM(IF(AF415=$CL$7:$CL$59,ROW($A$1:$A$50),0))),AF415:AJ415)))</f>
        <v>#N/A</v>
      </c>
      <c r="AX415" s="39"/>
      <c r="AY415" s="39"/>
      <c r="AZ415" s="39"/>
      <c r="BA415" s="39"/>
      <c r="BB415" s="39" t="e">
        <f>VLOOKUP(G415,변환표준점수!$X$8:$AM$16,_xlfn.XMATCH(AL415,변환표준점수!$Y$5:$AM$5)+IF(OR(AN415=6,AN415=7,AN415=10,AN415=11),IF(AO415=1,0,1),0)+1,FALSE)</f>
        <v>#N/A</v>
      </c>
      <c r="BC415" s="39" t="e">
        <f>VLOOKUP(H415,변환표준점수!$AO$8:$BE$16,_xlfn.XMATCH(AL415,변환표준점수!$AP$5:$BE$5)+IF(OR(AN415=3,AN415=6,AN415=8,AN415=9,AN415=10),IF(AO415=1,0,1),0)+1,FALSE)</f>
        <v>#N/A</v>
      </c>
      <c r="BD415" s="39" t="e">
        <f>IF(I415=0,VLOOKUP(K415,변환표준점수!$BU$8:$CF$62,'표점 계산기'!$AN415+1,FALSE),VLOOKUP(I415,변환표준점수!$BH$8:$BS$62,'표점 계산기'!$AN415+1,FALSE))</f>
        <v>#N/A</v>
      </c>
      <c r="BE415" s="39" t="e">
        <f>IF(J415=0,VLOOKUP(L415,변환표준점수!$BU$8:$CF$62,'표점 계산기'!$AN415+1,FALSE),VLOOKUP(J415,변환표준점수!$BH$8:$BS$62,'표점 계산기'!$AN415+1,FALSE))</f>
        <v>#N/A</v>
      </c>
      <c r="BF415" s="39" cm="1">
        <f t="array" ref="BF415">IF(M415=0,0,IF(OR(AN415=3,AN415=4),0,IF(AN415=1,INDEX($CZ$7:$CZ$15,SUM(IF(M415&lt;$CY$7:$CY$15=TRUE,1,0))+1),VLOOKUP(M415,변환표준점수!$BH$8:$BS$62,'표점 계산기'!AN415+1,FALSE))))</f>
        <v>0</v>
      </c>
      <c r="BG415" s="39" t="e" cm="1">
        <f t="array" ref="BG415">INDEX($DG$24:$EF$31,COLUMN(C410),$AP415)</f>
        <v>#N/A</v>
      </c>
      <c r="BH415" s="39" t="e" cm="1">
        <f t="array" ref="BH415">INDEX($DG$24:$EF$31,COLUMN(D410),$AP415)</f>
        <v>#N/A</v>
      </c>
      <c r="BI415" s="39" t="e" cm="1">
        <f t="array" ref="BI415">INDEX($DG$24:$EF$31,COLUMN(E410),$AP415)</f>
        <v>#N/A</v>
      </c>
      <c r="BJ415" s="39" t="e" cm="1">
        <f t="array" ref="BJ415">INDEX($DG$24:$EF$31,COLUMN(F410),$AP415)</f>
        <v>#N/A</v>
      </c>
      <c r="BK415" s="39" t="e" cm="1">
        <f t="array" ref="BK415">INDEX($DG$24:$EF$31,COLUMN(G410),$AP415)</f>
        <v>#N/A</v>
      </c>
      <c r="BL415" s="39" t="e" cm="1">
        <f t="array" ref="BL415">INDEX($DG$24:$EF$31,COLUMN(H410),$AP415)</f>
        <v>#N/A</v>
      </c>
      <c r="BM415" s="63" t="str" cm="1">
        <f t="array" aca="1" ref="BM415:BQ415" ca="1">IFERROR(ROUND(IF(IFERROR(AW415:BA415/AW415:BA415,0)=1,(IFERROR(AQ415:AU415*BG415,0)+IFERROR(AW415:BA415*BH415,0)+(SUM(BD415:BF415)-MIN(BD415:BF415))*BI415+BB415*BJ415+BC415*BK415)*BL415+BB415*(1-BJ415)+BC415*(1-BK415)+IF(AN415=1,BF415,0),""),2),"")</f>
        <v/>
      </c>
      <c r="BN415" s="52" t="str">
        <f ca="1"/>
        <v/>
      </c>
      <c r="BO415" s="52" t="str">
        <f ca="1"/>
        <v/>
      </c>
      <c r="BP415" s="52" t="str">
        <f ca="1"/>
        <v/>
      </c>
      <c r="BQ415" s="64" t="str">
        <f ca="1"/>
        <v/>
      </c>
      <c r="BR415" s="6"/>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6"/>
      <c r="DM415" s="6"/>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row>
    <row r="416" spans="1:153" x14ac:dyDescent="0.3">
      <c r="A416" s="5"/>
      <c r="B416" s="18" t="str">
        <f t="shared" si="97"/>
        <v/>
      </c>
      <c r="C416" s="24"/>
      <c r="D416" s="24"/>
      <c r="E416" s="24"/>
      <c r="F416" s="24"/>
      <c r="G416" s="24"/>
      <c r="H416" s="25"/>
      <c r="I416" s="25"/>
      <c r="J416" s="25"/>
      <c r="K416" s="25"/>
      <c r="L416" s="25"/>
      <c r="M416" s="25"/>
      <c r="N416" s="24"/>
      <c r="O416" s="25"/>
      <c r="P416" s="6"/>
      <c r="Q416" s="6"/>
      <c r="R416" s="6" t="e">
        <f t="shared" si="98"/>
        <v>#N/A</v>
      </c>
      <c r="S416" s="6" t="e">
        <f t="shared" si="99"/>
        <v>#N/A</v>
      </c>
      <c r="T416" s="6" t="e">
        <f t="shared" si="100"/>
        <v>#N/A</v>
      </c>
      <c r="U416" s="6" t="e">
        <f t="shared" si="101"/>
        <v>#N/A</v>
      </c>
      <c r="V416" s="8" cm="1">
        <f t="array" ref="V416">IF(M416=0,0,IF(OR($DM$4=3,$DM$4=4),0,IF($DM$4=1,INDEX($CZ$7:$CZ$15,SUM(IF(M416&lt;$CY$7:$CY$15=TRUE,1,0))+1),VLOOKUP(M416,$DB$7:$DC$107,2,FALSE))))</f>
        <v>0</v>
      </c>
      <c r="W416" s="6" t="e">
        <f t="shared" si="96"/>
        <v>#N/A</v>
      </c>
      <c r="X416" s="6" cm="1">
        <f t="array" aca="1" ref="X416" ca="1">SUM(IF((IF(E416=0,INDIRECT(_xlfn.CONCAT($CH$1,MATCH(F416,$CG$7:$CG$100,0)+6)):INDIRECT(_xlfn.CONCAT($CH$1,MATCH(F416,$CG$7:$CG$100,0)+6+SUM(IF((F416=$CG$7:$CG$59)=TRUE,1,0))-1)),INDIRECT(_xlfn.CONCAT($CD$1,MATCH(E416,$CC$7:$CC$100,0)+6)):INDIRECT(_xlfn.CONCAT($CD$1,MATCH(E416,$CC$7:$CC$100,0)+6+SUM(IF((E416=$CC$7:$CC$59)=TRUE,1,0))-1)))*$S$3)=0,0,1))</f>
        <v>2</v>
      </c>
      <c r="Y416" s="6" t="e" cm="1">
        <f t="array" aca="1" ref="Y416" ca="1">SUM(IF((TRANSPOSE(MMULT(MMULT(_xlfn.MUNIT(X416),IF(MMULT(IF(E416=0,INDIRECT(_xlfn.CONCAT($CH$1,MATCH(F416,$CG$7:$CG$100,0)+6)):INDIRECT(_xlfn.CONCAT($CH$1,MATCH(F416,$CG$7:$CG$100,0)+6+SUM(IF((F416=$CG$7:$CG$59)=TRUE,1,0))-1)),INDIRECT(_xlfn.CONCAT($CD$1,MATCH(E416,$CC$7:$CC$100,0)+6)):INDIRECT(_xlfn.CONCAT($CD$1,MATCH(E416,$CC$7:$CC$100,0)+6+SUM(IF((E416=$CC$7:$CC$59)=TRUE,1,0))-1)))*$S$3,1/TRANSPOSE(W416-INDIRECT(_xlfn.CONCAT($BZ$1,MATCH(D416,$BY$7:$BY$100,0)+6)):INDIRECT(_xlfn.CONCAT($BZ$1,MATCH(D416,$BY$7:$BY$100,0)+6+SUM(IF((D416=$BY$7:$BY$59)=TRUE,1,0))-1))*$R$3))=1,1,0)),W416-INDIRECT(_xlfn.CONCAT($BZ$1,MATCH(D416,$BY$7:$BY$100,0)+6)):INDIRECT(_xlfn.CONCAT($BZ$1,MATCH(D416,$BY$7:$BY$100,0)+6+SUM(IF((D416=$BY$7:$BY$59)=TRUE,1,0))-1))*$R$3)))=0,0,1))</f>
        <v>#N/A</v>
      </c>
      <c r="Z416" s="6"/>
      <c r="AA416" s="30" t="str">
        <f t="shared" ca="1" si="102"/>
        <v/>
      </c>
      <c r="AB416" s="31" t="str">
        <f t="shared" si="103"/>
        <v/>
      </c>
      <c r="AC416" s="31" t="str">
        <f t="shared" si="104"/>
        <v/>
      </c>
      <c r="AD416" s="31" t="str">
        <f t="shared" si="105"/>
        <v/>
      </c>
      <c r="AE416" s="32" t="str">
        <f t="shared" si="106"/>
        <v/>
      </c>
      <c r="AF416" s="33" t="str" cm="1">
        <f t="array" aca="1" ref="AF416" ca="1">IFERROR(IF(_xlfn._xlws.SORT(TRANSPOSE(MMULT(MMULT(_xlfn.MUNIT(X416),IF(ROUND(MMULT(IF(E416=0,IF(DN414=1,INDIRECT(_xlfn.CONCAT($CP$1,MATCH(F416,$CO$7:$CO$100,0)+6)):INDIRECT(_xlfn.CONCAT($CP$1,MATCH(F416,$CO$7:$CO$100,0)+6+SUM(IF((F416=$CO$7:$CO$59)=TRUE,1,0))-1)),INDIRECT(_xlfn.CONCAT($CH$1,MATCH(F416,$CG$7:$CG$100,0)+6)):INDIRECT(_xlfn.CONCAT($CH$1,MATCH(F416,$CG$7:$CG$100,0)+6+SUM(IF((F416=$CG$7:$CG$59)=TRUE,1,0))-1))),IF(OR(DN414=2,DN414=3),INDIRECT(_xlfn.CONCAT($CL$1,MATCH(E416,$CK$7:$CK$100,0)+6)):INDIRECT(_xlfn.CONCAT($CL$1,MATCH(E416,$CK$7:$CK$100,0)+6+SUM(IF((E416=$CK$7:$CK$59)=TRUE,1,0))-1)),INDIRECT(_xlfn.CONCAT($CD$1,MATCH(E416,$CC$7:$CC$100,0)+6)):INDIRECT(_xlfn.CONCAT($CD$1,MATCH(E416,$CC$7:$CC$100,0)+6+SUM(IF((E416=$CC$7:$CC$59)=TRUE,1,0))-1))))*$S$3*IF(AND(DM414=4,F416=0),1.1,1),1/TRANSPOSE(W416-INDIRECT(_xlfn.CONCAT($BZ$1,MATCH(D416,$BY$7:$BY$100,0)+6)):INDIRECT(_xlfn.CONCAT($BZ$1,MATCH(D416,$BY$7:$BY$100,0)+6+SUM(IF((D416=$BY$7:$BY$59)=TRUE,1,0))-1))*$R$3)),6)=1,1,0)),W416-INDIRECT(_xlfn.CONCAT($BZ$1,MATCH(D416,$BY$7:$BY$100,0)+6)):INDIRECT(_xlfn.CONCAT($BZ$1,MATCH(D416,$BY$7:$BY$100,0)+6+SUM(IF((D416=$BY$7:$BY$59)=TRUE,1,0))-1))*$R$3))/$S$3,1,-1,TRUE)=0,"",_xlfn._xlws.SORT(TRANSPOSE(MMULT(MMULT(_xlfn.MUNIT(X416),IF(ROUND(MMULT(IF(E416=0,IF(DN414=1,INDIRECT(_xlfn.CONCAT($CP$1,MATCH(F416,$CO$7:$CO$100,0)+6)):INDIRECT(_xlfn.CONCAT($CP$1,MATCH(F416,$CO$7:$CO$100,0)+6+SUM(IF((F416=$CO$7:$CO$59)=TRUE,1,0))-1)),INDIRECT(_xlfn.CONCAT($CH$1,MATCH(F416,$CG$7:$CG$100,0)+6)):INDIRECT(_xlfn.CONCAT($CH$1,MATCH(F416,$CG$7:$CG$100,0)+6+SUM(IF((F416=$CG$7:$CG$59)=TRUE,1,0))-1))),IF(OR(DN414=2,DN414=3),INDIRECT(_xlfn.CONCAT($CL$1,MATCH(E416,$CK$7:$CK$100,0)+6)):INDIRECT(_xlfn.CONCAT($CL$1,MATCH(E416,$CK$7:$CK$100,0)+6+SUM(IF((E416=$CK$7:$CK$59)=TRUE,1,0))-1)),INDIRECT(_xlfn.CONCAT($CD$1,MATCH(E416,$CC$7:$CC$100,0)+6)):INDIRECT(_xlfn.CONCAT($CD$1,MATCH(E416,$CC$7:$CC$100,0)+6+SUM(IF((E416=$CC$7:$CC$59)=TRUE,1,0))-1))))*$S$3*IF(AND(DM414=4,F416=0),1.1,1),1/TRANSPOSE(W416-INDIRECT(_xlfn.CONCAT($BZ$1,MATCH(D416,$BY$7:$BY$100,0)+6)):INDIRECT(_xlfn.CONCAT($BZ$1,MATCH(D416,$BY$7:$BY$100,0)+6+SUM(IF((D416=$BY$7:$BY$59)=TRUE,1,0))-1))*$R$3)),6)=1,1,0)),W416-INDIRECT(_xlfn.CONCAT($BZ$1,MATCH(D416,$BY$7:$BY$100,0)+6)):INDIRECT(_xlfn.CONCAT($BZ$1,MATCH(D416,$BY$7:$BY$100,0)+6+SUM(IF((D416=$BY$7:$BY$59)=TRUE,1,0))-1))*$R$3))/$S$3,1,-1,TRUE)),"")</f>
        <v/>
      </c>
      <c r="AG416" s="31"/>
      <c r="AH416" s="31"/>
      <c r="AI416" s="31"/>
      <c r="AJ416" s="32"/>
      <c r="AK416" s="6"/>
      <c r="AL416" s="21"/>
      <c r="AM416" s="21"/>
      <c r="AN416" s="48">
        <f t="shared" si="107"/>
        <v>12</v>
      </c>
      <c r="AO416" s="39" t="e">
        <f t="shared" si="108"/>
        <v>#N/A</v>
      </c>
      <c r="AP416" s="39" t="e" cm="1">
        <f t="array" ref="AP416">_xlfn.XMATCH(1,IF(IF((AL416=$DG$24:$EF$24)=TRUE,1,0)+IF((AM416=$DG$25:$EF$25)=TRUE,1,0)=2,1,0))</f>
        <v>#N/A</v>
      </c>
      <c r="AQ416" s="39" t="str" cm="1">
        <f t="array" aca="1" ref="AQ416:AU416" ca="1">AA416:AE416</f>
        <v/>
      </c>
      <c r="AR416" s="39" t="str">
        <f ca="1"/>
        <v/>
      </c>
      <c r="AS416" s="39" t="str">
        <f ca="1"/>
        <v/>
      </c>
      <c r="AT416" s="39" t="str">
        <f ca="1"/>
        <v/>
      </c>
      <c r="AU416" s="39" t="str">
        <f ca="1"/>
        <v/>
      </c>
      <c r="AV416" s="39">
        <f t="shared" si="109"/>
        <v>0</v>
      </c>
      <c r="AW416" s="39" t="e" cm="1">
        <f t="array" ref="AW416">IF(AND(AV416=1,AO416&lt;&gt;1),VLOOKUP(E416,변환표준점수!$H$8:$O$60,_xlfn.XMATCH('표점 계산기'!$AL416,변환표준점수!$I$6:$O$6)+1,FALSE),IF(AND($E416=0,$DN$4=1),INDEX($CH$7:$CH$73,SUM(IF(AF416=$CP$7:$CP$59,ROW($A$1:$A$50),0))),IF(AND($E416&lt;&gt;0,$DN$4&lt;&gt;1),INDEX($CD$7:$CD$73,SUM(IF(AF416=$CL$7:$CL$59,ROW($A$1:$A$50),0))),AF416:AJ416)))</f>
        <v>#N/A</v>
      </c>
      <c r="AX416" s="39"/>
      <c r="AY416" s="39"/>
      <c r="AZ416" s="39"/>
      <c r="BA416" s="39"/>
      <c r="BB416" s="39" t="e">
        <f>VLOOKUP(G416,변환표준점수!$X$8:$AM$16,_xlfn.XMATCH(AL416,변환표준점수!$Y$5:$AM$5)+IF(OR(AN416=6,AN416=7,AN416=10,AN416=11),IF(AO416=1,0,1),0)+1,FALSE)</f>
        <v>#N/A</v>
      </c>
      <c r="BC416" s="39" t="e">
        <f>VLOOKUP(H416,변환표준점수!$AO$8:$BE$16,_xlfn.XMATCH(AL416,변환표준점수!$AP$5:$BE$5)+IF(OR(AN416=3,AN416=6,AN416=8,AN416=9,AN416=10),IF(AO416=1,0,1),0)+1,FALSE)</f>
        <v>#N/A</v>
      </c>
      <c r="BD416" s="39" t="e">
        <f>IF(I416=0,VLOOKUP(K416,변환표준점수!$BU$8:$CF$62,'표점 계산기'!$AN416+1,FALSE),VLOOKUP(I416,변환표준점수!$BH$8:$BS$62,'표점 계산기'!$AN416+1,FALSE))</f>
        <v>#N/A</v>
      </c>
      <c r="BE416" s="39" t="e">
        <f>IF(J416=0,VLOOKUP(L416,변환표준점수!$BU$8:$CF$62,'표점 계산기'!$AN416+1,FALSE),VLOOKUP(J416,변환표준점수!$BH$8:$BS$62,'표점 계산기'!$AN416+1,FALSE))</f>
        <v>#N/A</v>
      </c>
      <c r="BF416" s="39" cm="1">
        <f t="array" ref="BF416">IF(M416=0,0,IF(OR(AN416=3,AN416=4),0,IF(AN416=1,INDEX($CZ$7:$CZ$15,SUM(IF(M416&lt;$CY$7:$CY$15=TRUE,1,0))+1),VLOOKUP(M416,변환표준점수!$BH$8:$BS$62,'표점 계산기'!AN416+1,FALSE))))</f>
        <v>0</v>
      </c>
      <c r="BG416" s="39" t="e" cm="1">
        <f t="array" ref="BG416">INDEX($DG$24:$EF$31,COLUMN(C411),$AP416)</f>
        <v>#N/A</v>
      </c>
      <c r="BH416" s="39" t="e" cm="1">
        <f t="array" ref="BH416">INDEX($DG$24:$EF$31,COLUMN(D411),$AP416)</f>
        <v>#N/A</v>
      </c>
      <c r="BI416" s="39" t="e" cm="1">
        <f t="array" ref="BI416">INDEX($DG$24:$EF$31,COLUMN(E411),$AP416)</f>
        <v>#N/A</v>
      </c>
      <c r="BJ416" s="39" t="e" cm="1">
        <f t="array" ref="BJ416">INDEX($DG$24:$EF$31,COLUMN(F411),$AP416)</f>
        <v>#N/A</v>
      </c>
      <c r="BK416" s="39" t="e" cm="1">
        <f t="array" ref="BK416">INDEX($DG$24:$EF$31,COLUMN(G411),$AP416)</f>
        <v>#N/A</v>
      </c>
      <c r="BL416" s="39" t="e" cm="1">
        <f t="array" ref="BL416">INDEX($DG$24:$EF$31,COLUMN(H411),$AP416)</f>
        <v>#N/A</v>
      </c>
      <c r="BM416" s="63" t="str" cm="1">
        <f t="array" aca="1" ref="BM416:BQ416" ca="1">IFERROR(ROUND(IF(IFERROR(AW416:BA416/AW416:BA416,0)=1,(IFERROR(AQ416:AU416*BG416,0)+IFERROR(AW416:BA416*BH416,0)+(SUM(BD416:BF416)-MIN(BD416:BF416))*BI416+BB416*BJ416+BC416*BK416)*BL416+BB416*(1-BJ416)+BC416*(1-BK416)+IF(AN416=1,BF416,0),""),2),"")</f>
        <v/>
      </c>
      <c r="BN416" s="52" t="str">
        <f ca="1"/>
        <v/>
      </c>
      <c r="BO416" s="52" t="str">
        <f ca="1"/>
        <v/>
      </c>
      <c r="BP416" s="52" t="str">
        <f ca="1"/>
        <v/>
      </c>
      <c r="BQ416" s="64" t="str">
        <f ca="1"/>
        <v/>
      </c>
      <c r="BR416" s="6"/>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6"/>
      <c r="DM416" s="6"/>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row>
    <row r="417" spans="1:153" x14ac:dyDescent="0.3">
      <c r="A417" s="5"/>
      <c r="B417" s="18" t="str">
        <f t="shared" si="97"/>
        <v/>
      </c>
      <c r="C417" s="24"/>
      <c r="D417" s="24"/>
      <c r="E417" s="24"/>
      <c r="F417" s="24"/>
      <c r="G417" s="24"/>
      <c r="H417" s="25"/>
      <c r="I417" s="25"/>
      <c r="J417" s="25"/>
      <c r="K417" s="25"/>
      <c r="L417" s="25"/>
      <c r="M417" s="25"/>
      <c r="N417" s="24"/>
      <c r="O417" s="25"/>
      <c r="P417" s="6"/>
      <c r="Q417" s="6"/>
      <c r="R417" s="6" t="e">
        <f t="shared" si="98"/>
        <v>#N/A</v>
      </c>
      <c r="S417" s="6" t="e">
        <f t="shared" si="99"/>
        <v>#N/A</v>
      </c>
      <c r="T417" s="6" t="e">
        <f t="shared" si="100"/>
        <v>#N/A</v>
      </c>
      <c r="U417" s="6" t="e">
        <f t="shared" si="101"/>
        <v>#N/A</v>
      </c>
      <c r="V417" s="8" cm="1">
        <f t="array" ref="V417">IF(M417=0,0,IF(OR($DM$4=3,$DM$4=4),0,IF($DM$4=1,INDEX($CZ$7:$CZ$15,SUM(IF(M417&lt;$CY$7:$CY$15=TRUE,1,0))+1),VLOOKUP(M417,$DB$7:$DC$107,2,FALSE))))</f>
        <v>0</v>
      </c>
      <c r="W417" s="6" t="e">
        <f t="shared" si="96"/>
        <v>#N/A</v>
      </c>
      <c r="X417" s="6" cm="1">
        <f t="array" aca="1" ref="X417" ca="1">SUM(IF((IF(E417=0,INDIRECT(_xlfn.CONCAT($CH$1,MATCH(F417,$CG$7:$CG$100,0)+6)):INDIRECT(_xlfn.CONCAT($CH$1,MATCH(F417,$CG$7:$CG$100,0)+6+SUM(IF((F417=$CG$7:$CG$59)=TRUE,1,0))-1)),INDIRECT(_xlfn.CONCAT($CD$1,MATCH(E417,$CC$7:$CC$100,0)+6)):INDIRECT(_xlfn.CONCAT($CD$1,MATCH(E417,$CC$7:$CC$100,0)+6+SUM(IF((E417=$CC$7:$CC$59)=TRUE,1,0))-1)))*$S$3)=0,0,1))</f>
        <v>2</v>
      </c>
      <c r="Y417" s="6" t="e" cm="1">
        <f t="array" aca="1" ref="Y417" ca="1">SUM(IF((TRANSPOSE(MMULT(MMULT(_xlfn.MUNIT(X417),IF(MMULT(IF(E417=0,INDIRECT(_xlfn.CONCAT($CH$1,MATCH(F417,$CG$7:$CG$100,0)+6)):INDIRECT(_xlfn.CONCAT($CH$1,MATCH(F417,$CG$7:$CG$100,0)+6+SUM(IF((F417=$CG$7:$CG$59)=TRUE,1,0))-1)),INDIRECT(_xlfn.CONCAT($CD$1,MATCH(E417,$CC$7:$CC$100,0)+6)):INDIRECT(_xlfn.CONCAT($CD$1,MATCH(E417,$CC$7:$CC$100,0)+6+SUM(IF((E417=$CC$7:$CC$59)=TRUE,1,0))-1)))*$S$3,1/TRANSPOSE(W417-INDIRECT(_xlfn.CONCAT($BZ$1,MATCH(D417,$BY$7:$BY$100,0)+6)):INDIRECT(_xlfn.CONCAT($BZ$1,MATCH(D417,$BY$7:$BY$100,0)+6+SUM(IF((D417=$BY$7:$BY$59)=TRUE,1,0))-1))*$R$3))=1,1,0)),W417-INDIRECT(_xlfn.CONCAT($BZ$1,MATCH(D417,$BY$7:$BY$100,0)+6)):INDIRECT(_xlfn.CONCAT($BZ$1,MATCH(D417,$BY$7:$BY$100,0)+6+SUM(IF((D417=$BY$7:$BY$59)=TRUE,1,0))-1))*$R$3)))=0,0,1))</f>
        <v>#N/A</v>
      </c>
      <c r="Z417" s="6"/>
      <c r="AA417" s="30" t="str">
        <f t="shared" ca="1" si="102"/>
        <v/>
      </c>
      <c r="AB417" s="31" t="str">
        <f t="shared" si="103"/>
        <v/>
      </c>
      <c r="AC417" s="31" t="str">
        <f t="shared" si="104"/>
        <v/>
      </c>
      <c r="AD417" s="31" t="str">
        <f t="shared" si="105"/>
        <v/>
      </c>
      <c r="AE417" s="32" t="str">
        <f t="shared" si="106"/>
        <v/>
      </c>
      <c r="AF417" s="33" t="str" cm="1">
        <f t="array" aca="1" ref="AF417" ca="1">IFERROR(IF(_xlfn._xlws.SORT(TRANSPOSE(MMULT(MMULT(_xlfn.MUNIT(X417),IF(ROUND(MMULT(IF(E417=0,IF(DN415=1,INDIRECT(_xlfn.CONCAT($CP$1,MATCH(F417,$CO$7:$CO$100,0)+6)):INDIRECT(_xlfn.CONCAT($CP$1,MATCH(F417,$CO$7:$CO$100,0)+6+SUM(IF((F417=$CO$7:$CO$59)=TRUE,1,0))-1)),INDIRECT(_xlfn.CONCAT($CH$1,MATCH(F417,$CG$7:$CG$100,0)+6)):INDIRECT(_xlfn.CONCAT($CH$1,MATCH(F417,$CG$7:$CG$100,0)+6+SUM(IF((F417=$CG$7:$CG$59)=TRUE,1,0))-1))),IF(OR(DN415=2,DN415=3),INDIRECT(_xlfn.CONCAT($CL$1,MATCH(E417,$CK$7:$CK$100,0)+6)):INDIRECT(_xlfn.CONCAT($CL$1,MATCH(E417,$CK$7:$CK$100,0)+6+SUM(IF((E417=$CK$7:$CK$59)=TRUE,1,0))-1)),INDIRECT(_xlfn.CONCAT($CD$1,MATCH(E417,$CC$7:$CC$100,0)+6)):INDIRECT(_xlfn.CONCAT($CD$1,MATCH(E417,$CC$7:$CC$100,0)+6+SUM(IF((E417=$CC$7:$CC$59)=TRUE,1,0))-1))))*$S$3*IF(AND(DM415=4,F417=0),1.1,1),1/TRANSPOSE(W417-INDIRECT(_xlfn.CONCAT($BZ$1,MATCH(D417,$BY$7:$BY$100,0)+6)):INDIRECT(_xlfn.CONCAT($BZ$1,MATCH(D417,$BY$7:$BY$100,0)+6+SUM(IF((D417=$BY$7:$BY$59)=TRUE,1,0))-1))*$R$3)),6)=1,1,0)),W417-INDIRECT(_xlfn.CONCAT($BZ$1,MATCH(D417,$BY$7:$BY$100,0)+6)):INDIRECT(_xlfn.CONCAT($BZ$1,MATCH(D417,$BY$7:$BY$100,0)+6+SUM(IF((D417=$BY$7:$BY$59)=TRUE,1,0))-1))*$R$3))/$S$3,1,-1,TRUE)=0,"",_xlfn._xlws.SORT(TRANSPOSE(MMULT(MMULT(_xlfn.MUNIT(X417),IF(ROUND(MMULT(IF(E417=0,IF(DN415=1,INDIRECT(_xlfn.CONCAT($CP$1,MATCH(F417,$CO$7:$CO$100,0)+6)):INDIRECT(_xlfn.CONCAT($CP$1,MATCH(F417,$CO$7:$CO$100,0)+6+SUM(IF((F417=$CO$7:$CO$59)=TRUE,1,0))-1)),INDIRECT(_xlfn.CONCAT($CH$1,MATCH(F417,$CG$7:$CG$100,0)+6)):INDIRECT(_xlfn.CONCAT($CH$1,MATCH(F417,$CG$7:$CG$100,0)+6+SUM(IF((F417=$CG$7:$CG$59)=TRUE,1,0))-1))),IF(OR(DN415=2,DN415=3),INDIRECT(_xlfn.CONCAT($CL$1,MATCH(E417,$CK$7:$CK$100,0)+6)):INDIRECT(_xlfn.CONCAT($CL$1,MATCH(E417,$CK$7:$CK$100,0)+6+SUM(IF((E417=$CK$7:$CK$59)=TRUE,1,0))-1)),INDIRECT(_xlfn.CONCAT($CD$1,MATCH(E417,$CC$7:$CC$100,0)+6)):INDIRECT(_xlfn.CONCAT($CD$1,MATCH(E417,$CC$7:$CC$100,0)+6+SUM(IF((E417=$CC$7:$CC$59)=TRUE,1,0))-1))))*$S$3*IF(AND(DM415=4,F417=0),1.1,1),1/TRANSPOSE(W417-INDIRECT(_xlfn.CONCAT($BZ$1,MATCH(D417,$BY$7:$BY$100,0)+6)):INDIRECT(_xlfn.CONCAT($BZ$1,MATCH(D417,$BY$7:$BY$100,0)+6+SUM(IF((D417=$BY$7:$BY$59)=TRUE,1,0))-1))*$R$3)),6)=1,1,0)),W417-INDIRECT(_xlfn.CONCAT($BZ$1,MATCH(D417,$BY$7:$BY$100,0)+6)):INDIRECT(_xlfn.CONCAT($BZ$1,MATCH(D417,$BY$7:$BY$100,0)+6+SUM(IF((D417=$BY$7:$BY$59)=TRUE,1,0))-1))*$R$3))/$S$3,1,-1,TRUE)),"")</f>
        <v/>
      </c>
      <c r="AG417" s="31"/>
      <c r="AH417" s="31"/>
      <c r="AI417" s="31"/>
      <c r="AJ417" s="32"/>
      <c r="AK417" s="6"/>
      <c r="AL417" s="21"/>
      <c r="AM417" s="21"/>
      <c r="AN417" s="48">
        <f t="shared" si="107"/>
        <v>12</v>
      </c>
      <c r="AO417" s="39" t="e">
        <f t="shared" si="108"/>
        <v>#N/A</v>
      </c>
      <c r="AP417" s="39" t="e" cm="1">
        <f t="array" ref="AP417">_xlfn.XMATCH(1,IF(IF((AL417=$DG$24:$EF$24)=TRUE,1,0)+IF((AM417=$DG$25:$EF$25)=TRUE,1,0)=2,1,0))</f>
        <v>#N/A</v>
      </c>
      <c r="AQ417" s="39" t="str" cm="1">
        <f t="array" aca="1" ref="AQ417:AU417" ca="1">AA417:AE417</f>
        <v/>
      </c>
      <c r="AR417" s="39" t="str">
        <f ca="1"/>
        <v/>
      </c>
      <c r="AS417" s="39" t="str">
        <f ca="1"/>
        <v/>
      </c>
      <c r="AT417" s="39" t="str">
        <f ca="1"/>
        <v/>
      </c>
      <c r="AU417" s="39" t="str">
        <f ca="1"/>
        <v/>
      </c>
      <c r="AV417" s="39">
        <f t="shared" si="109"/>
        <v>0</v>
      </c>
      <c r="AW417" s="39" t="e" cm="1">
        <f t="array" ref="AW417">IF(AND(AV417=1,AO417&lt;&gt;1),VLOOKUP(E417,변환표준점수!$H$8:$O$60,_xlfn.XMATCH('표점 계산기'!$AL417,변환표준점수!$I$6:$O$6)+1,FALSE),IF(AND($E417=0,$DN$4=1),INDEX($CH$7:$CH$73,SUM(IF(AF417=$CP$7:$CP$59,ROW($A$1:$A$50),0))),IF(AND($E417&lt;&gt;0,$DN$4&lt;&gt;1),INDEX($CD$7:$CD$73,SUM(IF(AF417=$CL$7:$CL$59,ROW($A$1:$A$50),0))),AF417:AJ417)))</f>
        <v>#N/A</v>
      </c>
      <c r="AX417" s="39"/>
      <c r="AY417" s="39"/>
      <c r="AZ417" s="39"/>
      <c r="BA417" s="39"/>
      <c r="BB417" s="39" t="e">
        <f>VLOOKUP(G417,변환표준점수!$X$8:$AM$16,_xlfn.XMATCH(AL417,변환표준점수!$Y$5:$AM$5)+IF(OR(AN417=6,AN417=7,AN417=10,AN417=11),IF(AO417=1,0,1),0)+1,FALSE)</f>
        <v>#N/A</v>
      </c>
      <c r="BC417" s="39" t="e">
        <f>VLOOKUP(H417,변환표준점수!$AO$8:$BE$16,_xlfn.XMATCH(AL417,변환표준점수!$AP$5:$BE$5)+IF(OR(AN417=3,AN417=6,AN417=8,AN417=9,AN417=10),IF(AO417=1,0,1),0)+1,FALSE)</f>
        <v>#N/A</v>
      </c>
      <c r="BD417" s="39" t="e">
        <f>IF(I417=0,VLOOKUP(K417,변환표준점수!$BU$8:$CF$62,'표점 계산기'!$AN417+1,FALSE),VLOOKUP(I417,변환표준점수!$BH$8:$BS$62,'표점 계산기'!$AN417+1,FALSE))</f>
        <v>#N/A</v>
      </c>
      <c r="BE417" s="39" t="e">
        <f>IF(J417=0,VLOOKUP(L417,변환표준점수!$BU$8:$CF$62,'표점 계산기'!$AN417+1,FALSE),VLOOKUP(J417,변환표준점수!$BH$8:$BS$62,'표점 계산기'!$AN417+1,FALSE))</f>
        <v>#N/A</v>
      </c>
      <c r="BF417" s="39" cm="1">
        <f t="array" ref="BF417">IF(M417=0,0,IF(OR(AN417=3,AN417=4),0,IF(AN417=1,INDEX($CZ$7:$CZ$15,SUM(IF(M417&lt;$CY$7:$CY$15=TRUE,1,0))+1),VLOOKUP(M417,변환표준점수!$BH$8:$BS$62,'표점 계산기'!AN417+1,FALSE))))</f>
        <v>0</v>
      </c>
      <c r="BG417" s="39" t="e" cm="1">
        <f t="array" ref="BG417">INDEX($DG$24:$EF$31,COLUMN(C412),$AP417)</f>
        <v>#N/A</v>
      </c>
      <c r="BH417" s="39" t="e" cm="1">
        <f t="array" ref="BH417">INDEX($DG$24:$EF$31,COLUMN(D412),$AP417)</f>
        <v>#N/A</v>
      </c>
      <c r="BI417" s="39" t="e" cm="1">
        <f t="array" ref="BI417">INDEX($DG$24:$EF$31,COLUMN(E412),$AP417)</f>
        <v>#N/A</v>
      </c>
      <c r="BJ417" s="39" t="e" cm="1">
        <f t="array" ref="BJ417">INDEX($DG$24:$EF$31,COLUMN(F412),$AP417)</f>
        <v>#N/A</v>
      </c>
      <c r="BK417" s="39" t="e" cm="1">
        <f t="array" ref="BK417">INDEX($DG$24:$EF$31,COLUMN(G412),$AP417)</f>
        <v>#N/A</v>
      </c>
      <c r="BL417" s="39" t="e" cm="1">
        <f t="array" ref="BL417">INDEX($DG$24:$EF$31,COLUMN(H412),$AP417)</f>
        <v>#N/A</v>
      </c>
      <c r="BM417" s="63" t="str" cm="1">
        <f t="array" aca="1" ref="BM417:BQ417" ca="1">IFERROR(ROUND(IF(IFERROR(AW417:BA417/AW417:BA417,0)=1,(IFERROR(AQ417:AU417*BG417,0)+IFERROR(AW417:BA417*BH417,0)+(SUM(BD417:BF417)-MIN(BD417:BF417))*BI417+BB417*BJ417+BC417*BK417)*BL417+BB417*(1-BJ417)+BC417*(1-BK417)+IF(AN417=1,BF417,0),""),2),"")</f>
        <v/>
      </c>
      <c r="BN417" s="52" t="str">
        <f ca="1"/>
        <v/>
      </c>
      <c r="BO417" s="52" t="str">
        <f ca="1"/>
        <v/>
      </c>
      <c r="BP417" s="52" t="str">
        <f ca="1"/>
        <v/>
      </c>
      <c r="BQ417" s="64" t="str">
        <f ca="1"/>
        <v/>
      </c>
      <c r="BR417" s="6"/>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6"/>
      <c r="DM417" s="6"/>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row>
    <row r="418" spans="1:153" x14ac:dyDescent="0.3">
      <c r="A418" s="5"/>
      <c r="B418" s="18" t="str">
        <f t="shared" si="97"/>
        <v/>
      </c>
      <c r="C418" s="24"/>
      <c r="D418" s="24"/>
      <c r="E418" s="24"/>
      <c r="F418" s="24"/>
      <c r="G418" s="24"/>
      <c r="H418" s="25"/>
      <c r="I418" s="25"/>
      <c r="J418" s="25"/>
      <c r="K418" s="25"/>
      <c r="L418" s="25"/>
      <c r="M418" s="25"/>
      <c r="N418" s="24"/>
      <c r="O418" s="25"/>
      <c r="P418" s="6"/>
      <c r="Q418" s="6"/>
      <c r="R418" s="6" t="e">
        <f t="shared" si="98"/>
        <v>#N/A</v>
      </c>
      <c r="S418" s="6" t="e">
        <f t="shared" si="99"/>
        <v>#N/A</v>
      </c>
      <c r="T418" s="6" t="e">
        <f t="shared" si="100"/>
        <v>#N/A</v>
      </c>
      <c r="U418" s="6" t="e">
        <f t="shared" si="101"/>
        <v>#N/A</v>
      </c>
      <c r="V418" s="8" cm="1">
        <f t="array" ref="V418">IF(M418=0,0,IF(OR($DM$4=3,$DM$4=4),0,IF($DM$4=1,INDEX($CZ$7:$CZ$15,SUM(IF(M418&lt;$CY$7:$CY$15=TRUE,1,0))+1),VLOOKUP(M418,$DB$7:$DC$107,2,FALSE))))</f>
        <v>0</v>
      </c>
      <c r="W418" s="6" t="e">
        <f t="shared" si="96"/>
        <v>#N/A</v>
      </c>
      <c r="X418" s="6" cm="1">
        <f t="array" aca="1" ref="X418" ca="1">SUM(IF((IF(E418=0,INDIRECT(_xlfn.CONCAT($CH$1,MATCH(F418,$CG$7:$CG$100,0)+6)):INDIRECT(_xlfn.CONCAT($CH$1,MATCH(F418,$CG$7:$CG$100,0)+6+SUM(IF((F418=$CG$7:$CG$59)=TRUE,1,0))-1)),INDIRECT(_xlfn.CONCAT($CD$1,MATCH(E418,$CC$7:$CC$100,0)+6)):INDIRECT(_xlfn.CONCAT($CD$1,MATCH(E418,$CC$7:$CC$100,0)+6+SUM(IF((E418=$CC$7:$CC$59)=TRUE,1,0))-1)))*$S$3)=0,0,1))</f>
        <v>2</v>
      </c>
      <c r="Y418" s="6" t="e" cm="1">
        <f t="array" aca="1" ref="Y418" ca="1">SUM(IF((TRANSPOSE(MMULT(MMULT(_xlfn.MUNIT(X418),IF(MMULT(IF(E418=0,INDIRECT(_xlfn.CONCAT($CH$1,MATCH(F418,$CG$7:$CG$100,0)+6)):INDIRECT(_xlfn.CONCAT($CH$1,MATCH(F418,$CG$7:$CG$100,0)+6+SUM(IF((F418=$CG$7:$CG$59)=TRUE,1,0))-1)),INDIRECT(_xlfn.CONCAT($CD$1,MATCH(E418,$CC$7:$CC$100,0)+6)):INDIRECT(_xlfn.CONCAT($CD$1,MATCH(E418,$CC$7:$CC$100,0)+6+SUM(IF((E418=$CC$7:$CC$59)=TRUE,1,0))-1)))*$S$3,1/TRANSPOSE(W418-INDIRECT(_xlfn.CONCAT($BZ$1,MATCH(D418,$BY$7:$BY$100,0)+6)):INDIRECT(_xlfn.CONCAT($BZ$1,MATCH(D418,$BY$7:$BY$100,0)+6+SUM(IF((D418=$BY$7:$BY$59)=TRUE,1,0))-1))*$R$3))=1,1,0)),W418-INDIRECT(_xlfn.CONCAT($BZ$1,MATCH(D418,$BY$7:$BY$100,0)+6)):INDIRECT(_xlfn.CONCAT($BZ$1,MATCH(D418,$BY$7:$BY$100,0)+6+SUM(IF((D418=$BY$7:$BY$59)=TRUE,1,0))-1))*$R$3)))=0,0,1))</f>
        <v>#N/A</v>
      </c>
      <c r="Z418" s="6"/>
      <c r="AA418" s="30" t="str">
        <f t="shared" ca="1" si="102"/>
        <v/>
      </c>
      <c r="AB418" s="31" t="str">
        <f t="shared" si="103"/>
        <v/>
      </c>
      <c r="AC418" s="31" t="str">
        <f t="shared" si="104"/>
        <v/>
      </c>
      <c r="AD418" s="31" t="str">
        <f t="shared" si="105"/>
        <v/>
      </c>
      <c r="AE418" s="32" t="str">
        <f t="shared" si="106"/>
        <v/>
      </c>
      <c r="AF418" s="33" t="str" cm="1">
        <f t="array" aca="1" ref="AF418" ca="1">IFERROR(IF(_xlfn._xlws.SORT(TRANSPOSE(MMULT(MMULT(_xlfn.MUNIT(X418),IF(ROUND(MMULT(IF(E418=0,IF(DN416=1,INDIRECT(_xlfn.CONCAT($CP$1,MATCH(F418,$CO$7:$CO$100,0)+6)):INDIRECT(_xlfn.CONCAT($CP$1,MATCH(F418,$CO$7:$CO$100,0)+6+SUM(IF((F418=$CO$7:$CO$59)=TRUE,1,0))-1)),INDIRECT(_xlfn.CONCAT($CH$1,MATCH(F418,$CG$7:$CG$100,0)+6)):INDIRECT(_xlfn.CONCAT($CH$1,MATCH(F418,$CG$7:$CG$100,0)+6+SUM(IF((F418=$CG$7:$CG$59)=TRUE,1,0))-1))),IF(OR(DN416=2,DN416=3),INDIRECT(_xlfn.CONCAT($CL$1,MATCH(E418,$CK$7:$CK$100,0)+6)):INDIRECT(_xlfn.CONCAT($CL$1,MATCH(E418,$CK$7:$CK$100,0)+6+SUM(IF((E418=$CK$7:$CK$59)=TRUE,1,0))-1)),INDIRECT(_xlfn.CONCAT($CD$1,MATCH(E418,$CC$7:$CC$100,0)+6)):INDIRECT(_xlfn.CONCAT($CD$1,MATCH(E418,$CC$7:$CC$100,0)+6+SUM(IF((E418=$CC$7:$CC$59)=TRUE,1,0))-1))))*$S$3*IF(AND(DM416=4,F418=0),1.1,1),1/TRANSPOSE(W418-INDIRECT(_xlfn.CONCAT($BZ$1,MATCH(D418,$BY$7:$BY$100,0)+6)):INDIRECT(_xlfn.CONCAT($BZ$1,MATCH(D418,$BY$7:$BY$100,0)+6+SUM(IF((D418=$BY$7:$BY$59)=TRUE,1,0))-1))*$R$3)),6)=1,1,0)),W418-INDIRECT(_xlfn.CONCAT($BZ$1,MATCH(D418,$BY$7:$BY$100,0)+6)):INDIRECT(_xlfn.CONCAT($BZ$1,MATCH(D418,$BY$7:$BY$100,0)+6+SUM(IF((D418=$BY$7:$BY$59)=TRUE,1,0))-1))*$R$3))/$S$3,1,-1,TRUE)=0,"",_xlfn._xlws.SORT(TRANSPOSE(MMULT(MMULT(_xlfn.MUNIT(X418),IF(ROUND(MMULT(IF(E418=0,IF(DN416=1,INDIRECT(_xlfn.CONCAT($CP$1,MATCH(F418,$CO$7:$CO$100,0)+6)):INDIRECT(_xlfn.CONCAT($CP$1,MATCH(F418,$CO$7:$CO$100,0)+6+SUM(IF((F418=$CO$7:$CO$59)=TRUE,1,0))-1)),INDIRECT(_xlfn.CONCAT($CH$1,MATCH(F418,$CG$7:$CG$100,0)+6)):INDIRECT(_xlfn.CONCAT($CH$1,MATCH(F418,$CG$7:$CG$100,0)+6+SUM(IF((F418=$CG$7:$CG$59)=TRUE,1,0))-1))),IF(OR(DN416=2,DN416=3),INDIRECT(_xlfn.CONCAT($CL$1,MATCH(E418,$CK$7:$CK$100,0)+6)):INDIRECT(_xlfn.CONCAT($CL$1,MATCH(E418,$CK$7:$CK$100,0)+6+SUM(IF((E418=$CK$7:$CK$59)=TRUE,1,0))-1)),INDIRECT(_xlfn.CONCAT($CD$1,MATCH(E418,$CC$7:$CC$100,0)+6)):INDIRECT(_xlfn.CONCAT($CD$1,MATCH(E418,$CC$7:$CC$100,0)+6+SUM(IF((E418=$CC$7:$CC$59)=TRUE,1,0))-1))))*$S$3*IF(AND(DM416=4,F418=0),1.1,1),1/TRANSPOSE(W418-INDIRECT(_xlfn.CONCAT($BZ$1,MATCH(D418,$BY$7:$BY$100,0)+6)):INDIRECT(_xlfn.CONCAT($BZ$1,MATCH(D418,$BY$7:$BY$100,0)+6+SUM(IF((D418=$BY$7:$BY$59)=TRUE,1,0))-1))*$R$3)),6)=1,1,0)),W418-INDIRECT(_xlfn.CONCAT($BZ$1,MATCH(D418,$BY$7:$BY$100,0)+6)):INDIRECT(_xlfn.CONCAT($BZ$1,MATCH(D418,$BY$7:$BY$100,0)+6+SUM(IF((D418=$BY$7:$BY$59)=TRUE,1,0))-1))*$R$3))/$S$3,1,-1,TRUE)),"")</f>
        <v/>
      </c>
      <c r="AG418" s="31"/>
      <c r="AH418" s="31"/>
      <c r="AI418" s="31"/>
      <c r="AJ418" s="32"/>
      <c r="AK418" s="6"/>
      <c r="AL418" s="21"/>
      <c r="AM418" s="21"/>
      <c r="AN418" s="48">
        <f t="shared" si="107"/>
        <v>12</v>
      </c>
      <c r="AO418" s="39" t="e">
        <f t="shared" si="108"/>
        <v>#N/A</v>
      </c>
      <c r="AP418" s="39" t="e" cm="1">
        <f t="array" ref="AP418">_xlfn.XMATCH(1,IF(IF((AL418=$DG$24:$EF$24)=TRUE,1,0)+IF((AM418=$DG$25:$EF$25)=TRUE,1,0)=2,1,0))</f>
        <v>#N/A</v>
      </c>
      <c r="AQ418" s="39" t="str" cm="1">
        <f t="array" aca="1" ref="AQ418:AU418" ca="1">AA418:AE418</f>
        <v/>
      </c>
      <c r="AR418" s="39" t="str">
        <f ca="1"/>
        <v/>
      </c>
      <c r="AS418" s="39" t="str">
        <f ca="1"/>
        <v/>
      </c>
      <c r="AT418" s="39" t="str">
        <f ca="1"/>
        <v/>
      </c>
      <c r="AU418" s="39" t="str">
        <f ca="1"/>
        <v/>
      </c>
      <c r="AV418" s="39">
        <f t="shared" si="109"/>
        <v>0</v>
      </c>
      <c r="AW418" s="39" t="e" cm="1">
        <f t="array" ref="AW418">IF(AND(AV418=1,AO418&lt;&gt;1),VLOOKUP(E418,변환표준점수!$H$8:$O$60,_xlfn.XMATCH('표점 계산기'!$AL418,변환표준점수!$I$6:$O$6)+1,FALSE),IF(AND($E418=0,$DN$4=1),INDEX($CH$7:$CH$73,SUM(IF(AF418=$CP$7:$CP$59,ROW($A$1:$A$50),0))),IF(AND($E418&lt;&gt;0,$DN$4&lt;&gt;1),INDEX($CD$7:$CD$73,SUM(IF(AF418=$CL$7:$CL$59,ROW($A$1:$A$50),0))),AF418:AJ418)))</f>
        <v>#N/A</v>
      </c>
      <c r="AX418" s="39"/>
      <c r="AY418" s="39"/>
      <c r="AZ418" s="39"/>
      <c r="BA418" s="39"/>
      <c r="BB418" s="39" t="e">
        <f>VLOOKUP(G418,변환표준점수!$X$8:$AM$16,_xlfn.XMATCH(AL418,변환표준점수!$Y$5:$AM$5)+IF(OR(AN418=6,AN418=7,AN418=10,AN418=11),IF(AO418=1,0,1),0)+1,FALSE)</f>
        <v>#N/A</v>
      </c>
      <c r="BC418" s="39" t="e">
        <f>VLOOKUP(H418,변환표준점수!$AO$8:$BE$16,_xlfn.XMATCH(AL418,변환표준점수!$AP$5:$BE$5)+IF(OR(AN418=3,AN418=6,AN418=8,AN418=9,AN418=10),IF(AO418=1,0,1),0)+1,FALSE)</f>
        <v>#N/A</v>
      </c>
      <c r="BD418" s="39" t="e">
        <f>IF(I418=0,VLOOKUP(K418,변환표준점수!$BU$8:$CF$62,'표점 계산기'!$AN418+1,FALSE),VLOOKUP(I418,변환표준점수!$BH$8:$BS$62,'표점 계산기'!$AN418+1,FALSE))</f>
        <v>#N/A</v>
      </c>
      <c r="BE418" s="39" t="e">
        <f>IF(J418=0,VLOOKUP(L418,변환표준점수!$BU$8:$CF$62,'표점 계산기'!$AN418+1,FALSE),VLOOKUP(J418,변환표준점수!$BH$8:$BS$62,'표점 계산기'!$AN418+1,FALSE))</f>
        <v>#N/A</v>
      </c>
      <c r="BF418" s="39" cm="1">
        <f t="array" ref="BF418">IF(M418=0,0,IF(OR(AN418=3,AN418=4),0,IF(AN418=1,INDEX($CZ$7:$CZ$15,SUM(IF(M418&lt;$CY$7:$CY$15=TRUE,1,0))+1),VLOOKUP(M418,변환표준점수!$BH$8:$BS$62,'표점 계산기'!AN418+1,FALSE))))</f>
        <v>0</v>
      </c>
      <c r="BG418" s="39" t="e" cm="1">
        <f t="array" ref="BG418">INDEX($DG$24:$EF$31,COLUMN(C413),$AP418)</f>
        <v>#N/A</v>
      </c>
      <c r="BH418" s="39" t="e" cm="1">
        <f t="array" ref="BH418">INDEX($DG$24:$EF$31,COLUMN(D413),$AP418)</f>
        <v>#N/A</v>
      </c>
      <c r="BI418" s="39" t="e" cm="1">
        <f t="array" ref="BI418">INDEX($DG$24:$EF$31,COLUMN(E413),$AP418)</f>
        <v>#N/A</v>
      </c>
      <c r="BJ418" s="39" t="e" cm="1">
        <f t="array" ref="BJ418">INDEX($DG$24:$EF$31,COLUMN(F413),$AP418)</f>
        <v>#N/A</v>
      </c>
      <c r="BK418" s="39" t="e" cm="1">
        <f t="array" ref="BK418">INDEX($DG$24:$EF$31,COLUMN(G413),$AP418)</f>
        <v>#N/A</v>
      </c>
      <c r="BL418" s="39" t="e" cm="1">
        <f t="array" ref="BL418">INDEX($DG$24:$EF$31,COLUMN(H413),$AP418)</f>
        <v>#N/A</v>
      </c>
      <c r="BM418" s="63" t="str" cm="1">
        <f t="array" aca="1" ref="BM418:BQ418" ca="1">IFERROR(ROUND(IF(IFERROR(AW418:BA418/AW418:BA418,0)=1,(IFERROR(AQ418:AU418*BG418,0)+IFERROR(AW418:BA418*BH418,0)+(SUM(BD418:BF418)-MIN(BD418:BF418))*BI418+BB418*BJ418+BC418*BK418)*BL418+BB418*(1-BJ418)+BC418*(1-BK418)+IF(AN418=1,BF418,0),""),2),"")</f>
        <v/>
      </c>
      <c r="BN418" s="52" t="str">
        <f ca="1"/>
        <v/>
      </c>
      <c r="BO418" s="52" t="str">
        <f ca="1"/>
        <v/>
      </c>
      <c r="BP418" s="52" t="str">
        <f ca="1"/>
        <v/>
      </c>
      <c r="BQ418" s="64" t="str">
        <f ca="1"/>
        <v/>
      </c>
      <c r="BR418" s="6"/>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6"/>
      <c r="DM418" s="6"/>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row>
    <row r="419" spans="1:153" x14ac:dyDescent="0.3">
      <c r="A419" s="5"/>
      <c r="B419" s="18" t="str">
        <f t="shared" si="97"/>
        <v/>
      </c>
      <c r="C419" s="24"/>
      <c r="D419" s="24"/>
      <c r="E419" s="24"/>
      <c r="F419" s="24"/>
      <c r="G419" s="24"/>
      <c r="H419" s="25"/>
      <c r="I419" s="25"/>
      <c r="J419" s="25"/>
      <c r="K419" s="25"/>
      <c r="L419" s="25"/>
      <c r="M419" s="25"/>
      <c r="N419" s="24"/>
      <c r="O419" s="25"/>
      <c r="P419" s="6"/>
      <c r="Q419" s="6"/>
      <c r="R419" s="6" t="e">
        <f t="shared" si="98"/>
        <v>#N/A</v>
      </c>
      <c r="S419" s="6" t="e">
        <f t="shared" si="99"/>
        <v>#N/A</v>
      </c>
      <c r="T419" s="6" t="e">
        <f t="shared" si="100"/>
        <v>#N/A</v>
      </c>
      <c r="U419" s="6" t="e">
        <f t="shared" si="101"/>
        <v>#N/A</v>
      </c>
      <c r="V419" s="8" cm="1">
        <f t="array" ref="V419">IF(M419=0,0,IF(OR($DM$4=3,$DM$4=4),0,IF($DM$4=1,INDEX($CZ$7:$CZ$15,SUM(IF(M419&lt;$CY$7:$CY$15=TRUE,1,0))+1),VLOOKUP(M419,$DB$7:$DC$107,2,FALSE))))</f>
        <v>0</v>
      </c>
      <c r="W419" s="6" t="e">
        <f t="shared" si="96"/>
        <v>#N/A</v>
      </c>
      <c r="X419" s="6" cm="1">
        <f t="array" aca="1" ref="X419" ca="1">SUM(IF((IF(E419=0,INDIRECT(_xlfn.CONCAT($CH$1,MATCH(F419,$CG$7:$CG$100,0)+6)):INDIRECT(_xlfn.CONCAT($CH$1,MATCH(F419,$CG$7:$CG$100,0)+6+SUM(IF((F419=$CG$7:$CG$59)=TRUE,1,0))-1)),INDIRECT(_xlfn.CONCAT($CD$1,MATCH(E419,$CC$7:$CC$100,0)+6)):INDIRECT(_xlfn.CONCAT($CD$1,MATCH(E419,$CC$7:$CC$100,0)+6+SUM(IF((E419=$CC$7:$CC$59)=TRUE,1,0))-1)))*$S$3)=0,0,1))</f>
        <v>2</v>
      </c>
      <c r="Y419" s="6" t="e" cm="1">
        <f t="array" aca="1" ref="Y419" ca="1">SUM(IF((TRANSPOSE(MMULT(MMULT(_xlfn.MUNIT(X419),IF(MMULT(IF(E419=0,INDIRECT(_xlfn.CONCAT($CH$1,MATCH(F419,$CG$7:$CG$100,0)+6)):INDIRECT(_xlfn.CONCAT($CH$1,MATCH(F419,$CG$7:$CG$100,0)+6+SUM(IF((F419=$CG$7:$CG$59)=TRUE,1,0))-1)),INDIRECT(_xlfn.CONCAT($CD$1,MATCH(E419,$CC$7:$CC$100,0)+6)):INDIRECT(_xlfn.CONCAT($CD$1,MATCH(E419,$CC$7:$CC$100,0)+6+SUM(IF((E419=$CC$7:$CC$59)=TRUE,1,0))-1)))*$S$3,1/TRANSPOSE(W419-INDIRECT(_xlfn.CONCAT($BZ$1,MATCH(D419,$BY$7:$BY$100,0)+6)):INDIRECT(_xlfn.CONCAT($BZ$1,MATCH(D419,$BY$7:$BY$100,0)+6+SUM(IF((D419=$BY$7:$BY$59)=TRUE,1,0))-1))*$R$3))=1,1,0)),W419-INDIRECT(_xlfn.CONCAT($BZ$1,MATCH(D419,$BY$7:$BY$100,0)+6)):INDIRECT(_xlfn.CONCAT($BZ$1,MATCH(D419,$BY$7:$BY$100,0)+6+SUM(IF((D419=$BY$7:$BY$59)=TRUE,1,0))-1))*$R$3)))=0,0,1))</f>
        <v>#N/A</v>
      </c>
      <c r="Z419" s="6"/>
      <c r="AA419" s="30" t="str">
        <f t="shared" ca="1" si="102"/>
        <v/>
      </c>
      <c r="AB419" s="31" t="str">
        <f t="shared" si="103"/>
        <v/>
      </c>
      <c r="AC419" s="31" t="str">
        <f t="shared" si="104"/>
        <v/>
      </c>
      <c r="AD419" s="31" t="str">
        <f t="shared" si="105"/>
        <v/>
      </c>
      <c r="AE419" s="32" t="str">
        <f t="shared" si="106"/>
        <v/>
      </c>
      <c r="AF419" s="33" t="str" cm="1">
        <f t="array" aca="1" ref="AF419" ca="1">IFERROR(IF(_xlfn._xlws.SORT(TRANSPOSE(MMULT(MMULT(_xlfn.MUNIT(X419),IF(ROUND(MMULT(IF(E419=0,IF(DN417=1,INDIRECT(_xlfn.CONCAT($CP$1,MATCH(F419,$CO$7:$CO$100,0)+6)):INDIRECT(_xlfn.CONCAT($CP$1,MATCH(F419,$CO$7:$CO$100,0)+6+SUM(IF((F419=$CO$7:$CO$59)=TRUE,1,0))-1)),INDIRECT(_xlfn.CONCAT($CH$1,MATCH(F419,$CG$7:$CG$100,0)+6)):INDIRECT(_xlfn.CONCAT($CH$1,MATCH(F419,$CG$7:$CG$100,0)+6+SUM(IF((F419=$CG$7:$CG$59)=TRUE,1,0))-1))),IF(OR(DN417=2,DN417=3),INDIRECT(_xlfn.CONCAT($CL$1,MATCH(E419,$CK$7:$CK$100,0)+6)):INDIRECT(_xlfn.CONCAT($CL$1,MATCH(E419,$CK$7:$CK$100,0)+6+SUM(IF((E419=$CK$7:$CK$59)=TRUE,1,0))-1)),INDIRECT(_xlfn.CONCAT($CD$1,MATCH(E419,$CC$7:$CC$100,0)+6)):INDIRECT(_xlfn.CONCAT($CD$1,MATCH(E419,$CC$7:$CC$100,0)+6+SUM(IF((E419=$CC$7:$CC$59)=TRUE,1,0))-1))))*$S$3*IF(AND(DM417=4,F419=0),1.1,1),1/TRANSPOSE(W419-INDIRECT(_xlfn.CONCAT($BZ$1,MATCH(D419,$BY$7:$BY$100,0)+6)):INDIRECT(_xlfn.CONCAT($BZ$1,MATCH(D419,$BY$7:$BY$100,0)+6+SUM(IF((D419=$BY$7:$BY$59)=TRUE,1,0))-1))*$R$3)),6)=1,1,0)),W419-INDIRECT(_xlfn.CONCAT($BZ$1,MATCH(D419,$BY$7:$BY$100,0)+6)):INDIRECT(_xlfn.CONCAT($BZ$1,MATCH(D419,$BY$7:$BY$100,0)+6+SUM(IF((D419=$BY$7:$BY$59)=TRUE,1,0))-1))*$R$3))/$S$3,1,-1,TRUE)=0,"",_xlfn._xlws.SORT(TRANSPOSE(MMULT(MMULT(_xlfn.MUNIT(X419),IF(ROUND(MMULT(IF(E419=0,IF(DN417=1,INDIRECT(_xlfn.CONCAT($CP$1,MATCH(F419,$CO$7:$CO$100,0)+6)):INDIRECT(_xlfn.CONCAT($CP$1,MATCH(F419,$CO$7:$CO$100,0)+6+SUM(IF((F419=$CO$7:$CO$59)=TRUE,1,0))-1)),INDIRECT(_xlfn.CONCAT($CH$1,MATCH(F419,$CG$7:$CG$100,0)+6)):INDIRECT(_xlfn.CONCAT($CH$1,MATCH(F419,$CG$7:$CG$100,0)+6+SUM(IF((F419=$CG$7:$CG$59)=TRUE,1,0))-1))),IF(OR(DN417=2,DN417=3),INDIRECT(_xlfn.CONCAT($CL$1,MATCH(E419,$CK$7:$CK$100,0)+6)):INDIRECT(_xlfn.CONCAT($CL$1,MATCH(E419,$CK$7:$CK$100,0)+6+SUM(IF((E419=$CK$7:$CK$59)=TRUE,1,0))-1)),INDIRECT(_xlfn.CONCAT($CD$1,MATCH(E419,$CC$7:$CC$100,0)+6)):INDIRECT(_xlfn.CONCAT($CD$1,MATCH(E419,$CC$7:$CC$100,0)+6+SUM(IF((E419=$CC$7:$CC$59)=TRUE,1,0))-1))))*$S$3*IF(AND(DM417=4,F419=0),1.1,1),1/TRANSPOSE(W419-INDIRECT(_xlfn.CONCAT($BZ$1,MATCH(D419,$BY$7:$BY$100,0)+6)):INDIRECT(_xlfn.CONCAT($BZ$1,MATCH(D419,$BY$7:$BY$100,0)+6+SUM(IF((D419=$BY$7:$BY$59)=TRUE,1,0))-1))*$R$3)),6)=1,1,0)),W419-INDIRECT(_xlfn.CONCAT($BZ$1,MATCH(D419,$BY$7:$BY$100,0)+6)):INDIRECT(_xlfn.CONCAT($BZ$1,MATCH(D419,$BY$7:$BY$100,0)+6+SUM(IF((D419=$BY$7:$BY$59)=TRUE,1,0))-1))*$R$3))/$S$3,1,-1,TRUE)),"")</f>
        <v/>
      </c>
      <c r="AG419" s="31"/>
      <c r="AH419" s="31"/>
      <c r="AI419" s="31"/>
      <c r="AJ419" s="32"/>
      <c r="AK419" s="6"/>
      <c r="AL419" s="21"/>
      <c r="AM419" s="21"/>
      <c r="AN419" s="48">
        <f t="shared" si="107"/>
        <v>12</v>
      </c>
      <c r="AO419" s="39" t="e">
        <f t="shared" si="108"/>
        <v>#N/A</v>
      </c>
      <c r="AP419" s="39" t="e" cm="1">
        <f t="array" ref="AP419">_xlfn.XMATCH(1,IF(IF((AL419=$DG$24:$EF$24)=TRUE,1,0)+IF((AM419=$DG$25:$EF$25)=TRUE,1,0)=2,1,0))</f>
        <v>#N/A</v>
      </c>
      <c r="AQ419" s="39" t="str" cm="1">
        <f t="array" aca="1" ref="AQ419:AU419" ca="1">AA419:AE419</f>
        <v/>
      </c>
      <c r="AR419" s="39" t="str">
        <f ca="1"/>
        <v/>
      </c>
      <c r="AS419" s="39" t="str">
        <f ca="1"/>
        <v/>
      </c>
      <c r="AT419" s="39" t="str">
        <f ca="1"/>
        <v/>
      </c>
      <c r="AU419" s="39" t="str">
        <f ca="1"/>
        <v/>
      </c>
      <c r="AV419" s="39">
        <f t="shared" si="109"/>
        <v>0</v>
      </c>
      <c r="AW419" s="39" t="e" cm="1">
        <f t="array" ref="AW419">IF(AND(AV419=1,AO419&lt;&gt;1),VLOOKUP(E419,변환표준점수!$H$8:$O$60,_xlfn.XMATCH('표점 계산기'!$AL419,변환표준점수!$I$6:$O$6)+1,FALSE),IF(AND($E419=0,$DN$4=1),INDEX($CH$7:$CH$73,SUM(IF(AF419=$CP$7:$CP$59,ROW($A$1:$A$50),0))),IF(AND($E419&lt;&gt;0,$DN$4&lt;&gt;1),INDEX($CD$7:$CD$73,SUM(IF(AF419=$CL$7:$CL$59,ROW($A$1:$A$50),0))),AF419:AJ419)))</f>
        <v>#N/A</v>
      </c>
      <c r="AX419" s="39"/>
      <c r="AY419" s="39"/>
      <c r="AZ419" s="39"/>
      <c r="BA419" s="39"/>
      <c r="BB419" s="39" t="e">
        <f>VLOOKUP(G419,변환표준점수!$X$8:$AM$16,_xlfn.XMATCH(AL419,변환표준점수!$Y$5:$AM$5)+IF(OR(AN419=6,AN419=7,AN419=10,AN419=11),IF(AO419=1,0,1),0)+1,FALSE)</f>
        <v>#N/A</v>
      </c>
      <c r="BC419" s="39" t="e">
        <f>VLOOKUP(H419,변환표준점수!$AO$8:$BE$16,_xlfn.XMATCH(AL419,변환표준점수!$AP$5:$BE$5)+IF(OR(AN419=3,AN419=6,AN419=8,AN419=9,AN419=10),IF(AO419=1,0,1),0)+1,FALSE)</f>
        <v>#N/A</v>
      </c>
      <c r="BD419" s="39" t="e">
        <f>IF(I419=0,VLOOKUP(K419,변환표준점수!$BU$8:$CF$62,'표점 계산기'!$AN419+1,FALSE),VLOOKUP(I419,변환표준점수!$BH$8:$BS$62,'표점 계산기'!$AN419+1,FALSE))</f>
        <v>#N/A</v>
      </c>
      <c r="BE419" s="39" t="e">
        <f>IF(J419=0,VLOOKUP(L419,변환표준점수!$BU$8:$CF$62,'표점 계산기'!$AN419+1,FALSE),VLOOKUP(J419,변환표준점수!$BH$8:$BS$62,'표점 계산기'!$AN419+1,FALSE))</f>
        <v>#N/A</v>
      </c>
      <c r="BF419" s="39" cm="1">
        <f t="array" ref="BF419">IF(M419=0,0,IF(OR(AN419=3,AN419=4),0,IF(AN419=1,INDEX($CZ$7:$CZ$15,SUM(IF(M419&lt;$CY$7:$CY$15=TRUE,1,0))+1),VLOOKUP(M419,변환표준점수!$BH$8:$BS$62,'표점 계산기'!AN419+1,FALSE))))</f>
        <v>0</v>
      </c>
      <c r="BG419" s="39" t="e" cm="1">
        <f t="array" ref="BG419">INDEX($DG$24:$EF$31,COLUMN(C414),$AP419)</f>
        <v>#N/A</v>
      </c>
      <c r="BH419" s="39" t="e" cm="1">
        <f t="array" ref="BH419">INDEX($DG$24:$EF$31,COLUMN(D414),$AP419)</f>
        <v>#N/A</v>
      </c>
      <c r="BI419" s="39" t="e" cm="1">
        <f t="array" ref="BI419">INDEX($DG$24:$EF$31,COLUMN(E414),$AP419)</f>
        <v>#N/A</v>
      </c>
      <c r="BJ419" s="39" t="e" cm="1">
        <f t="array" ref="BJ419">INDEX($DG$24:$EF$31,COLUMN(F414),$AP419)</f>
        <v>#N/A</v>
      </c>
      <c r="BK419" s="39" t="e" cm="1">
        <f t="array" ref="BK419">INDEX($DG$24:$EF$31,COLUMN(G414),$AP419)</f>
        <v>#N/A</v>
      </c>
      <c r="BL419" s="39" t="e" cm="1">
        <f t="array" ref="BL419">INDEX($DG$24:$EF$31,COLUMN(H414),$AP419)</f>
        <v>#N/A</v>
      </c>
      <c r="BM419" s="63" t="str" cm="1">
        <f t="array" aca="1" ref="BM419:BQ419" ca="1">IFERROR(ROUND(IF(IFERROR(AW419:BA419/AW419:BA419,0)=1,(IFERROR(AQ419:AU419*BG419,0)+IFERROR(AW419:BA419*BH419,0)+(SUM(BD419:BF419)-MIN(BD419:BF419))*BI419+BB419*BJ419+BC419*BK419)*BL419+BB419*(1-BJ419)+BC419*(1-BK419)+IF(AN419=1,BF419,0),""),2),"")</f>
        <v/>
      </c>
      <c r="BN419" s="52" t="str">
        <f ca="1"/>
        <v/>
      </c>
      <c r="BO419" s="52" t="str">
        <f ca="1"/>
        <v/>
      </c>
      <c r="BP419" s="52" t="str">
        <f ca="1"/>
        <v/>
      </c>
      <c r="BQ419" s="64" t="str">
        <f ca="1"/>
        <v/>
      </c>
      <c r="BR419" s="6"/>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6"/>
      <c r="DM419" s="6"/>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row>
    <row r="420" spans="1:153" x14ac:dyDescent="0.3">
      <c r="A420" s="5"/>
      <c r="B420" s="18" t="str">
        <f t="shared" si="97"/>
        <v/>
      </c>
      <c r="C420" s="24"/>
      <c r="D420" s="24"/>
      <c r="E420" s="24"/>
      <c r="F420" s="24"/>
      <c r="G420" s="24"/>
      <c r="H420" s="25"/>
      <c r="I420" s="25"/>
      <c r="J420" s="25"/>
      <c r="K420" s="25"/>
      <c r="L420" s="25"/>
      <c r="M420" s="25"/>
      <c r="N420" s="24"/>
      <c r="O420" s="25"/>
      <c r="P420" s="6"/>
      <c r="Q420" s="6"/>
      <c r="R420" s="6" t="e">
        <f t="shared" si="98"/>
        <v>#N/A</v>
      </c>
      <c r="S420" s="6" t="e">
        <f t="shared" si="99"/>
        <v>#N/A</v>
      </c>
      <c r="T420" s="6" t="e">
        <f t="shared" si="100"/>
        <v>#N/A</v>
      </c>
      <c r="U420" s="6" t="e">
        <f t="shared" si="101"/>
        <v>#N/A</v>
      </c>
      <c r="V420" s="8" cm="1">
        <f t="array" ref="V420">IF(M420=0,0,IF(OR($DM$4=3,$DM$4=4),0,IF($DM$4=1,INDEX($CZ$7:$CZ$15,SUM(IF(M420&lt;$CY$7:$CY$15=TRUE,1,0))+1),VLOOKUP(M420,$DB$7:$DC$107,2,FALSE))))</f>
        <v>0</v>
      </c>
      <c r="W420" s="6" t="e">
        <f t="shared" si="96"/>
        <v>#N/A</v>
      </c>
      <c r="X420" s="6" cm="1">
        <f t="array" aca="1" ref="X420" ca="1">SUM(IF((IF(E420=0,INDIRECT(_xlfn.CONCAT($CH$1,MATCH(F420,$CG$7:$CG$100,0)+6)):INDIRECT(_xlfn.CONCAT($CH$1,MATCH(F420,$CG$7:$CG$100,0)+6+SUM(IF((F420=$CG$7:$CG$59)=TRUE,1,0))-1)),INDIRECT(_xlfn.CONCAT($CD$1,MATCH(E420,$CC$7:$CC$100,0)+6)):INDIRECT(_xlfn.CONCAT($CD$1,MATCH(E420,$CC$7:$CC$100,0)+6+SUM(IF((E420=$CC$7:$CC$59)=TRUE,1,0))-1)))*$S$3)=0,0,1))</f>
        <v>2</v>
      </c>
      <c r="Y420" s="6" t="e" cm="1">
        <f t="array" aca="1" ref="Y420" ca="1">SUM(IF((TRANSPOSE(MMULT(MMULT(_xlfn.MUNIT(X420),IF(MMULT(IF(E420=0,INDIRECT(_xlfn.CONCAT($CH$1,MATCH(F420,$CG$7:$CG$100,0)+6)):INDIRECT(_xlfn.CONCAT($CH$1,MATCH(F420,$CG$7:$CG$100,0)+6+SUM(IF((F420=$CG$7:$CG$59)=TRUE,1,0))-1)),INDIRECT(_xlfn.CONCAT($CD$1,MATCH(E420,$CC$7:$CC$100,0)+6)):INDIRECT(_xlfn.CONCAT($CD$1,MATCH(E420,$CC$7:$CC$100,0)+6+SUM(IF((E420=$CC$7:$CC$59)=TRUE,1,0))-1)))*$S$3,1/TRANSPOSE(W420-INDIRECT(_xlfn.CONCAT($BZ$1,MATCH(D420,$BY$7:$BY$100,0)+6)):INDIRECT(_xlfn.CONCAT($BZ$1,MATCH(D420,$BY$7:$BY$100,0)+6+SUM(IF((D420=$BY$7:$BY$59)=TRUE,1,0))-1))*$R$3))=1,1,0)),W420-INDIRECT(_xlfn.CONCAT($BZ$1,MATCH(D420,$BY$7:$BY$100,0)+6)):INDIRECT(_xlfn.CONCAT($BZ$1,MATCH(D420,$BY$7:$BY$100,0)+6+SUM(IF((D420=$BY$7:$BY$59)=TRUE,1,0))-1))*$R$3)))=0,0,1))</f>
        <v>#N/A</v>
      </c>
      <c r="Z420" s="6"/>
      <c r="AA420" s="30" t="str">
        <f t="shared" ca="1" si="102"/>
        <v/>
      </c>
      <c r="AB420" s="31" t="str">
        <f t="shared" si="103"/>
        <v/>
      </c>
      <c r="AC420" s="31" t="str">
        <f t="shared" si="104"/>
        <v/>
      </c>
      <c r="AD420" s="31" t="str">
        <f t="shared" si="105"/>
        <v/>
      </c>
      <c r="AE420" s="32" t="str">
        <f t="shared" si="106"/>
        <v/>
      </c>
      <c r="AF420" s="33" t="str" cm="1">
        <f t="array" aca="1" ref="AF420" ca="1">IFERROR(IF(_xlfn._xlws.SORT(TRANSPOSE(MMULT(MMULT(_xlfn.MUNIT(X420),IF(ROUND(MMULT(IF(E420=0,IF(DN418=1,INDIRECT(_xlfn.CONCAT($CP$1,MATCH(F420,$CO$7:$CO$100,0)+6)):INDIRECT(_xlfn.CONCAT($CP$1,MATCH(F420,$CO$7:$CO$100,0)+6+SUM(IF((F420=$CO$7:$CO$59)=TRUE,1,0))-1)),INDIRECT(_xlfn.CONCAT($CH$1,MATCH(F420,$CG$7:$CG$100,0)+6)):INDIRECT(_xlfn.CONCAT($CH$1,MATCH(F420,$CG$7:$CG$100,0)+6+SUM(IF((F420=$CG$7:$CG$59)=TRUE,1,0))-1))),IF(OR(DN418=2,DN418=3),INDIRECT(_xlfn.CONCAT($CL$1,MATCH(E420,$CK$7:$CK$100,0)+6)):INDIRECT(_xlfn.CONCAT($CL$1,MATCH(E420,$CK$7:$CK$100,0)+6+SUM(IF((E420=$CK$7:$CK$59)=TRUE,1,0))-1)),INDIRECT(_xlfn.CONCAT($CD$1,MATCH(E420,$CC$7:$CC$100,0)+6)):INDIRECT(_xlfn.CONCAT($CD$1,MATCH(E420,$CC$7:$CC$100,0)+6+SUM(IF((E420=$CC$7:$CC$59)=TRUE,1,0))-1))))*$S$3*IF(AND(DM418=4,F420=0),1.1,1),1/TRANSPOSE(W420-INDIRECT(_xlfn.CONCAT($BZ$1,MATCH(D420,$BY$7:$BY$100,0)+6)):INDIRECT(_xlfn.CONCAT($BZ$1,MATCH(D420,$BY$7:$BY$100,0)+6+SUM(IF((D420=$BY$7:$BY$59)=TRUE,1,0))-1))*$R$3)),6)=1,1,0)),W420-INDIRECT(_xlfn.CONCAT($BZ$1,MATCH(D420,$BY$7:$BY$100,0)+6)):INDIRECT(_xlfn.CONCAT($BZ$1,MATCH(D420,$BY$7:$BY$100,0)+6+SUM(IF((D420=$BY$7:$BY$59)=TRUE,1,0))-1))*$R$3))/$S$3,1,-1,TRUE)=0,"",_xlfn._xlws.SORT(TRANSPOSE(MMULT(MMULT(_xlfn.MUNIT(X420),IF(ROUND(MMULT(IF(E420=0,IF(DN418=1,INDIRECT(_xlfn.CONCAT($CP$1,MATCH(F420,$CO$7:$CO$100,0)+6)):INDIRECT(_xlfn.CONCAT($CP$1,MATCH(F420,$CO$7:$CO$100,0)+6+SUM(IF((F420=$CO$7:$CO$59)=TRUE,1,0))-1)),INDIRECT(_xlfn.CONCAT($CH$1,MATCH(F420,$CG$7:$CG$100,0)+6)):INDIRECT(_xlfn.CONCAT($CH$1,MATCH(F420,$CG$7:$CG$100,0)+6+SUM(IF((F420=$CG$7:$CG$59)=TRUE,1,0))-1))),IF(OR(DN418=2,DN418=3),INDIRECT(_xlfn.CONCAT($CL$1,MATCH(E420,$CK$7:$CK$100,0)+6)):INDIRECT(_xlfn.CONCAT($CL$1,MATCH(E420,$CK$7:$CK$100,0)+6+SUM(IF((E420=$CK$7:$CK$59)=TRUE,1,0))-1)),INDIRECT(_xlfn.CONCAT($CD$1,MATCH(E420,$CC$7:$CC$100,0)+6)):INDIRECT(_xlfn.CONCAT($CD$1,MATCH(E420,$CC$7:$CC$100,0)+6+SUM(IF((E420=$CC$7:$CC$59)=TRUE,1,0))-1))))*$S$3*IF(AND(DM418=4,F420=0),1.1,1),1/TRANSPOSE(W420-INDIRECT(_xlfn.CONCAT($BZ$1,MATCH(D420,$BY$7:$BY$100,0)+6)):INDIRECT(_xlfn.CONCAT($BZ$1,MATCH(D420,$BY$7:$BY$100,0)+6+SUM(IF((D420=$BY$7:$BY$59)=TRUE,1,0))-1))*$R$3)),6)=1,1,0)),W420-INDIRECT(_xlfn.CONCAT($BZ$1,MATCH(D420,$BY$7:$BY$100,0)+6)):INDIRECT(_xlfn.CONCAT($BZ$1,MATCH(D420,$BY$7:$BY$100,0)+6+SUM(IF((D420=$BY$7:$BY$59)=TRUE,1,0))-1))*$R$3))/$S$3,1,-1,TRUE)),"")</f>
        <v/>
      </c>
      <c r="AG420" s="31"/>
      <c r="AH420" s="31"/>
      <c r="AI420" s="31"/>
      <c r="AJ420" s="32"/>
      <c r="AK420" s="6"/>
      <c r="AL420" s="21"/>
      <c r="AM420" s="21"/>
      <c r="AN420" s="48">
        <f t="shared" si="107"/>
        <v>12</v>
      </c>
      <c r="AO420" s="39" t="e">
        <f t="shared" si="108"/>
        <v>#N/A</v>
      </c>
      <c r="AP420" s="39" t="e" cm="1">
        <f t="array" ref="AP420">_xlfn.XMATCH(1,IF(IF((AL420=$DG$24:$EF$24)=TRUE,1,0)+IF((AM420=$DG$25:$EF$25)=TRUE,1,0)=2,1,0))</f>
        <v>#N/A</v>
      </c>
      <c r="AQ420" s="39" t="str" cm="1">
        <f t="array" aca="1" ref="AQ420:AU420" ca="1">AA420:AE420</f>
        <v/>
      </c>
      <c r="AR420" s="39" t="str">
        <f ca="1"/>
        <v/>
      </c>
      <c r="AS420" s="39" t="str">
        <f ca="1"/>
        <v/>
      </c>
      <c r="AT420" s="39" t="str">
        <f ca="1"/>
        <v/>
      </c>
      <c r="AU420" s="39" t="str">
        <f ca="1"/>
        <v/>
      </c>
      <c r="AV420" s="39">
        <f t="shared" si="109"/>
        <v>0</v>
      </c>
      <c r="AW420" s="39" t="e" cm="1">
        <f t="array" ref="AW420">IF(AND(AV420=1,AO420&lt;&gt;1),VLOOKUP(E420,변환표준점수!$H$8:$O$60,_xlfn.XMATCH('표점 계산기'!$AL420,변환표준점수!$I$6:$O$6)+1,FALSE),IF(AND($E420=0,$DN$4=1),INDEX($CH$7:$CH$73,SUM(IF(AF420=$CP$7:$CP$59,ROW($A$1:$A$50),0))),IF(AND($E420&lt;&gt;0,$DN$4&lt;&gt;1),INDEX($CD$7:$CD$73,SUM(IF(AF420=$CL$7:$CL$59,ROW($A$1:$A$50),0))),AF420:AJ420)))</f>
        <v>#N/A</v>
      </c>
      <c r="AX420" s="39"/>
      <c r="AY420" s="39"/>
      <c r="AZ420" s="39"/>
      <c r="BA420" s="39"/>
      <c r="BB420" s="39" t="e">
        <f>VLOOKUP(G420,변환표준점수!$X$8:$AM$16,_xlfn.XMATCH(AL420,변환표준점수!$Y$5:$AM$5)+IF(OR(AN420=6,AN420=7,AN420=10,AN420=11),IF(AO420=1,0,1),0)+1,FALSE)</f>
        <v>#N/A</v>
      </c>
      <c r="BC420" s="39" t="e">
        <f>VLOOKUP(H420,변환표준점수!$AO$8:$BE$16,_xlfn.XMATCH(AL420,변환표준점수!$AP$5:$BE$5)+IF(OR(AN420=3,AN420=6,AN420=8,AN420=9,AN420=10),IF(AO420=1,0,1),0)+1,FALSE)</f>
        <v>#N/A</v>
      </c>
      <c r="BD420" s="39" t="e">
        <f>IF(I420=0,VLOOKUP(K420,변환표준점수!$BU$8:$CF$62,'표점 계산기'!$AN420+1,FALSE),VLOOKUP(I420,변환표준점수!$BH$8:$BS$62,'표점 계산기'!$AN420+1,FALSE))</f>
        <v>#N/A</v>
      </c>
      <c r="BE420" s="39" t="e">
        <f>IF(J420=0,VLOOKUP(L420,변환표준점수!$BU$8:$CF$62,'표점 계산기'!$AN420+1,FALSE),VLOOKUP(J420,변환표준점수!$BH$8:$BS$62,'표점 계산기'!$AN420+1,FALSE))</f>
        <v>#N/A</v>
      </c>
      <c r="BF420" s="39" cm="1">
        <f t="array" ref="BF420">IF(M420=0,0,IF(OR(AN420=3,AN420=4),0,IF(AN420=1,INDEX($CZ$7:$CZ$15,SUM(IF(M420&lt;$CY$7:$CY$15=TRUE,1,0))+1),VLOOKUP(M420,변환표준점수!$BH$8:$BS$62,'표점 계산기'!AN420+1,FALSE))))</f>
        <v>0</v>
      </c>
      <c r="BG420" s="39" t="e" cm="1">
        <f t="array" ref="BG420">INDEX($DG$24:$EF$31,COLUMN(C415),$AP420)</f>
        <v>#N/A</v>
      </c>
      <c r="BH420" s="39" t="e" cm="1">
        <f t="array" ref="BH420">INDEX($DG$24:$EF$31,COLUMN(D415),$AP420)</f>
        <v>#N/A</v>
      </c>
      <c r="BI420" s="39" t="e" cm="1">
        <f t="array" ref="BI420">INDEX($DG$24:$EF$31,COLUMN(E415),$AP420)</f>
        <v>#N/A</v>
      </c>
      <c r="BJ420" s="39" t="e" cm="1">
        <f t="array" ref="BJ420">INDEX($DG$24:$EF$31,COLUMN(F415),$AP420)</f>
        <v>#N/A</v>
      </c>
      <c r="BK420" s="39" t="e" cm="1">
        <f t="array" ref="BK420">INDEX($DG$24:$EF$31,COLUMN(G415),$AP420)</f>
        <v>#N/A</v>
      </c>
      <c r="BL420" s="39" t="e" cm="1">
        <f t="array" ref="BL420">INDEX($DG$24:$EF$31,COLUMN(H415),$AP420)</f>
        <v>#N/A</v>
      </c>
      <c r="BM420" s="63" t="str" cm="1">
        <f t="array" aca="1" ref="BM420:BQ420" ca="1">IFERROR(ROUND(IF(IFERROR(AW420:BA420/AW420:BA420,0)=1,(IFERROR(AQ420:AU420*BG420,0)+IFERROR(AW420:BA420*BH420,0)+(SUM(BD420:BF420)-MIN(BD420:BF420))*BI420+BB420*BJ420+BC420*BK420)*BL420+BB420*(1-BJ420)+BC420*(1-BK420)+IF(AN420=1,BF420,0),""),2),"")</f>
        <v/>
      </c>
      <c r="BN420" s="52" t="str">
        <f ca="1"/>
        <v/>
      </c>
      <c r="BO420" s="52" t="str">
        <f ca="1"/>
        <v/>
      </c>
      <c r="BP420" s="52" t="str">
        <f ca="1"/>
        <v/>
      </c>
      <c r="BQ420" s="64" t="str">
        <f ca="1"/>
        <v/>
      </c>
      <c r="BR420" s="6"/>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6"/>
      <c r="DM420" s="6"/>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row>
    <row r="421" spans="1:153" x14ac:dyDescent="0.3">
      <c r="A421" s="5"/>
      <c r="B421" s="18" t="str">
        <f t="shared" si="97"/>
        <v/>
      </c>
      <c r="C421" s="24"/>
      <c r="D421" s="24"/>
      <c r="E421" s="24"/>
      <c r="F421" s="24"/>
      <c r="G421" s="24"/>
      <c r="H421" s="25"/>
      <c r="I421" s="25"/>
      <c r="J421" s="25"/>
      <c r="K421" s="25"/>
      <c r="L421" s="25"/>
      <c r="M421" s="25"/>
      <c r="N421" s="24"/>
      <c r="O421" s="25"/>
      <c r="P421" s="6"/>
      <c r="Q421" s="6"/>
      <c r="R421" s="6" t="e">
        <f t="shared" si="98"/>
        <v>#N/A</v>
      </c>
      <c r="S421" s="6" t="e">
        <f t="shared" si="99"/>
        <v>#N/A</v>
      </c>
      <c r="T421" s="6" t="e">
        <f t="shared" si="100"/>
        <v>#N/A</v>
      </c>
      <c r="U421" s="6" t="e">
        <f t="shared" si="101"/>
        <v>#N/A</v>
      </c>
      <c r="V421" s="8" cm="1">
        <f t="array" ref="V421">IF(M421=0,0,IF(OR($DM$4=3,$DM$4=4),0,IF($DM$4=1,INDEX($CZ$7:$CZ$15,SUM(IF(M421&lt;$CY$7:$CY$15=TRUE,1,0))+1),VLOOKUP(M421,$DB$7:$DC$107,2,FALSE))))</f>
        <v>0</v>
      </c>
      <c r="W421" s="6" t="e">
        <f t="shared" si="96"/>
        <v>#N/A</v>
      </c>
      <c r="X421" s="6" cm="1">
        <f t="array" aca="1" ref="X421" ca="1">SUM(IF((IF(E421=0,INDIRECT(_xlfn.CONCAT($CH$1,MATCH(F421,$CG$7:$CG$100,0)+6)):INDIRECT(_xlfn.CONCAT($CH$1,MATCH(F421,$CG$7:$CG$100,0)+6+SUM(IF((F421=$CG$7:$CG$59)=TRUE,1,0))-1)),INDIRECT(_xlfn.CONCAT($CD$1,MATCH(E421,$CC$7:$CC$100,0)+6)):INDIRECT(_xlfn.CONCAT($CD$1,MATCH(E421,$CC$7:$CC$100,0)+6+SUM(IF((E421=$CC$7:$CC$59)=TRUE,1,0))-1)))*$S$3)=0,0,1))</f>
        <v>2</v>
      </c>
      <c r="Y421" s="6" t="e" cm="1">
        <f t="array" aca="1" ref="Y421" ca="1">SUM(IF((TRANSPOSE(MMULT(MMULT(_xlfn.MUNIT(X421),IF(MMULT(IF(E421=0,INDIRECT(_xlfn.CONCAT($CH$1,MATCH(F421,$CG$7:$CG$100,0)+6)):INDIRECT(_xlfn.CONCAT($CH$1,MATCH(F421,$CG$7:$CG$100,0)+6+SUM(IF((F421=$CG$7:$CG$59)=TRUE,1,0))-1)),INDIRECT(_xlfn.CONCAT($CD$1,MATCH(E421,$CC$7:$CC$100,0)+6)):INDIRECT(_xlfn.CONCAT($CD$1,MATCH(E421,$CC$7:$CC$100,0)+6+SUM(IF((E421=$CC$7:$CC$59)=TRUE,1,0))-1)))*$S$3,1/TRANSPOSE(W421-INDIRECT(_xlfn.CONCAT($BZ$1,MATCH(D421,$BY$7:$BY$100,0)+6)):INDIRECT(_xlfn.CONCAT($BZ$1,MATCH(D421,$BY$7:$BY$100,0)+6+SUM(IF((D421=$BY$7:$BY$59)=TRUE,1,0))-1))*$R$3))=1,1,0)),W421-INDIRECT(_xlfn.CONCAT($BZ$1,MATCH(D421,$BY$7:$BY$100,0)+6)):INDIRECT(_xlfn.CONCAT($BZ$1,MATCH(D421,$BY$7:$BY$100,0)+6+SUM(IF((D421=$BY$7:$BY$59)=TRUE,1,0))-1))*$R$3)))=0,0,1))</f>
        <v>#N/A</v>
      </c>
      <c r="Z421" s="6"/>
      <c r="AA421" s="30" t="str">
        <f t="shared" ca="1" si="102"/>
        <v/>
      </c>
      <c r="AB421" s="31" t="str">
        <f t="shared" si="103"/>
        <v/>
      </c>
      <c r="AC421" s="31" t="str">
        <f t="shared" si="104"/>
        <v/>
      </c>
      <c r="AD421" s="31" t="str">
        <f t="shared" si="105"/>
        <v/>
      </c>
      <c r="AE421" s="32" t="str">
        <f t="shared" si="106"/>
        <v/>
      </c>
      <c r="AF421" s="33" t="str" cm="1">
        <f t="array" aca="1" ref="AF421" ca="1">IFERROR(IF(_xlfn._xlws.SORT(TRANSPOSE(MMULT(MMULT(_xlfn.MUNIT(X421),IF(ROUND(MMULT(IF(E421=0,IF(DN419=1,INDIRECT(_xlfn.CONCAT($CP$1,MATCH(F421,$CO$7:$CO$100,0)+6)):INDIRECT(_xlfn.CONCAT($CP$1,MATCH(F421,$CO$7:$CO$100,0)+6+SUM(IF((F421=$CO$7:$CO$59)=TRUE,1,0))-1)),INDIRECT(_xlfn.CONCAT($CH$1,MATCH(F421,$CG$7:$CG$100,0)+6)):INDIRECT(_xlfn.CONCAT($CH$1,MATCH(F421,$CG$7:$CG$100,0)+6+SUM(IF((F421=$CG$7:$CG$59)=TRUE,1,0))-1))),IF(OR(DN419=2,DN419=3),INDIRECT(_xlfn.CONCAT($CL$1,MATCH(E421,$CK$7:$CK$100,0)+6)):INDIRECT(_xlfn.CONCAT($CL$1,MATCH(E421,$CK$7:$CK$100,0)+6+SUM(IF((E421=$CK$7:$CK$59)=TRUE,1,0))-1)),INDIRECT(_xlfn.CONCAT($CD$1,MATCH(E421,$CC$7:$CC$100,0)+6)):INDIRECT(_xlfn.CONCAT($CD$1,MATCH(E421,$CC$7:$CC$100,0)+6+SUM(IF((E421=$CC$7:$CC$59)=TRUE,1,0))-1))))*$S$3*IF(AND(DM419=4,F421=0),1.1,1),1/TRANSPOSE(W421-INDIRECT(_xlfn.CONCAT($BZ$1,MATCH(D421,$BY$7:$BY$100,0)+6)):INDIRECT(_xlfn.CONCAT($BZ$1,MATCH(D421,$BY$7:$BY$100,0)+6+SUM(IF((D421=$BY$7:$BY$59)=TRUE,1,0))-1))*$R$3)),6)=1,1,0)),W421-INDIRECT(_xlfn.CONCAT($BZ$1,MATCH(D421,$BY$7:$BY$100,0)+6)):INDIRECT(_xlfn.CONCAT($BZ$1,MATCH(D421,$BY$7:$BY$100,0)+6+SUM(IF((D421=$BY$7:$BY$59)=TRUE,1,0))-1))*$R$3))/$S$3,1,-1,TRUE)=0,"",_xlfn._xlws.SORT(TRANSPOSE(MMULT(MMULT(_xlfn.MUNIT(X421),IF(ROUND(MMULT(IF(E421=0,IF(DN419=1,INDIRECT(_xlfn.CONCAT($CP$1,MATCH(F421,$CO$7:$CO$100,0)+6)):INDIRECT(_xlfn.CONCAT($CP$1,MATCH(F421,$CO$7:$CO$100,0)+6+SUM(IF((F421=$CO$7:$CO$59)=TRUE,1,0))-1)),INDIRECT(_xlfn.CONCAT($CH$1,MATCH(F421,$CG$7:$CG$100,0)+6)):INDIRECT(_xlfn.CONCAT($CH$1,MATCH(F421,$CG$7:$CG$100,0)+6+SUM(IF((F421=$CG$7:$CG$59)=TRUE,1,0))-1))),IF(OR(DN419=2,DN419=3),INDIRECT(_xlfn.CONCAT($CL$1,MATCH(E421,$CK$7:$CK$100,0)+6)):INDIRECT(_xlfn.CONCAT($CL$1,MATCH(E421,$CK$7:$CK$100,0)+6+SUM(IF((E421=$CK$7:$CK$59)=TRUE,1,0))-1)),INDIRECT(_xlfn.CONCAT($CD$1,MATCH(E421,$CC$7:$CC$100,0)+6)):INDIRECT(_xlfn.CONCAT($CD$1,MATCH(E421,$CC$7:$CC$100,0)+6+SUM(IF((E421=$CC$7:$CC$59)=TRUE,1,0))-1))))*$S$3*IF(AND(DM419=4,F421=0),1.1,1),1/TRANSPOSE(W421-INDIRECT(_xlfn.CONCAT($BZ$1,MATCH(D421,$BY$7:$BY$100,0)+6)):INDIRECT(_xlfn.CONCAT($BZ$1,MATCH(D421,$BY$7:$BY$100,0)+6+SUM(IF((D421=$BY$7:$BY$59)=TRUE,1,0))-1))*$R$3)),6)=1,1,0)),W421-INDIRECT(_xlfn.CONCAT($BZ$1,MATCH(D421,$BY$7:$BY$100,0)+6)):INDIRECT(_xlfn.CONCAT($BZ$1,MATCH(D421,$BY$7:$BY$100,0)+6+SUM(IF((D421=$BY$7:$BY$59)=TRUE,1,0))-1))*$R$3))/$S$3,1,-1,TRUE)),"")</f>
        <v/>
      </c>
      <c r="AG421" s="31"/>
      <c r="AH421" s="31"/>
      <c r="AI421" s="31"/>
      <c r="AJ421" s="32"/>
      <c r="AK421" s="6"/>
      <c r="AL421" s="21"/>
      <c r="AM421" s="21"/>
      <c r="AN421" s="48">
        <f t="shared" si="107"/>
        <v>12</v>
      </c>
      <c r="AO421" s="39" t="e">
        <f t="shared" si="108"/>
        <v>#N/A</v>
      </c>
      <c r="AP421" s="39" t="e" cm="1">
        <f t="array" ref="AP421">_xlfn.XMATCH(1,IF(IF((AL421=$DG$24:$EF$24)=TRUE,1,0)+IF((AM421=$DG$25:$EF$25)=TRUE,1,0)=2,1,0))</f>
        <v>#N/A</v>
      </c>
      <c r="AQ421" s="39" t="str" cm="1">
        <f t="array" aca="1" ref="AQ421:AU421" ca="1">AA421:AE421</f>
        <v/>
      </c>
      <c r="AR421" s="39" t="str">
        <f ca="1"/>
        <v/>
      </c>
      <c r="AS421" s="39" t="str">
        <f ca="1"/>
        <v/>
      </c>
      <c r="AT421" s="39" t="str">
        <f ca="1"/>
        <v/>
      </c>
      <c r="AU421" s="39" t="str">
        <f ca="1"/>
        <v/>
      </c>
      <c r="AV421" s="39">
        <f t="shared" si="109"/>
        <v>0</v>
      </c>
      <c r="AW421" s="39" t="e" cm="1">
        <f t="array" ref="AW421">IF(AND(AV421=1,AO421&lt;&gt;1),VLOOKUP(E421,변환표준점수!$H$8:$O$60,_xlfn.XMATCH('표점 계산기'!$AL421,변환표준점수!$I$6:$O$6)+1,FALSE),IF(AND($E421=0,$DN$4=1),INDEX($CH$7:$CH$73,SUM(IF(AF421=$CP$7:$CP$59,ROW($A$1:$A$50),0))),IF(AND($E421&lt;&gt;0,$DN$4&lt;&gt;1),INDEX($CD$7:$CD$73,SUM(IF(AF421=$CL$7:$CL$59,ROW($A$1:$A$50),0))),AF421:AJ421)))</f>
        <v>#N/A</v>
      </c>
      <c r="AX421" s="39"/>
      <c r="AY421" s="39"/>
      <c r="AZ421" s="39"/>
      <c r="BA421" s="39"/>
      <c r="BB421" s="39" t="e">
        <f>VLOOKUP(G421,변환표준점수!$X$8:$AM$16,_xlfn.XMATCH(AL421,변환표준점수!$Y$5:$AM$5)+IF(OR(AN421=6,AN421=7,AN421=10,AN421=11),IF(AO421=1,0,1),0)+1,FALSE)</f>
        <v>#N/A</v>
      </c>
      <c r="BC421" s="39" t="e">
        <f>VLOOKUP(H421,변환표준점수!$AO$8:$BE$16,_xlfn.XMATCH(AL421,변환표준점수!$AP$5:$BE$5)+IF(OR(AN421=3,AN421=6,AN421=8,AN421=9,AN421=10),IF(AO421=1,0,1),0)+1,FALSE)</f>
        <v>#N/A</v>
      </c>
      <c r="BD421" s="39" t="e">
        <f>IF(I421=0,VLOOKUP(K421,변환표준점수!$BU$8:$CF$62,'표점 계산기'!$AN421+1,FALSE),VLOOKUP(I421,변환표준점수!$BH$8:$BS$62,'표점 계산기'!$AN421+1,FALSE))</f>
        <v>#N/A</v>
      </c>
      <c r="BE421" s="39" t="e">
        <f>IF(J421=0,VLOOKUP(L421,변환표준점수!$BU$8:$CF$62,'표점 계산기'!$AN421+1,FALSE),VLOOKUP(J421,변환표준점수!$BH$8:$BS$62,'표점 계산기'!$AN421+1,FALSE))</f>
        <v>#N/A</v>
      </c>
      <c r="BF421" s="39" cm="1">
        <f t="array" ref="BF421">IF(M421=0,0,IF(OR(AN421=3,AN421=4),0,IF(AN421=1,INDEX($CZ$7:$CZ$15,SUM(IF(M421&lt;$CY$7:$CY$15=TRUE,1,0))+1),VLOOKUP(M421,변환표준점수!$BH$8:$BS$62,'표점 계산기'!AN421+1,FALSE))))</f>
        <v>0</v>
      </c>
      <c r="BG421" s="39" t="e" cm="1">
        <f t="array" ref="BG421">INDEX($DG$24:$EF$31,COLUMN(C416),$AP421)</f>
        <v>#N/A</v>
      </c>
      <c r="BH421" s="39" t="e" cm="1">
        <f t="array" ref="BH421">INDEX($DG$24:$EF$31,COLUMN(D416),$AP421)</f>
        <v>#N/A</v>
      </c>
      <c r="BI421" s="39" t="e" cm="1">
        <f t="array" ref="BI421">INDEX($DG$24:$EF$31,COLUMN(E416),$AP421)</f>
        <v>#N/A</v>
      </c>
      <c r="BJ421" s="39" t="e" cm="1">
        <f t="array" ref="BJ421">INDEX($DG$24:$EF$31,COLUMN(F416),$AP421)</f>
        <v>#N/A</v>
      </c>
      <c r="BK421" s="39" t="e" cm="1">
        <f t="array" ref="BK421">INDEX($DG$24:$EF$31,COLUMN(G416),$AP421)</f>
        <v>#N/A</v>
      </c>
      <c r="BL421" s="39" t="e" cm="1">
        <f t="array" ref="BL421">INDEX($DG$24:$EF$31,COLUMN(H416),$AP421)</f>
        <v>#N/A</v>
      </c>
      <c r="BM421" s="63" t="str" cm="1">
        <f t="array" aca="1" ref="BM421:BQ421" ca="1">IFERROR(ROUND(IF(IFERROR(AW421:BA421/AW421:BA421,0)=1,(IFERROR(AQ421:AU421*BG421,0)+IFERROR(AW421:BA421*BH421,0)+(SUM(BD421:BF421)-MIN(BD421:BF421))*BI421+BB421*BJ421+BC421*BK421)*BL421+BB421*(1-BJ421)+BC421*(1-BK421)+IF(AN421=1,BF421,0),""),2),"")</f>
        <v/>
      </c>
      <c r="BN421" s="52" t="str">
        <f ca="1"/>
        <v/>
      </c>
      <c r="BO421" s="52" t="str">
        <f ca="1"/>
        <v/>
      </c>
      <c r="BP421" s="52" t="str">
        <f ca="1"/>
        <v/>
      </c>
      <c r="BQ421" s="64" t="str">
        <f ca="1"/>
        <v/>
      </c>
      <c r="BR421" s="6"/>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6"/>
      <c r="DM421" s="6"/>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row>
    <row r="422" spans="1:153" x14ac:dyDescent="0.3">
      <c r="A422" s="5"/>
      <c r="B422" s="18" t="str">
        <f t="shared" si="97"/>
        <v/>
      </c>
      <c r="C422" s="24"/>
      <c r="D422" s="24"/>
      <c r="E422" s="24"/>
      <c r="F422" s="24"/>
      <c r="G422" s="24"/>
      <c r="H422" s="25"/>
      <c r="I422" s="25"/>
      <c r="J422" s="25"/>
      <c r="K422" s="25"/>
      <c r="L422" s="25"/>
      <c r="M422" s="25"/>
      <c r="N422" s="24"/>
      <c r="O422" s="25"/>
      <c r="P422" s="6"/>
      <c r="Q422" s="6"/>
      <c r="R422" s="6" t="e">
        <f t="shared" si="98"/>
        <v>#N/A</v>
      </c>
      <c r="S422" s="6" t="e">
        <f t="shared" si="99"/>
        <v>#N/A</v>
      </c>
      <c r="T422" s="6" t="e">
        <f t="shared" si="100"/>
        <v>#N/A</v>
      </c>
      <c r="U422" s="6" t="e">
        <f t="shared" si="101"/>
        <v>#N/A</v>
      </c>
      <c r="V422" s="8" cm="1">
        <f t="array" ref="V422">IF(M422=0,0,IF(OR($DM$4=3,$DM$4=4),0,IF($DM$4=1,INDEX($CZ$7:$CZ$15,SUM(IF(M422&lt;$CY$7:$CY$15=TRUE,1,0))+1),VLOOKUP(M422,$DB$7:$DC$107,2,FALSE))))</f>
        <v>0</v>
      </c>
      <c r="W422" s="6" t="e">
        <f t="shared" si="96"/>
        <v>#N/A</v>
      </c>
      <c r="X422" s="6" cm="1">
        <f t="array" aca="1" ref="X422" ca="1">SUM(IF((IF(E422=0,INDIRECT(_xlfn.CONCAT($CH$1,MATCH(F422,$CG$7:$CG$100,0)+6)):INDIRECT(_xlfn.CONCAT($CH$1,MATCH(F422,$CG$7:$CG$100,0)+6+SUM(IF((F422=$CG$7:$CG$59)=TRUE,1,0))-1)),INDIRECT(_xlfn.CONCAT($CD$1,MATCH(E422,$CC$7:$CC$100,0)+6)):INDIRECT(_xlfn.CONCAT($CD$1,MATCH(E422,$CC$7:$CC$100,0)+6+SUM(IF((E422=$CC$7:$CC$59)=TRUE,1,0))-1)))*$S$3)=0,0,1))</f>
        <v>2</v>
      </c>
      <c r="Y422" s="6" t="e" cm="1">
        <f t="array" aca="1" ref="Y422" ca="1">SUM(IF((TRANSPOSE(MMULT(MMULT(_xlfn.MUNIT(X422),IF(MMULT(IF(E422=0,INDIRECT(_xlfn.CONCAT($CH$1,MATCH(F422,$CG$7:$CG$100,0)+6)):INDIRECT(_xlfn.CONCAT($CH$1,MATCH(F422,$CG$7:$CG$100,0)+6+SUM(IF((F422=$CG$7:$CG$59)=TRUE,1,0))-1)),INDIRECT(_xlfn.CONCAT($CD$1,MATCH(E422,$CC$7:$CC$100,0)+6)):INDIRECT(_xlfn.CONCAT($CD$1,MATCH(E422,$CC$7:$CC$100,0)+6+SUM(IF((E422=$CC$7:$CC$59)=TRUE,1,0))-1)))*$S$3,1/TRANSPOSE(W422-INDIRECT(_xlfn.CONCAT($BZ$1,MATCH(D422,$BY$7:$BY$100,0)+6)):INDIRECT(_xlfn.CONCAT($BZ$1,MATCH(D422,$BY$7:$BY$100,0)+6+SUM(IF((D422=$BY$7:$BY$59)=TRUE,1,0))-1))*$R$3))=1,1,0)),W422-INDIRECT(_xlfn.CONCAT($BZ$1,MATCH(D422,$BY$7:$BY$100,0)+6)):INDIRECT(_xlfn.CONCAT($BZ$1,MATCH(D422,$BY$7:$BY$100,0)+6+SUM(IF((D422=$BY$7:$BY$59)=TRUE,1,0))-1))*$R$3)))=0,0,1))</f>
        <v>#N/A</v>
      </c>
      <c r="Z422" s="6"/>
      <c r="AA422" s="30" t="str">
        <f t="shared" ca="1" si="102"/>
        <v/>
      </c>
      <c r="AB422" s="31" t="str">
        <f t="shared" si="103"/>
        <v/>
      </c>
      <c r="AC422" s="31" t="str">
        <f t="shared" si="104"/>
        <v/>
      </c>
      <c r="AD422" s="31" t="str">
        <f t="shared" si="105"/>
        <v/>
      </c>
      <c r="AE422" s="32" t="str">
        <f t="shared" si="106"/>
        <v/>
      </c>
      <c r="AF422" s="33" t="str" cm="1">
        <f t="array" aca="1" ref="AF422" ca="1">IFERROR(IF(_xlfn._xlws.SORT(TRANSPOSE(MMULT(MMULT(_xlfn.MUNIT(X422),IF(ROUND(MMULT(IF(E422=0,IF(DN420=1,INDIRECT(_xlfn.CONCAT($CP$1,MATCH(F422,$CO$7:$CO$100,0)+6)):INDIRECT(_xlfn.CONCAT($CP$1,MATCH(F422,$CO$7:$CO$100,0)+6+SUM(IF((F422=$CO$7:$CO$59)=TRUE,1,0))-1)),INDIRECT(_xlfn.CONCAT($CH$1,MATCH(F422,$CG$7:$CG$100,0)+6)):INDIRECT(_xlfn.CONCAT($CH$1,MATCH(F422,$CG$7:$CG$100,0)+6+SUM(IF((F422=$CG$7:$CG$59)=TRUE,1,0))-1))),IF(OR(DN420=2,DN420=3),INDIRECT(_xlfn.CONCAT($CL$1,MATCH(E422,$CK$7:$CK$100,0)+6)):INDIRECT(_xlfn.CONCAT($CL$1,MATCH(E422,$CK$7:$CK$100,0)+6+SUM(IF((E422=$CK$7:$CK$59)=TRUE,1,0))-1)),INDIRECT(_xlfn.CONCAT($CD$1,MATCH(E422,$CC$7:$CC$100,0)+6)):INDIRECT(_xlfn.CONCAT($CD$1,MATCH(E422,$CC$7:$CC$100,0)+6+SUM(IF((E422=$CC$7:$CC$59)=TRUE,1,0))-1))))*$S$3*IF(AND(DM420=4,F422=0),1.1,1),1/TRANSPOSE(W422-INDIRECT(_xlfn.CONCAT($BZ$1,MATCH(D422,$BY$7:$BY$100,0)+6)):INDIRECT(_xlfn.CONCAT($BZ$1,MATCH(D422,$BY$7:$BY$100,0)+6+SUM(IF((D422=$BY$7:$BY$59)=TRUE,1,0))-1))*$R$3)),6)=1,1,0)),W422-INDIRECT(_xlfn.CONCAT($BZ$1,MATCH(D422,$BY$7:$BY$100,0)+6)):INDIRECT(_xlfn.CONCAT($BZ$1,MATCH(D422,$BY$7:$BY$100,0)+6+SUM(IF((D422=$BY$7:$BY$59)=TRUE,1,0))-1))*$R$3))/$S$3,1,-1,TRUE)=0,"",_xlfn._xlws.SORT(TRANSPOSE(MMULT(MMULT(_xlfn.MUNIT(X422),IF(ROUND(MMULT(IF(E422=0,IF(DN420=1,INDIRECT(_xlfn.CONCAT($CP$1,MATCH(F422,$CO$7:$CO$100,0)+6)):INDIRECT(_xlfn.CONCAT($CP$1,MATCH(F422,$CO$7:$CO$100,0)+6+SUM(IF((F422=$CO$7:$CO$59)=TRUE,1,0))-1)),INDIRECT(_xlfn.CONCAT($CH$1,MATCH(F422,$CG$7:$CG$100,0)+6)):INDIRECT(_xlfn.CONCAT($CH$1,MATCH(F422,$CG$7:$CG$100,0)+6+SUM(IF((F422=$CG$7:$CG$59)=TRUE,1,0))-1))),IF(OR(DN420=2,DN420=3),INDIRECT(_xlfn.CONCAT($CL$1,MATCH(E422,$CK$7:$CK$100,0)+6)):INDIRECT(_xlfn.CONCAT($CL$1,MATCH(E422,$CK$7:$CK$100,0)+6+SUM(IF((E422=$CK$7:$CK$59)=TRUE,1,0))-1)),INDIRECT(_xlfn.CONCAT($CD$1,MATCH(E422,$CC$7:$CC$100,0)+6)):INDIRECT(_xlfn.CONCAT($CD$1,MATCH(E422,$CC$7:$CC$100,0)+6+SUM(IF((E422=$CC$7:$CC$59)=TRUE,1,0))-1))))*$S$3*IF(AND(DM420=4,F422=0),1.1,1),1/TRANSPOSE(W422-INDIRECT(_xlfn.CONCAT($BZ$1,MATCH(D422,$BY$7:$BY$100,0)+6)):INDIRECT(_xlfn.CONCAT($BZ$1,MATCH(D422,$BY$7:$BY$100,0)+6+SUM(IF((D422=$BY$7:$BY$59)=TRUE,1,0))-1))*$R$3)),6)=1,1,0)),W422-INDIRECT(_xlfn.CONCAT($BZ$1,MATCH(D422,$BY$7:$BY$100,0)+6)):INDIRECT(_xlfn.CONCAT($BZ$1,MATCH(D422,$BY$7:$BY$100,0)+6+SUM(IF((D422=$BY$7:$BY$59)=TRUE,1,0))-1))*$R$3))/$S$3,1,-1,TRUE)),"")</f>
        <v/>
      </c>
      <c r="AG422" s="31"/>
      <c r="AH422" s="31"/>
      <c r="AI422" s="31"/>
      <c r="AJ422" s="32"/>
      <c r="AK422" s="6"/>
      <c r="AL422" s="21"/>
      <c r="AM422" s="21"/>
      <c r="AN422" s="48">
        <f t="shared" si="107"/>
        <v>12</v>
      </c>
      <c r="AO422" s="39" t="e">
        <f t="shared" si="108"/>
        <v>#N/A</v>
      </c>
      <c r="AP422" s="39" t="e" cm="1">
        <f t="array" ref="AP422">_xlfn.XMATCH(1,IF(IF((AL422=$DG$24:$EF$24)=TRUE,1,0)+IF((AM422=$DG$25:$EF$25)=TRUE,1,0)=2,1,0))</f>
        <v>#N/A</v>
      </c>
      <c r="AQ422" s="39" t="str" cm="1">
        <f t="array" aca="1" ref="AQ422:AU422" ca="1">AA422:AE422</f>
        <v/>
      </c>
      <c r="AR422" s="39" t="str">
        <f ca="1"/>
        <v/>
      </c>
      <c r="AS422" s="39" t="str">
        <f ca="1"/>
        <v/>
      </c>
      <c r="AT422" s="39" t="str">
        <f ca="1"/>
        <v/>
      </c>
      <c r="AU422" s="39" t="str">
        <f ca="1"/>
        <v/>
      </c>
      <c r="AV422" s="39">
        <f t="shared" si="109"/>
        <v>0</v>
      </c>
      <c r="AW422" s="39" t="e" cm="1">
        <f t="array" ref="AW422">IF(AND(AV422=1,AO422&lt;&gt;1),VLOOKUP(E422,변환표준점수!$H$8:$O$60,_xlfn.XMATCH('표점 계산기'!$AL422,변환표준점수!$I$6:$O$6)+1,FALSE),IF(AND($E422=0,$DN$4=1),INDEX($CH$7:$CH$73,SUM(IF(AF422=$CP$7:$CP$59,ROW($A$1:$A$50),0))),IF(AND($E422&lt;&gt;0,$DN$4&lt;&gt;1),INDEX($CD$7:$CD$73,SUM(IF(AF422=$CL$7:$CL$59,ROW($A$1:$A$50),0))),AF422:AJ422)))</f>
        <v>#N/A</v>
      </c>
      <c r="AX422" s="39"/>
      <c r="AY422" s="39"/>
      <c r="AZ422" s="39"/>
      <c r="BA422" s="39"/>
      <c r="BB422" s="39" t="e">
        <f>VLOOKUP(G422,변환표준점수!$X$8:$AM$16,_xlfn.XMATCH(AL422,변환표준점수!$Y$5:$AM$5)+IF(OR(AN422=6,AN422=7,AN422=10,AN422=11),IF(AO422=1,0,1),0)+1,FALSE)</f>
        <v>#N/A</v>
      </c>
      <c r="BC422" s="39" t="e">
        <f>VLOOKUP(H422,변환표준점수!$AO$8:$BE$16,_xlfn.XMATCH(AL422,변환표준점수!$AP$5:$BE$5)+IF(OR(AN422=3,AN422=6,AN422=8,AN422=9,AN422=10),IF(AO422=1,0,1),0)+1,FALSE)</f>
        <v>#N/A</v>
      </c>
      <c r="BD422" s="39" t="e">
        <f>IF(I422=0,VLOOKUP(K422,변환표준점수!$BU$8:$CF$62,'표점 계산기'!$AN422+1,FALSE),VLOOKUP(I422,변환표준점수!$BH$8:$BS$62,'표점 계산기'!$AN422+1,FALSE))</f>
        <v>#N/A</v>
      </c>
      <c r="BE422" s="39" t="e">
        <f>IF(J422=0,VLOOKUP(L422,변환표준점수!$BU$8:$CF$62,'표점 계산기'!$AN422+1,FALSE),VLOOKUP(J422,변환표준점수!$BH$8:$BS$62,'표점 계산기'!$AN422+1,FALSE))</f>
        <v>#N/A</v>
      </c>
      <c r="BF422" s="39" cm="1">
        <f t="array" ref="BF422">IF(M422=0,0,IF(OR(AN422=3,AN422=4),0,IF(AN422=1,INDEX($CZ$7:$CZ$15,SUM(IF(M422&lt;$CY$7:$CY$15=TRUE,1,0))+1),VLOOKUP(M422,변환표준점수!$BH$8:$BS$62,'표점 계산기'!AN422+1,FALSE))))</f>
        <v>0</v>
      </c>
      <c r="BG422" s="39" t="e" cm="1">
        <f t="array" ref="BG422">INDEX($DG$24:$EF$31,COLUMN(C417),$AP422)</f>
        <v>#N/A</v>
      </c>
      <c r="BH422" s="39" t="e" cm="1">
        <f t="array" ref="BH422">INDEX($DG$24:$EF$31,COLUMN(D417),$AP422)</f>
        <v>#N/A</v>
      </c>
      <c r="BI422" s="39" t="e" cm="1">
        <f t="array" ref="BI422">INDEX($DG$24:$EF$31,COLUMN(E417),$AP422)</f>
        <v>#N/A</v>
      </c>
      <c r="BJ422" s="39" t="e" cm="1">
        <f t="array" ref="BJ422">INDEX($DG$24:$EF$31,COLUMN(F417),$AP422)</f>
        <v>#N/A</v>
      </c>
      <c r="BK422" s="39" t="e" cm="1">
        <f t="array" ref="BK422">INDEX($DG$24:$EF$31,COLUMN(G417),$AP422)</f>
        <v>#N/A</v>
      </c>
      <c r="BL422" s="39" t="e" cm="1">
        <f t="array" ref="BL422">INDEX($DG$24:$EF$31,COLUMN(H417),$AP422)</f>
        <v>#N/A</v>
      </c>
      <c r="BM422" s="63" t="str" cm="1">
        <f t="array" aca="1" ref="BM422:BQ422" ca="1">IFERROR(ROUND(IF(IFERROR(AW422:BA422/AW422:BA422,0)=1,(IFERROR(AQ422:AU422*BG422,0)+IFERROR(AW422:BA422*BH422,0)+(SUM(BD422:BF422)-MIN(BD422:BF422))*BI422+BB422*BJ422+BC422*BK422)*BL422+BB422*(1-BJ422)+BC422*(1-BK422)+IF(AN422=1,BF422,0),""),2),"")</f>
        <v/>
      </c>
      <c r="BN422" s="52" t="str">
        <f ca="1"/>
        <v/>
      </c>
      <c r="BO422" s="52" t="str">
        <f ca="1"/>
        <v/>
      </c>
      <c r="BP422" s="52" t="str">
        <f ca="1"/>
        <v/>
      </c>
      <c r="BQ422" s="64" t="str">
        <f ca="1"/>
        <v/>
      </c>
      <c r="BR422" s="6"/>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6"/>
      <c r="DM422" s="6"/>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row>
    <row r="423" spans="1:153" x14ac:dyDescent="0.3">
      <c r="A423" s="5"/>
      <c r="B423" s="18" t="str">
        <f t="shared" si="97"/>
        <v/>
      </c>
      <c r="C423" s="24"/>
      <c r="D423" s="24"/>
      <c r="E423" s="24"/>
      <c r="F423" s="24"/>
      <c r="G423" s="24"/>
      <c r="H423" s="25"/>
      <c r="I423" s="25"/>
      <c r="J423" s="25"/>
      <c r="K423" s="25"/>
      <c r="L423" s="25"/>
      <c r="M423" s="25"/>
      <c r="N423" s="24"/>
      <c r="O423" s="25"/>
      <c r="P423" s="6"/>
      <c r="Q423" s="6"/>
      <c r="R423" s="6" t="e">
        <f t="shared" si="98"/>
        <v>#N/A</v>
      </c>
      <c r="S423" s="6" t="e">
        <f t="shared" si="99"/>
        <v>#N/A</v>
      </c>
      <c r="T423" s="6" t="e">
        <f t="shared" si="100"/>
        <v>#N/A</v>
      </c>
      <c r="U423" s="6" t="e">
        <f t="shared" si="101"/>
        <v>#N/A</v>
      </c>
      <c r="V423" s="8" cm="1">
        <f t="array" ref="V423">IF(M423=0,0,IF(OR($DM$4=3,$DM$4=4),0,IF($DM$4=1,INDEX($CZ$7:$CZ$15,SUM(IF(M423&lt;$CY$7:$CY$15=TRUE,1,0))+1),VLOOKUP(M423,$DB$7:$DC$107,2,FALSE))))</f>
        <v>0</v>
      </c>
      <c r="W423" s="6" t="e">
        <f t="shared" si="96"/>
        <v>#N/A</v>
      </c>
      <c r="X423" s="6" cm="1">
        <f t="array" aca="1" ref="X423" ca="1">SUM(IF((IF(E423=0,INDIRECT(_xlfn.CONCAT($CH$1,MATCH(F423,$CG$7:$CG$100,0)+6)):INDIRECT(_xlfn.CONCAT($CH$1,MATCH(F423,$CG$7:$CG$100,0)+6+SUM(IF((F423=$CG$7:$CG$59)=TRUE,1,0))-1)),INDIRECT(_xlfn.CONCAT($CD$1,MATCH(E423,$CC$7:$CC$100,0)+6)):INDIRECT(_xlfn.CONCAT($CD$1,MATCH(E423,$CC$7:$CC$100,0)+6+SUM(IF((E423=$CC$7:$CC$59)=TRUE,1,0))-1)))*$S$3)=0,0,1))</f>
        <v>2</v>
      </c>
      <c r="Y423" s="6" t="e" cm="1">
        <f t="array" aca="1" ref="Y423" ca="1">SUM(IF((TRANSPOSE(MMULT(MMULT(_xlfn.MUNIT(X423),IF(MMULT(IF(E423=0,INDIRECT(_xlfn.CONCAT($CH$1,MATCH(F423,$CG$7:$CG$100,0)+6)):INDIRECT(_xlfn.CONCAT($CH$1,MATCH(F423,$CG$7:$CG$100,0)+6+SUM(IF((F423=$CG$7:$CG$59)=TRUE,1,0))-1)),INDIRECT(_xlfn.CONCAT($CD$1,MATCH(E423,$CC$7:$CC$100,0)+6)):INDIRECT(_xlfn.CONCAT($CD$1,MATCH(E423,$CC$7:$CC$100,0)+6+SUM(IF((E423=$CC$7:$CC$59)=TRUE,1,0))-1)))*$S$3,1/TRANSPOSE(W423-INDIRECT(_xlfn.CONCAT($BZ$1,MATCH(D423,$BY$7:$BY$100,0)+6)):INDIRECT(_xlfn.CONCAT($BZ$1,MATCH(D423,$BY$7:$BY$100,0)+6+SUM(IF((D423=$BY$7:$BY$59)=TRUE,1,0))-1))*$R$3))=1,1,0)),W423-INDIRECT(_xlfn.CONCAT($BZ$1,MATCH(D423,$BY$7:$BY$100,0)+6)):INDIRECT(_xlfn.CONCAT($BZ$1,MATCH(D423,$BY$7:$BY$100,0)+6+SUM(IF((D423=$BY$7:$BY$59)=TRUE,1,0))-1))*$R$3)))=0,0,1))</f>
        <v>#N/A</v>
      </c>
      <c r="Z423" s="6"/>
      <c r="AA423" s="30" t="str">
        <f t="shared" ca="1" si="102"/>
        <v/>
      </c>
      <c r="AB423" s="31" t="str">
        <f t="shared" si="103"/>
        <v/>
      </c>
      <c r="AC423" s="31" t="str">
        <f t="shared" si="104"/>
        <v/>
      </c>
      <c r="AD423" s="31" t="str">
        <f t="shared" si="105"/>
        <v/>
      </c>
      <c r="AE423" s="32" t="str">
        <f t="shared" si="106"/>
        <v/>
      </c>
      <c r="AF423" s="33" t="str" cm="1">
        <f t="array" aca="1" ref="AF423" ca="1">IFERROR(IF(_xlfn._xlws.SORT(TRANSPOSE(MMULT(MMULT(_xlfn.MUNIT(X423),IF(ROUND(MMULT(IF(E423=0,IF(DN421=1,INDIRECT(_xlfn.CONCAT($CP$1,MATCH(F423,$CO$7:$CO$100,0)+6)):INDIRECT(_xlfn.CONCAT($CP$1,MATCH(F423,$CO$7:$CO$100,0)+6+SUM(IF((F423=$CO$7:$CO$59)=TRUE,1,0))-1)),INDIRECT(_xlfn.CONCAT($CH$1,MATCH(F423,$CG$7:$CG$100,0)+6)):INDIRECT(_xlfn.CONCAT($CH$1,MATCH(F423,$CG$7:$CG$100,0)+6+SUM(IF((F423=$CG$7:$CG$59)=TRUE,1,0))-1))),IF(OR(DN421=2,DN421=3),INDIRECT(_xlfn.CONCAT($CL$1,MATCH(E423,$CK$7:$CK$100,0)+6)):INDIRECT(_xlfn.CONCAT($CL$1,MATCH(E423,$CK$7:$CK$100,0)+6+SUM(IF((E423=$CK$7:$CK$59)=TRUE,1,0))-1)),INDIRECT(_xlfn.CONCAT($CD$1,MATCH(E423,$CC$7:$CC$100,0)+6)):INDIRECT(_xlfn.CONCAT($CD$1,MATCH(E423,$CC$7:$CC$100,0)+6+SUM(IF((E423=$CC$7:$CC$59)=TRUE,1,0))-1))))*$S$3*IF(AND(DM421=4,F423=0),1.1,1),1/TRANSPOSE(W423-INDIRECT(_xlfn.CONCAT($BZ$1,MATCH(D423,$BY$7:$BY$100,0)+6)):INDIRECT(_xlfn.CONCAT($BZ$1,MATCH(D423,$BY$7:$BY$100,0)+6+SUM(IF((D423=$BY$7:$BY$59)=TRUE,1,0))-1))*$R$3)),6)=1,1,0)),W423-INDIRECT(_xlfn.CONCAT($BZ$1,MATCH(D423,$BY$7:$BY$100,0)+6)):INDIRECT(_xlfn.CONCAT($BZ$1,MATCH(D423,$BY$7:$BY$100,0)+6+SUM(IF((D423=$BY$7:$BY$59)=TRUE,1,0))-1))*$R$3))/$S$3,1,-1,TRUE)=0,"",_xlfn._xlws.SORT(TRANSPOSE(MMULT(MMULT(_xlfn.MUNIT(X423),IF(ROUND(MMULT(IF(E423=0,IF(DN421=1,INDIRECT(_xlfn.CONCAT($CP$1,MATCH(F423,$CO$7:$CO$100,0)+6)):INDIRECT(_xlfn.CONCAT($CP$1,MATCH(F423,$CO$7:$CO$100,0)+6+SUM(IF((F423=$CO$7:$CO$59)=TRUE,1,0))-1)),INDIRECT(_xlfn.CONCAT($CH$1,MATCH(F423,$CG$7:$CG$100,0)+6)):INDIRECT(_xlfn.CONCAT($CH$1,MATCH(F423,$CG$7:$CG$100,0)+6+SUM(IF((F423=$CG$7:$CG$59)=TRUE,1,0))-1))),IF(OR(DN421=2,DN421=3),INDIRECT(_xlfn.CONCAT($CL$1,MATCH(E423,$CK$7:$CK$100,0)+6)):INDIRECT(_xlfn.CONCAT($CL$1,MATCH(E423,$CK$7:$CK$100,0)+6+SUM(IF((E423=$CK$7:$CK$59)=TRUE,1,0))-1)),INDIRECT(_xlfn.CONCAT($CD$1,MATCH(E423,$CC$7:$CC$100,0)+6)):INDIRECT(_xlfn.CONCAT($CD$1,MATCH(E423,$CC$7:$CC$100,0)+6+SUM(IF((E423=$CC$7:$CC$59)=TRUE,1,0))-1))))*$S$3*IF(AND(DM421=4,F423=0),1.1,1),1/TRANSPOSE(W423-INDIRECT(_xlfn.CONCAT($BZ$1,MATCH(D423,$BY$7:$BY$100,0)+6)):INDIRECT(_xlfn.CONCAT($BZ$1,MATCH(D423,$BY$7:$BY$100,0)+6+SUM(IF((D423=$BY$7:$BY$59)=TRUE,1,0))-1))*$R$3)),6)=1,1,0)),W423-INDIRECT(_xlfn.CONCAT($BZ$1,MATCH(D423,$BY$7:$BY$100,0)+6)):INDIRECT(_xlfn.CONCAT($BZ$1,MATCH(D423,$BY$7:$BY$100,0)+6+SUM(IF((D423=$BY$7:$BY$59)=TRUE,1,0))-1))*$R$3))/$S$3,1,-1,TRUE)),"")</f>
        <v/>
      </c>
      <c r="AG423" s="31"/>
      <c r="AH423" s="31"/>
      <c r="AI423" s="31"/>
      <c r="AJ423" s="32"/>
      <c r="AK423" s="6"/>
      <c r="AL423" s="21"/>
      <c r="AM423" s="21"/>
      <c r="AN423" s="48">
        <f t="shared" si="107"/>
        <v>12</v>
      </c>
      <c r="AO423" s="39" t="e">
        <f t="shared" si="108"/>
        <v>#N/A</v>
      </c>
      <c r="AP423" s="39" t="e" cm="1">
        <f t="array" ref="AP423">_xlfn.XMATCH(1,IF(IF((AL423=$DG$24:$EF$24)=TRUE,1,0)+IF((AM423=$DG$25:$EF$25)=TRUE,1,0)=2,1,0))</f>
        <v>#N/A</v>
      </c>
      <c r="AQ423" s="39" t="str" cm="1">
        <f t="array" aca="1" ref="AQ423:AU423" ca="1">AA423:AE423</f>
        <v/>
      </c>
      <c r="AR423" s="39" t="str">
        <f ca="1"/>
        <v/>
      </c>
      <c r="AS423" s="39" t="str">
        <f ca="1"/>
        <v/>
      </c>
      <c r="AT423" s="39" t="str">
        <f ca="1"/>
        <v/>
      </c>
      <c r="AU423" s="39" t="str">
        <f ca="1"/>
        <v/>
      </c>
      <c r="AV423" s="39">
        <f t="shared" si="109"/>
        <v>0</v>
      </c>
      <c r="AW423" s="39" t="e" cm="1">
        <f t="array" ref="AW423">IF(AND(AV423=1,AO423&lt;&gt;1),VLOOKUP(E423,변환표준점수!$H$8:$O$60,_xlfn.XMATCH('표점 계산기'!$AL423,변환표준점수!$I$6:$O$6)+1,FALSE),IF(AND($E423=0,$DN$4=1),INDEX($CH$7:$CH$73,SUM(IF(AF423=$CP$7:$CP$59,ROW($A$1:$A$50),0))),IF(AND($E423&lt;&gt;0,$DN$4&lt;&gt;1),INDEX($CD$7:$CD$73,SUM(IF(AF423=$CL$7:$CL$59,ROW($A$1:$A$50),0))),AF423:AJ423)))</f>
        <v>#N/A</v>
      </c>
      <c r="AX423" s="39"/>
      <c r="AY423" s="39"/>
      <c r="AZ423" s="39"/>
      <c r="BA423" s="39"/>
      <c r="BB423" s="39" t="e">
        <f>VLOOKUP(G423,변환표준점수!$X$8:$AM$16,_xlfn.XMATCH(AL423,변환표준점수!$Y$5:$AM$5)+IF(OR(AN423=6,AN423=7,AN423=10,AN423=11),IF(AO423=1,0,1),0)+1,FALSE)</f>
        <v>#N/A</v>
      </c>
      <c r="BC423" s="39" t="e">
        <f>VLOOKUP(H423,변환표준점수!$AO$8:$BE$16,_xlfn.XMATCH(AL423,변환표준점수!$AP$5:$BE$5)+IF(OR(AN423=3,AN423=6,AN423=8,AN423=9,AN423=10),IF(AO423=1,0,1),0)+1,FALSE)</f>
        <v>#N/A</v>
      </c>
      <c r="BD423" s="39" t="e">
        <f>IF(I423=0,VLOOKUP(K423,변환표준점수!$BU$8:$CF$62,'표점 계산기'!$AN423+1,FALSE),VLOOKUP(I423,변환표준점수!$BH$8:$BS$62,'표점 계산기'!$AN423+1,FALSE))</f>
        <v>#N/A</v>
      </c>
      <c r="BE423" s="39" t="e">
        <f>IF(J423=0,VLOOKUP(L423,변환표준점수!$BU$8:$CF$62,'표점 계산기'!$AN423+1,FALSE),VLOOKUP(J423,변환표준점수!$BH$8:$BS$62,'표점 계산기'!$AN423+1,FALSE))</f>
        <v>#N/A</v>
      </c>
      <c r="BF423" s="39" cm="1">
        <f t="array" ref="BF423">IF(M423=0,0,IF(OR(AN423=3,AN423=4),0,IF(AN423=1,INDEX($CZ$7:$CZ$15,SUM(IF(M423&lt;$CY$7:$CY$15=TRUE,1,0))+1),VLOOKUP(M423,변환표준점수!$BH$8:$BS$62,'표점 계산기'!AN423+1,FALSE))))</f>
        <v>0</v>
      </c>
      <c r="BG423" s="39" t="e" cm="1">
        <f t="array" ref="BG423">INDEX($DG$24:$EF$31,COLUMN(C418),$AP423)</f>
        <v>#N/A</v>
      </c>
      <c r="BH423" s="39" t="e" cm="1">
        <f t="array" ref="BH423">INDEX($DG$24:$EF$31,COLUMN(D418),$AP423)</f>
        <v>#N/A</v>
      </c>
      <c r="BI423" s="39" t="e" cm="1">
        <f t="array" ref="BI423">INDEX($DG$24:$EF$31,COLUMN(E418),$AP423)</f>
        <v>#N/A</v>
      </c>
      <c r="BJ423" s="39" t="e" cm="1">
        <f t="array" ref="BJ423">INDEX($DG$24:$EF$31,COLUMN(F418),$AP423)</f>
        <v>#N/A</v>
      </c>
      <c r="BK423" s="39" t="e" cm="1">
        <f t="array" ref="BK423">INDEX($DG$24:$EF$31,COLUMN(G418),$AP423)</f>
        <v>#N/A</v>
      </c>
      <c r="BL423" s="39" t="e" cm="1">
        <f t="array" ref="BL423">INDEX($DG$24:$EF$31,COLUMN(H418),$AP423)</f>
        <v>#N/A</v>
      </c>
      <c r="BM423" s="63" t="str" cm="1">
        <f t="array" aca="1" ref="BM423:BQ423" ca="1">IFERROR(ROUND(IF(IFERROR(AW423:BA423/AW423:BA423,0)=1,(IFERROR(AQ423:AU423*BG423,0)+IFERROR(AW423:BA423*BH423,0)+(SUM(BD423:BF423)-MIN(BD423:BF423))*BI423+BB423*BJ423+BC423*BK423)*BL423+BB423*(1-BJ423)+BC423*(1-BK423)+IF(AN423=1,BF423,0),""),2),"")</f>
        <v/>
      </c>
      <c r="BN423" s="52" t="str">
        <f ca="1"/>
        <v/>
      </c>
      <c r="BO423" s="52" t="str">
        <f ca="1"/>
        <v/>
      </c>
      <c r="BP423" s="52" t="str">
        <f ca="1"/>
        <v/>
      </c>
      <c r="BQ423" s="64" t="str">
        <f ca="1"/>
        <v/>
      </c>
      <c r="BR423" s="6"/>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6"/>
      <c r="DM423" s="6"/>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row>
    <row r="424" spans="1:153" x14ac:dyDescent="0.3">
      <c r="A424" s="5"/>
      <c r="B424" s="18" t="str">
        <f t="shared" si="97"/>
        <v/>
      </c>
      <c r="C424" s="24"/>
      <c r="D424" s="24"/>
      <c r="E424" s="24"/>
      <c r="F424" s="24"/>
      <c r="G424" s="24"/>
      <c r="H424" s="25"/>
      <c r="I424" s="25"/>
      <c r="J424" s="25"/>
      <c r="K424" s="25"/>
      <c r="L424" s="25"/>
      <c r="M424" s="25"/>
      <c r="N424" s="24"/>
      <c r="O424" s="25"/>
      <c r="P424" s="6"/>
      <c r="Q424" s="6"/>
      <c r="R424" s="6" t="e">
        <f t="shared" si="98"/>
        <v>#N/A</v>
      </c>
      <c r="S424" s="6" t="e">
        <f t="shared" si="99"/>
        <v>#N/A</v>
      </c>
      <c r="T424" s="6" t="e">
        <f t="shared" si="100"/>
        <v>#N/A</v>
      </c>
      <c r="U424" s="6" t="e">
        <f t="shared" si="101"/>
        <v>#N/A</v>
      </c>
      <c r="V424" s="8" cm="1">
        <f t="array" ref="V424">IF(M424=0,0,IF(OR($DM$4=3,$DM$4=4),0,IF($DM$4=1,INDEX($CZ$7:$CZ$15,SUM(IF(M424&lt;$CY$7:$CY$15=TRUE,1,0))+1),VLOOKUP(M424,$DB$7:$DC$107,2,FALSE))))</f>
        <v>0</v>
      </c>
      <c r="W424" s="6" t="e">
        <f t="shared" si="96"/>
        <v>#N/A</v>
      </c>
      <c r="X424" s="6" cm="1">
        <f t="array" aca="1" ref="X424" ca="1">SUM(IF((IF(E424=0,INDIRECT(_xlfn.CONCAT($CH$1,MATCH(F424,$CG$7:$CG$100,0)+6)):INDIRECT(_xlfn.CONCAT($CH$1,MATCH(F424,$CG$7:$CG$100,0)+6+SUM(IF((F424=$CG$7:$CG$59)=TRUE,1,0))-1)),INDIRECT(_xlfn.CONCAT($CD$1,MATCH(E424,$CC$7:$CC$100,0)+6)):INDIRECT(_xlfn.CONCAT($CD$1,MATCH(E424,$CC$7:$CC$100,0)+6+SUM(IF((E424=$CC$7:$CC$59)=TRUE,1,0))-1)))*$S$3)=0,0,1))</f>
        <v>2</v>
      </c>
      <c r="Y424" s="6" t="e" cm="1">
        <f t="array" aca="1" ref="Y424" ca="1">SUM(IF((TRANSPOSE(MMULT(MMULT(_xlfn.MUNIT(X424),IF(MMULT(IF(E424=0,INDIRECT(_xlfn.CONCAT($CH$1,MATCH(F424,$CG$7:$CG$100,0)+6)):INDIRECT(_xlfn.CONCAT($CH$1,MATCH(F424,$CG$7:$CG$100,0)+6+SUM(IF((F424=$CG$7:$CG$59)=TRUE,1,0))-1)),INDIRECT(_xlfn.CONCAT($CD$1,MATCH(E424,$CC$7:$CC$100,0)+6)):INDIRECT(_xlfn.CONCAT($CD$1,MATCH(E424,$CC$7:$CC$100,0)+6+SUM(IF((E424=$CC$7:$CC$59)=TRUE,1,0))-1)))*$S$3,1/TRANSPOSE(W424-INDIRECT(_xlfn.CONCAT($BZ$1,MATCH(D424,$BY$7:$BY$100,0)+6)):INDIRECT(_xlfn.CONCAT($BZ$1,MATCH(D424,$BY$7:$BY$100,0)+6+SUM(IF((D424=$BY$7:$BY$59)=TRUE,1,0))-1))*$R$3))=1,1,0)),W424-INDIRECT(_xlfn.CONCAT($BZ$1,MATCH(D424,$BY$7:$BY$100,0)+6)):INDIRECT(_xlfn.CONCAT($BZ$1,MATCH(D424,$BY$7:$BY$100,0)+6+SUM(IF((D424=$BY$7:$BY$59)=TRUE,1,0))-1))*$R$3)))=0,0,1))</f>
        <v>#N/A</v>
      </c>
      <c r="Z424" s="6"/>
      <c r="AA424" s="30" t="str">
        <f t="shared" ca="1" si="102"/>
        <v/>
      </c>
      <c r="AB424" s="31" t="str">
        <f t="shared" si="103"/>
        <v/>
      </c>
      <c r="AC424" s="31" t="str">
        <f t="shared" si="104"/>
        <v/>
      </c>
      <c r="AD424" s="31" t="str">
        <f t="shared" si="105"/>
        <v/>
      </c>
      <c r="AE424" s="32" t="str">
        <f t="shared" si="106"/>
        <v/>
      </c>
      <c r="AF424" s="33" t="str" cm="1">
        <f t="array" aca="1" ref="AF424" ca="1">IFERROR(IF(_xlfn._xlws.SORT(TRANSPOSE(MMULT(MMULT(_xlfn.MUNIT(X424),IF(ROUND(MMULT(IF(E424=0,IF(DN422=1,INDIRECT(_xlfn.CONCAT($CP$1,MATCH(F424,$CO$7:$CO$100,0)+6)):INDIRECT(_xlfn.CONCAT($CP$1,MATCH(F424,$CO$7:$CO$100,0)+6+SUM(IF((F424=$CO$7:$CO$59)=TRUE,1,0))-1)),INDIRECT(_xlfn.CONCAT($CH$1,MATCH(F424,$CG$7:$CG$100,0)+6)):INDIRECT(_xlfn.CONCAT($CH$1,MATCH(F424,$CG$7:$CG$100,0)+6+SUM(IF((F424=$CG$7:$CG$59)=TRUE,1,0))-1))),IF(OR(DN422=2,DN422=3),INDIRECT(_xlfn.CONCAT($CL$1,MATCH(E424,$CK$7:$CK$100,0)+6)):INDIRECT(_xlfn.CONCAT($CL$1,MATCH(E424,$CK$7:$CK$100,0)+6+SUM(IF((E424=$CK$7:$CK$59)=TRUE,1,0))-1)),INDIRECT(_xlfn.CONCAT($CD$1,MATCH(E424,$CC$7:$CC$100,0)+6)):INDIRECT(_xlfn.CONCAT($CD$1,MATCH(E424,$CC$7:$CC$100,0)+6+SUM(IF((E424=$CC$7:$CC$59)=TRUE,1,0))-1))))*$S$3*IF(AND(DM422=4,F424=0),1.1,1),1/TRANSPOSE(W424-INDIRECT(_xlfn.CONCAT($BZ$1,MATCH(D424,$BY$7:$BY$100,0)+6)):INDIRECT(_xlfn.CONCAT($BZ$1,MATCH(D424,$BY$7:$BY$100,0)+6+SUM(IF((D424=$BY$7:$BY$59)=TRUE,1,0))-1))*$R$3)),6)=1,1,0)),W424-INDIRECT(_xlfn.CONCAT($BZ$1,MATCH(D424,$BY$7:$BY$100,0)+6)):INDIRECT(_xlfn.CONCAT($BZ$1,MATCH(D424,$BY$7:$BY$100,0)+6+SUM(IF((D424=$BY$7:$BY$59)=TRUE,1,0))-1))*$R$3))/$S$3,1,-1,TRUE)=0,"",_xlfn._xlws.SORT(TRANSPOSE(MMULT(MMULT(_xlfn.MUNIT(X424),IF(ROUND(MMULT(IF(E424=0,IF(DN422=1,INDIRECT(_xlfn.CONCAT($CP$1,MATCH(F424,$CO$7:$CO$100,0)+6)):INDIRECT(_xlfn.CONCAT($CP$1,MATCH(F424,$CO$7:$CO$100,0)+6+SUM(IF((F424=$CO$7:$CO$59)=TRUE,1,0))-1)),INDIRECT(_xlfn.CONCAT($CH$1,MATCH(F424,$CG$7:$CG$100,0)+6)):INDIRECT(_xlfn.CONCAT($CH$1,MATCH(F424,$CG$7:$CG$100,0)+6+SUM(IF((F424=$CG$7:$CG$59)=TRUE,1,0))-1))),IF(OR(DN422=2,DN422=3),INDIRECT(_xlfn.CONCAT($CL$1,MATCH(E424,$CK$7:$CK$100,0)+6)):INDIRECT(_xlfn.CONCAT($CL$1,MATCH(E424,$CK$7:$CK$100,0)+6+SUM(IF((E424=$CK$7:$CK$59)=TRUE,1,0))-1)),INDIRECT(_xlfn.CONCAT($CD$1,MATCH(E424,$CC$7:$CC$100,0)+6)):INDIRECT(_xlfn.CONCAT($CD$1,MATCH(E424,$CC$7:$CC$100,0)+6+SUM(IF((E424=$CC$7:$CC$59)=TRUE,1,0))-1))))*$S$3*IF(AND(DM422=4,F424=0),1.1,1),1/TRANSPOSE(W424-INDIRECT(_xlfn.CONCAT($BZ$1,MATCH(D424,$BY$7:$BY$100,0)+6)):INDIRECT(_xlfn.CONCAT($BZ$1,MATCH(D424,$BY$7:$BY$100,0)+6+SUM(IF((D424=$BY$7:$BY$59)=TRUE,1,0))-1))*$R$3)),6)=1,1,0)),W424-INDIRECT(_xlfn.CONCAT($BZ$1,MATCH(D424,$BY$7:$BY$100,0)+6)):INDIRECT(_xlfn.CONCAT($BZ$1,MATCH(D424,$BY$7:$BY$100,0)+6+SUM(IF((D424=$BY$7:$BY$59)=TRUE,1,0))-1))*$R$3))/$S$3,1,-1,TRUE)),"")</f>
        <v/>
      </c>
      <c r="AG424" s="31"/>
      <c r="AH424" s="31"/>
      <c r="AI424" s="31"/>
      <c r="AJ424" s="32"/>
      <c r="AK424" s="6"/>
      <c r="AL424" s="21"/>
      <c r="AM424" s="21"/>
      <c r="AN424" s="48">
        <f t="shared" si="107"/>
        <v>12</v>
      </c>
      <c r="AO424" s="39" t="e">
        <f t="shared" si="108"/>
        <v>#N/A</v>
      </c>
      <c r="AP424" s="39" t="e" cm="1">
        <f t="array" ref="AP424">_xlfn.XMATCH(1,IF(IF((AL424=$DG$24:$EF$24)=TRUE,1,0)+IF((AM424=$DG$25:$EF$25)=TRUE,1,0)=2,1,0))</f>
        <v>#N/A</v>
      </c>
      <c r="AQ424" s="39" t="str" cm="1">
        <f t="array" aca="1" ref="AQ424:AU424" ca="1">AA424:AE424</f>
        <v/>
      </c>
      <c r="AR424" s="39" t="str">
        <f ca="1"/>
        <v/>
      </c>
      <c r="AS424" s="39" t="str">
        <f ca="1"/>
        <v/>
      </c>
      <c r="AT424" s="39" t="str">
        <f ca="1"/>
        <v/>
      </c>
      <c r="AU424" s="39" t="str">
        <f ca="1"/>
        <v/>
      </c>
      <c r="AV424" s="39">
        <f t="shared" si="109"/>
        <v>0</v>
      </c>
      <c r="AW424" s="39" t="e" cm="1">
        <f t="array" ref="AW424">IF(AND(AV424=1,AO424&lt;&gt;1),VLOOKUP(E424,변환표준점수!$H$8:$O$60,_xlfn.XMATCH('표점 계산기'!$AL424,변환표준점수!$I$6:$O$6)+1,FALSE),IF(AND($E424=0,$DN$4=1),INDEX($CH$7:$CH$73,SUM(IF(AF424=$CP$7:$CP$59,ROW($A$1:$A$50),0))),IF(AND($E424&lt;&gt;0,$DN$4&lt;&gt;1),INDEX($CD$7:$CD$73,SUM(IF(AF424=$CL$7:$CL$59,ROW($A$1:$A$50),0))),AF424:AJ424)))</f>
        <v>#N/A</v>
      </c>
      <c r="AX424" s="39"/>
      <c r="AY424" s="39"/>
      <c r="AZ424" s="39"/>
      <c r="BA424" s="39"/>
      <c r="BB424" s="39" t="e">
        <f>VLOOKUP(G424,변환표준점수!$X$8:$AM$16,_xlfn.XMATCH(AL424,변환표준점수!$Y$5:$AM$5)+IF(OR(AN424=6,AN424=7,AN424=10,AN424=11),IF(AO424=1,0,1),0)+1,FALSE)</f>
        <v>#N/A</v>
      </c>
      <c r="BC424" s="39" t="e">
        <f>VLOOKUP(H424,변환표준점수!$AO$8:$BE$16,_xlfn.XMATCH(AL424,변환표준점수!$AP$5:$BE$5)+IF(OR(AN424=3,AN424=6,AN424=8,AN424=9,AN424=10),IF(AO424=1,0,1),0)+1,FALSE)</f>
        <v>#N/A</v>
      </c>
      <c r="BD424" s="39" t="e">
        <f>IF(I424=0,VLOOKUP(K424,변환표준점수!$BU$8:$CF$62,'표점 계산기'!$AN424+1,FALSE),VLOOKUP(I424,변환표준점수!$BH$8:$BS$62,'표점 계산기'!$AN424+1,FALSE))</f>
        <v>#N/A</v>
      </c>
      <c r="BE424" s="39" t="e">
        <f>IF(J424=0,VLOOKUP(L424,변환표준점수!$BU$8:$CF$62,'표점 계산기'!$AN424+1,FALSE),VLOOKUP(J424,변환표준점수!$BH$8:$BS$62,'표점 계산기'!$AN424+1,FALSE))</f>
        <v>#N/A</v>
      </c>
      <c r="BF424" s="39" cm="1">
        <f t="array" ref="BF424">IF(M424=0,0,IF(OR(AN424=3,AN424=4),0,IF(AN424=1,INDEX($CZ$7:$CZ$15,SUM(IF(M424&lt;$CY$7:$CY$15=TRUE,1,0))+1),VLOOKUP(M424,변환표준점수!$BH$8:$BS$62,'표점 계산기'!AN424+1,FALSE))))</f>
        <v>0</v>
      </c>
      <c r="BG424" s="39" t="e" cm="1">
        <f t="array" ref="BG424">INDEX($DG$24:$EF$31,COLUMN(C419),$AP424)</f>
        <v>#N/A</v>
      </c>
      <c r="BH424" s="39" t="e" cm="1">
        <f t="array" ref="BH424">INDEX($DG$24:$EF$31,COLUMN(D419),$AP424)</f>
        <v>#N/A</v>
      </c>
      <c r="BI424" s="39" t="e" cm="1">
        <f t="array" ref="BI424">INDEX($DG$24:$EF$31,COLUMN(E419),$AP424)</f>
        <v>#N/A</v>
      </c>
      <c r="BJ424" s="39" t="e" cm="1">
        <f t="array" ref="BJ424">INDEX($DG$24:$EF$31,COLUMN(F419),$AP424)</f>
        <v>#N/A</v>
      </c>
      <c r="BK424" s="39" t="e" cm="1">
        <f t="array" ref="BK424">INDEX($DG$24:$EF$31,COLUMN(G419),$AP424)</f>
        <v>#N/A</v>
      </c>
      <c r="BL424" s="39" t="e" cm="1">
        <f t="array" ref="BL424">INDEX($DG$24:$EF$31,COLUMN(H419),$AP424)</f>
        <v>#N/A</v>
      </c>
      <c r="BM424" s="63" t="str" cm="1">
        <f t="array" aca="1" ref="BM424:BQ424" ca="1">IFERROR(ROUND(IF(IFERROR(AW424:BA424/AW424:BA424,0)=1,(IFERROR(AQ424:AU424*BG424,0)+IFERROR(AW424:BA424*BH424,0)+(SUM(BD424:BF424)-MIN(BD424:BF424))*BI424+BB424*BJ424+BC424*BK424)*BL424+BB424*(1-BJ424)+BC424*(1-BK424)+IF(AN424=1,BF424,0),""),2),"")</f>
        <v/>
      </c>
      <c r="BN424" s="52" t="str">
        <f ca="1"/>
        <v/>
      </c>
      <c r="BO424" s="52" t="str">
        <f ca="1"/>
        <v/>
      </c>
      <c r="BP424" s="52" t="str">
        <f ca="1"/>
        <v/>
      </c>
      <c r="BQ424" s="64" t="str">
        <f ca="1"/>
        <v/>
      </c>
      <c r="BR424" s="6"/>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6"/>
      <c r="DM424" s="6"/>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row>
    <row r="425" spans="1:153" x14ac:dyDescent="0.3">
      <c r="A425" s="5"/>
      <c r="B425" s="18" t="str">
        <f t="shared" si="97"/>
        <v/>
      </c>
      <c r="C425" s="24"/>
      <c r="D425" s="24"/>
      <c r="E425" s="24"/>
      <c r="F425" s="24"/>
      <c r="G425" s="24"/>
      <c r="H425" s="25"/>
      <c r="I425" s="25"/>
      <c r="J425" s="25"/>
      <c r="K425" s="25"/>
      <c r="L425" s="25"/>
      <c r="M425" s="25"/>
      <c r="N425" s="24"/>
      <c r="O425" s="25"/>
      <c r="P425" s="6"/>
      <c r="Q425" s="6"/>
      <c r="R425" s="6" t="e">
        <f t="shared" si="98"/>
        <v>#N/A</v>
      </c>
      <c r="S425" s="6" t="e">
        <f t="shared" si="99"/>
        <v>#N/A</v>
      </c>
      <c r="T425" s="6" t="e">
        <f t="shared" si="100"/>
        <v>#N/A</v>
      </c>
      <c r="U425" s="6" t="e">
        <f t="shared" si="101"/>
        <v>#N/A</v>
      </c>
      <c r="V425" s="8" cm="1">
        <f t="array" ref="V425">IF(M425=0,0,IF(OR($DM$4=3,$DM$4=4),0,IF($DM$4=1,INDEX($CZ$7:$CZ$15,SUM(IF(M425&lt;$CY$7:$CY$15=TRUE,1,0))+1),VLOOKUP(M425,$DB$7:$DC$107,2,FALSE))))</f>
        <v>0</v>
      </c>
      <c r="W425" s="6" t="e">
        <f t="shared" si="96"/>
        <v>#N/A</v>
      </c>
      <c r="X425" s="6" cm="1">
        <f t="array" aca="1" ref="X425" ca="1">SUM(IF((IF(E425=0,INDIRECT(_xlfn.CONCAT($CH$1,MATCH(F425,$CG$7:$CG$100,0)+6)):INDIRECT(_xlfn.CONCAT($CH$1,MATCH(F425,$CG$7:$CG$100,0)+6+SUM(IF((F425=$CG$7:$CG$59)=TRUE,1,0))-1)),INDIRECT(_xlfn.CONCAT($CD$1,MATCH(E425,$CC$7:$CC$100,0)+6)):INDIRECT(_xlfn.CONCAT($CD$1,MATCH(E425,$CC$7:$CC$100,0)+6+SUM(IF((E425=$CC$7:$CC$59)=TRUE,1,0))-1)))*$S$3)=0,0,1))</f>
        <v>2</v>
      </c>
      <c r="Y425" s="6" t="e" cm="1">
        <f t="array" aca="1" ref="Y425" ca="1">SUM(IF((TRANSPOSE(MMULT(MMULT(_xlfn.MUNIT(X425),IF(MMULT(IF(E425=0,INDIRECT(_xlfn.CONCAT($CH$1,MATCH(F425,$CG$7:$CG$100,0)+6)):INDIRECT(_xlfn.CONCAT($CH$1,MATCH(F425,$CG$7:$CG$100,0)+6+SUM(IF((F425=$CG$7:$CG$59)=TRUE,1,0))-1)),INDIRECT(_xlfn.CONCAT($CD$1,MATCH(E425,$CC$7:$CC$100,0)+6)):INDIRECT(_xlfn.CONCAT($CD$1,MATCH(E425,$CC$7:$CC$100,0)+6+SUM(IF((E425=$CC$7:$CC$59)=TRUE,1,0))-1)))*$S$3,1/TRANSPOSE(W425-INDIRECT(_xlfn.CONCAT($BZ$1,MATCH(D425,$BY$7:$BY$100,0)+6)):INDIRECT(_xlfn.CONCAT($BZ$1,MATCH(D425,$BY$7:$BY$100,0)+6+SUM(IF((D425=$BY$7:$BY$59)=TRUE,1,0))-1))*$R$3))=1,1,0)),W425-INDIRECT(_xlfn.CONCAT($BZ$1,MATCH(D425,$BY$7:$BY$100,0)+6)):INDIRECT(_xlfn.CONCAT($BZ$1,MATCH(D425,$BY$7:$BY$100,0)+6+SUM(IF((D425=$BY$7:$BY$59)=TRUE,1,0))-1))*$R$3)))=0,0,1))</f>
        <v>#N/A</v>
      </c>
      <c r="Z425" s="6"/>
      <c r="AA425" s="30" t="str">
        <f t="shared" ca="1" si="102"/>
        <v/>
      </c>
      <c r="AB425" s="31" t="str">
        <f t="shared" si="103"/>
        <v/>
      </c>
      <c r="AC425" s="31" t="str">
        <f t="shared" si="104"/>
        <v/>
      </c>
      <c r="AD425" s="31" t="str">
        <f t="shared" si="105"/>
        <v/>
      </c>
      <c r="AE425" s="32" t="str">
        <f t="shared" si="106"/>
        <v/>
      </c>
      <c r="AF425" s="33" t="str" cm="1">
        <f t="array" aca="1" ref="AF425" ca="1">IFERROR(IF(_xlfn._xlws.SORT(TRANSPOSE(MMULT(MMULT(_xlfn.MUNIT(X425),IF(ROUND(MMULT(IF(E425=0,IF(DN423=1,INDIRECT(_xlfn.CONCAT($CP$1,MATCH(F425,$CO$7:$CO$100,0)+6)):INDIRECT(_xlfn.CONCAT($CP$1,MATCH(F425,$CO$7:$CO$100,0)+6+SUM(IF((F425=$CO$7:$CO$59)=TRUE,1,0))-1)),INDIRECT(_xlfn.CONCAT($CH$1,MATCH(F425,$CG$7:$CG$100,0)+6)):INDIRECT(_xlfn.CONCAT($CH$1,MATCH(F425,$CG$7:$CG$100,0)+6+SUM(IF((F425=$CG$7:$CG$59)=TRUE,1,0))-1))),IF(OR(DN423=2,DN423=3),INDIRECT(_xlfn.CONCAT($CL$1,MATCH(E425,$CK$7:$CK$100,0)+6)):INDIRECT(_xlfn.CONCAT($CL$1,MATCH(E425,$CK$7:$CK$100,0)+6+SUM(IF((E425=$CK$7:$CK$59)=TRUE,1,0))-1)),INDIRECT(_xlfn.CONCAT($CD$1,MATCH(E425,$CC$7:$CC$100,0)+6)):INDIRECT(_xlfn.CONCAT($CD$1,MATCH(E425,$CC$7:$CC$100,0)+6+SUM(IF((E425=$CC$7:$CC$59)=TRUE,1,0))-1))))*$S$3*IF(AND(DM423=4,F425=0),1.1,1),1/TRANSPOSE(W425-INDIRECT(_xlfn.CONCAT($BZ$1,MATCH(D425,$BY$7:$BY$100,0)+6)):INDIRECT(_xlfn.CONCAT($BZ$1,MATCH(D425,$BY$7:$BY$100,0)+6+SUM(IF((D425=$BY$7:$BY$59)=TRUE,1,0))-1))*$R$3)),6)=1,1,0)),W425-INDIRECT(_xlfn.CONCAT($BZ$1,MATCH(D425,$BY$7:$BY$100,0)+6)):INDIRECT(_xlfn.CONCAT($BZ$1,MATCH(D425,$BY$7:$BY$100,0)+6+SUM(IF((D425=$BY$7:$BY$59)=TRUE,1,0))-1))*$R$3))/$S$3,1,-1,TRUE)=0,"",_xlfn._xlws.SORT(TRANSPOSE(MMULT(MMULT(_xlfn.MUNIT(X425),IF(ROUND(MMULT(IF(E425=0,IF(DN423=1,INDIRECT(_xlfn.CONCAT($CP$1,MATCH(F425,$CO$7:$CO$100,0)+6)):INDIRECT(_xlfn.CONCAT($CP$1,MATCH(F425,$CO$7:$CO$100,0)+6+SUM(IF((F425=$CO$7:$CO$59)=TRUE,1,0))-1)),INDIRECT(_xlfn.CONCAT($CH$1,MATCH(F425,$CG$7:$CG$100,0)+6)):INDIRECT(_xlfn.CONCAT($CH$1,MATCH(F425,$CG$7:$CG$100,0)+6+SUM(IF((F425=$CG$7:$CG$59)=TRUE,1,0))-1))),IF(OR(DN423=2,DN423=3),INDIRECT(_xlfn.CONCAT($CL$1,MATCH(E425,$CK$7:$CK$100,0)+6)):INDIRECT(_xlfn.CONCAT($CL$1,MATCH(E425,$CK$7:$CK$100,0)+6+SUM(IF((E425=$CK$7:$CK$59)=TRUE,1,0))-1)),INDIRECT(_xlfn.CONCAT($CD$1,MATCH(E425,$CC$7:$CC$100,0)+6)):INDIRECT(_xlfn.CONCAT($CD$1,MATCH(E425,$CC$7:$CC$100,0)+6+SUM(IF((E425=$CC$7:$CC$59)=TRUE,1,0))-1))))*$S$3*IF(AND(DM423=4,F425=0),1.1,1),1/TRANSPOSE(W425-INDIRECT(_xlfn.CONCAT($BZ$1,MATCH(D425,$BY$7:$BY$100,0)+6)):INDIRECT(_xlfn.CONCAT($BZ$1,MATCH(D425,$BY$7:$BY$100,0)+6+SUM(IF((D425=$BY$7:$BY$59)=TRUE,1,0))-1))*$R$3)),6)=1,1,0)),W425-INDIRECT(_xlfn.CONCAT($BZ$1,MATCH(D425,$BY$7:$BY$100,0)+6)):INDIRECT(_xlfn.CONCAT($BZ$1,MATCH(D425,$BY$7:$BY$100,0)+6+SUM(IF((D425=$BY$7:$BY$59)=TRUE,1,0))-1))*$R$3))/$S$3,1,-1,TRUE)),"")</f>
        <v/>
      </c>
      <c r="AG425" s="31"/>
      <c r="AH425" s="31"/>
      <c r="AI425" s="31"/>
      <c r="AJ425" s="32"/>
      <c r="AK425" s="6"/>
      <c r="AL425" s="21"/>
      <c r="AM425" s="21"/>
      <c r="AN425" s="48">
        <f t="shared" si="107"/>
        <v>12</v>
      </c>
      <c r="AO425" s="39" t="e">
        <f t="shared" si="108"/>
        <v>#N/A</v>
      </c>
      <c r="AP425" s="39" t="e" cm="1">
        <f t="array" ref="AP425">_xlfn.XMATCH(1,IF(IF((AL425=$DG$24:$EF$24)=TRUE,1,0)+IF((AM425=$DG$25:$EF$25)=TRUE,1,0)=2,1,0))</f>
        <v>#N/A</v>
      </c>
      <c r="AQ425" s="39" t="str" cm="1">
        <f t="array" aca="1" ref="AQ425:AU425" ca="1">AA425:AE425</f>
        <v/>
      </c>
      <c r="AR425" s="39" t="str">
        <f ca="1"/>
        <v/>
      </c>
      <c r="AS425" s="39" t="str">
        <f ca="1"/>
        <v/>
      </c>
      <c r="AT425" s="39" t="str">
        <f ca="1"/>
        <v/>
      </c>
      <c r="AU425" s="39" t="str">
        <f ca="1"/>
        <v/>
      </c>
      <c r="AV425" s="39">
        <f t="shared" si="109"/>
        <v>0</v>
      </c>
      <c r="AW425" s="39" t="e" cm="1">
        <f t="array" ref="AW425">IF(AND(AV425=1,AO425&lt;&gt;1),VLOOKUP(E425,변환표준점수!$H$8:$O$60,_xlfn.XMATCH('표점 계산기'!$AL425,변환표준점수!$I$6:$O$6)+1,FALSE),IF(AND($E425=0,$DN$4=1),INDEX($CH$7:$CH$73,SUM(IF(AF425=$CP$7:$CP$59,ROW($A$1:$A$50),0))),IF(AND($E425&lt;&gt;0,$DN$4&lt;&gt;1),INDEX($CD$7:$CD$73,SUM(IF(AF425=$CL$7:$CL$59,ROW($A$1:$A$50),0))),AF425:AJ425)))</f>
        <v>#N/A</v>
      </c>
      <c r="AX425" s="39"/>
      <c r="AY425" s="39"/>
      <c r="AZ425" s="39"/>
      <c r="BA425" s="39"/>
      <c r="BB425" s="39" t="e">
        <f>VLOOKUP(G425,변환표준점수!$X$8:$AM$16,_xlfn.XMATCH(AL425,변환표준점수!$Y$5:$AM$5)+IF(OR(AN425=6,AN425=7,AN425=10,AN425=11),IF(AO425=1,0,1),0)+1,FALSE)</f>
        <v>#N/A</v>
      </c>
      <c r="BC425" s="39" t="e">
        <f>VLOOKUP(H425,변환표준점수!$AO$8:$BE$16,_xlfn.XMATCH(AL425,변환표준점수!$AP$5:$BE$5)+IF(OR(AN425=3,AN425=6,AN425=8,AN425=9,AN425=10),IF(AO425=1,0,1),0)+1,FALSE)</f>
        <v>#N/A</v>
      </c>
      <c r="BD425" s="39" t="e">
        <f>IF(I425=0,VLOOKUP(K425,변환표준점수!$BU$8:$CF$62,'표점 계산기'!$AN425+1,FALSE),VLOOKUP(I425,변환표준점수!$BH$8:$BS$62,'표점 계산기'!$AN425+1,FALSE))</f>
        <v>#N/A</v>
      </c>
      <c r="BE425" s="39" t="e">
        <f>IF(J425=0,VLOOKUP(L425,변환표준점수!$BU$8:$CF$62,'표점 계산기'!$AN425+1,FALSE),VLOOKUP(J425,변환표준점수!$BH$8:$BS$62,'표점 계산기'!$AN425+1,FALSE))</f>
        <v>#N/A</v>
      </c>
      <c r="BF425" s="39" cm="1">
        <f t="array" ref="BF425">IF(M425=0,0,IF(OR(AN425=3,AN425=4),0,IF(AN425=1,INDEX($CZ$7:$CZ$15,SUM(IF(M425&lt;$CY$7:$CY$15=TRUE,1,0))+1),VLOOKUP(M425,변환표준점수!$BH$8:$BS$62,'표점 계산기'!AN425+1,FALSE))))</f>
        <v>0</v>
      </c>
      <c r="BG425" s="39" t="e" cm="1">
        <f t="array" ref="BG425">INDEX($DG$24:$EF$31,COLUMN(C420),$AP425)</f>
        <v>#N/A</v>
      </c>
      <c r="BH425" s="39" t="e" cm="1">
        <f t="array" ref="BH425">INDEX($DG$24:$EF$31,COLUMN(D420),$AP425)</f>
        <v>#N/A</v>
      </c>
      <c r="BI425" s="39" t="e" cm="1">
        <f t="array" ref="BI425">INDEX($DG$24:$EF$31,COLUMN(E420),$AP425)</f>
        <v>#N/A</v>
      </c>
      <c r="BJ425" s="39" t="e" cm="1">
        <f t="array" ref="BJ425">INDEX($DG$24:$EF$31,COLUMN(F420),$AP425)</f>
        <v>#N/A</v>
      </c>
      <c r="BK425" s="39" t="e" cm="1">
        <f t="array" ref="BK425">INDEX($DG$24:$EF$31,COLUMN(G420),$AP425)</f>
        <v>#N/A</v>
      </c>
      <c r="BL425" s="39" t="e" cm="1">
        <f t="array" ref="BL425">INDEX($DG$24:$EF$31,COLUMN(H420),$AP425)</f>
        <v>#N/A</v>
      </c>
      <c r="BM425" s="63" t="str" cm="1">
        <f t="array" aca="1" ref="BM425:BQ425" ca="1">IFERROR(ROUND(IF(IFERROR(AW425:BA425/AW425:BA425,0)=1,(IFERROR(AQ425:AU425*BG425,0)+IFERROR(AW425:BA425*BH425,0)+(SUM(BD425:BF425)-MIN(BD425:BF425))*BI425+BB425*BJ425+BC425*BK425)*BL425+BB425*(1-BJ425)+BC425*(1-BK425)+IF(AN425=1,BF425,0),""),2),"")</f>
        <v/>
      </c>
      <c r="BN425" s="52" t="str">
        <f ca="1"/>
        <v/>
      </c>
      <c r="BO425" s="52" t="str">
        <f ca="1"/>
        <v/>
      </c>
      <c r="BP425" s="52" t="str">
        <f ca="1"/>
        <v/>
      </c>
      <c r="BQ425" s="64" t="str">
        <f ca="1"/>
        <v/>
      </c>
      <c r="BR425" s="6"/>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6"/>
      <c r="DM425" s="6"/>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row>
    <row r="426" spans="1:153" x14ac:dyDescent="0.3">
      <c r="A426" s="5"/>
      <c r="B426" s="18" t="str">
        <f t="shared" si="97"/>
        <v/>
      </c>
      <c r="C426" s="24"/>
      <c r="D426" s="24"/>
      <c r="E426" s="24"/>
      <c r="F426" s="24"/>
      <c r="G426" s="24"/>
      <c r="H426" s="25"/>
      <c r="I426" s="25"/>
      <c r="J426" s="25"/>
      <c r="K426" s="25"/>
      <c r="L426" s="25"/>
      <c r="M426" s="25"/>
      <c r="N426" s="24"/>
      <c r="O426" s="25"/>
      <c r="P426" s="6"/>
      <c r="Q426" s="6"/>
      <c r="R426" s="6" t="e">
        <f t="shared" si="98"/>
        <v>#N/A</v>
      </c>
      <c r="S426" s="6" t="e">
        <f t="shared" si="99"/>
        <v>#N/A</v>
      </c>
      <c r="T426" s="6" t="e">
        <f t="shared" si="100"/>
        <v>#N/A</v>
      </c>
      <c r="U426" s="6" t="e">
        <f t="shared" si="101"/>
        <v>#N/A</v>
      </c>
      <c r="V426" s="8" cm="1">
        <f t="array" ref="V426">IF(M426=0,0,IF(OR($DM$4=3,$DM$4=4),0,IF($DM$4=1,INDEX($CZ$7:$CZ$15,SUM(IF(M426&lt;$CY$7:$CY$15=TRUE,1,0))+1),VLOOKUP(M426,$DB$7:$DC$107,2,FALSE))))</f>
        <v>0</v>
      </c>
      <c r="W426" s="6" t="e">
        <f t="shared" si="96"/>
        <v>#N/A</v>
      </c>
      <c r="X426" s="6" cm="1">
        <f t="array" aca="1" ref="X426" ca="1">SUM(IF((IF(E426=0,INDIRECT(_xlfn.CONCAT($CH$1,MATCH(F426,$CG$7:$CG$100,0)+6)):INDIRECT(_xlfn.CONCAT($CH$1,MATCH(F426,$CG$7:$CG$100,0)+6+SUM(IF((F426=$CG$7:$CG$59)=TRUE,1,0))-1)),INDIRECT(_xlfn.CONCAT($CD$1,MATCH(E426,$CC$7:$CC$100,0)+6)):INDIRECT(_xlfn.CONCAT($CD$1,MATCH(E426,$CC$7:$CC$100,0)+6+SUM(IF((E426=$CC$7:$CC$59)=TRUE,1,0))-1)))*$S$3)=0,0,1))</f>
        <v>2</v>
      </c>
      <c r="Y426" s="6" t="e" cm="1">
        <f t="array" aca="1" ref="Y426" ca="1">SUM(IF((TRANSPOSE(MMULT(MMULT(_xlfn.MUNIT(X426),IF(MMULT(IF(E426=0,INDIRECT(_xlfn.CONCAT($CH$1,MATCH(F426,$CG$7:$CG$100,0)+6)):INDIRECT(_xlfn.CONCAT($CH$1,MATCH(F426,$CG$7:$CG$100,0)+6+SUM(IF((F426=$CG$7:$CG$59)=TRUE,1,0))-1)),INDIRECT(_xlfn.CONCAT($CD$1,MATCH(E426,$CC$7:$CC$100,0)+6)):INDIRECT(_xlfn.CONCAT($CD$1,MATCH(E426,$CC$7:$CC$100,0)+6+SUM(IF((E426=$CC$7:$CC$59)=TRUE,1,0))-1)))*$S$3,1/TRANSPOSE(W426-INDIRECT(_xlfn.CONCAT($BZ$1,MATCH(D426,$BY$7:$BY$100,0)+6)):INDIRECT(_xlfn.CONCAT($BZ$1,MATCH(D426,$BY$7:$BY$100,0)+6+SUM(IF((D426=$BY$7:$BY$59)=TRUE,1,0))-1))*$R$3))=1,1,0)),W426-INDIRECT(_xlfn.CONCAT($BZ$1,MATCH(D426,$BY$7:$BY$100,0)+6)):INDIRECT(_xlfn.CONCAT($BZ$1,MATCH(D426,$BY$7:$BY$100,0)+6+SUM(IF((D426=$BY$7:$BY$59)=TRUE,1,0))-1))*$R$3)))=0,0,1))</f>
        <v>#N/A</v>
      </c>
      <c r="Z426" s="6"/>
      <c r="AA426" s="30" t="str">
        <f t="shared" ca="1" si="102"/>
        <v/>
      </c>
      <c r="AB426" s="31" t="str">
        <f t="shared" si="103"/>
        <v/>
      </c>
      <c r="AC426" s="31" t="str">
        <f t="shared" si="104"/>
        <v/>
      </c>
      <c r="AD426" s="31" t="str">
        <f t="shared" si="105"/>
        <v/>
      </c>
      <c r="AE426" s="32" t="str">
        <f t="shared" si="106"/>
        <v/>
      </c>
      <c r="AF426" s="33" t="str" cm="1">
        <f t="array" aca="1" ref="AF426" ca="1">IFERROR(IF(_xlfn._xlws.SORT(TRANSPOSE(MMULT(MMULT(_xlfn.MUNIT(X426),IF(ROUND(MMULT(IF(E426=0,IF(DN424=1,INDIRECT(_xlfn.CONCAT($CP$1,MATCH(F426,$CO$7:$CO$100,0)+6)):INDIRECT(_xlfn.CONCAT($CP$1,MATCH(F426,$CO$7:$CO$100,0)+6+SUM(IF((F426=$CO$7:$CO$59)=TRUE,1,0))-1)),INDIRECT(_xlfn.CONCAT($CH$1,MATCH(F426,$CG$7:$CG$100,0)+6)):INDIRECT(_xlfn.CONCAT($CH$1,MATCH(F426,$CG$7:$CG$100,0)+6+SUM(IF((F426=$CG$7:$CG$59)=TRUE,1,0))-1))),IF(OR(DN424=2,DN424=3),INDIRECT(_xlfn.CONCAT($CL$1,MATCH(E426,$CK$7:$CK$100,0)+6)):INDIRECT(_xlfn.CONCAT($CL$1,MATCH(E426,$CK$7:$CK$100,0)+6+SUM(IF((E426=$CK$7:$CK$59)=TRUE,1,0))-1)),INDIRECT(_xlfn.CONCAT($CD$1,MATCH(E426,$CC$7:$CC$100,0)+6)):INDIRECT(_xlfn.CONCAT($CD$1,MATCH(E426,$CC$7:$CC$100,0)+6+SUM(IF((E426=$CC$7:$CC$59)=TRUE,1,0))-1))))*$S$3*IF(AND(DM424=4,F426=0),1.1,1),1/TRANSPOSE(W426-INDIRECT(_xlfn.CONCAT($BZ$1,MATCH(D426,$BY$7:$BY$100,0)+6)):INDIRECT(_xlfn.CONCAT($BZ$1,MATCH(D426,$BY$7:$BY$100,0)+6+SUM(IF((D426=$BY$7:$BY$59)=TRUE,1,0))-1))*$R$3)),6)=1,1,0)),W426-INDIRECT(_xlfn.CONCAT($BZ$1,MATCH(D426,$BY$7:$BY$100,0)+6)):INDIRECT(_xlfn.CONCAT($BZ$1,MATCH(D426,$BY$7:$BY$100,0)+6+SUM(IF((D426=$BY$7:$BY$59)=TRUE,1,0))-1))*$R$3))/$S$3,1,-1,TRUE)=0,"",_xlfn._xlws.SORT(TRANSPOSE(MMULT(MMULT(_xlfn.MUNIT(X426),IF(ROUND(MMULT(IF(E426=0,IF(DN424=1,INDIRECT(_xlfn.CONCAT($CP$1,MATCH(F426,$CO$7:$CO$100,0)+6)):INDIRECT(_xlfn.CONCAT($CP$1,MATCH(F426,$CO$7:$CO$100,0)+6+SUM(IF((F426=$CO$7:$CO$59)=TRUE,1,0))-1)),INDIRECT(_xlfn.CONCAT($CH$1,MATCH(F426,$CG$7:$CG$100,0)+6)):INDIRECT(_xlfn.CONCAT($CH$1,MATCH(F426,$CG$7:$CG$100,0)+6+SUM(IF((F426=$CG$7:$CG$59)=TRUE,1,0))-1))),IF(OR(DN424=2,DN424=3),INDIRECT(_xlfn.CONCAT($CL$1,MATCH(E426,$CK$7:$CK$100,0)+6)):INDIRECT(_xlfn.CONCAT($CL$1,MATCH(E426,$CK$7:$CK$100,0)+6+SUM(IF((E426=$CK$7:$CK$59)=TRUE,1,0))-1)),INDIRECT(_xlfn.CONCAT($CD$1,MATCH(E426,$CC$7:$CC$100,0)+6)):INDIRECT(_xlfn.CONCAT($CD$1,MATCH(E426,$CC$7:$CC$100,0)+6+SUM(IF((E426=$CC$7:$CC$59)=TRUE,1,0))-1))))*$S$3*IF(AND(DM424=4,F426=0),1.1,1),1/TRANSPOSE(W426-INDIRECT(_xlfn.CONCAT($BZ$1,MATCH(D426,$BY$7:$BY$100,0)+6)):INDIRECT(_xlfn.CONCAT($BZ$1,MATCH(D426,$BY$7:$BY$100,0)+6+SUM(IF((D426=$BY$7:$BY$59)=TRUE,1,0))-1))*$R$3)),6)=1,1,0)),W426-INDIRECT(_xlfn.CONCAT($BZ$1,MATCH(D426,$BY$7:$BY$100,0)+6)):INDIRECT(_xlfn.CONCAT($BZ$1,MATCH(D426,$BY$7:$BY$100,0)+6+SUM(IF((D426=$BY$7:$BY$59)=TRUE,1,0))-1))*$R$3))/$S$3,1,-1,TRUE)),"")</f>
        <v/>
      </c>
      <c r="AG426" s="31"/>
      <c r="AH426" s="31"/>
      <c r="AI426" s="31"/>
      <c r="AJ426" s="32"/>
      <c r="AK426" s="6"/>
      <c r="AL426" s="21"/>
      <c r="AM426" s="21"/>
      <c r="AN426" s="48">
        <f t="shared" si="107"/>
        <v>12</v>
      </c>
      <c r="AO426" s="39" t="e">
        <f t="shared" si="108"/>
        <v>#N/A</v>
      </c>
      <c r="AP426" s="39" t="e" cm="1">
        <f t="array" ref="AP426">_xlfn.XMATCH(1,IF(IF((AL426=$DG$24:$EF$24)=TRUE,1,0)+IF((AM426=$DG$25:$EF$25)=TRUE,1,0)=2,1,0))</f>
        <v>#N/A</v>
      </c>
      <c r="AQ426" s="39" t="str" cm="1">
        <f t="array" aca="1" ref="AQ426:AU426" ca="1">AA426:AE426</f>
        <v/>
      </c>
      <c r="AR426" s="39" t="str">
        <f ca="1"/>
        <v/>
      </c>
      <c r="AS426" s="39" t="str">
        <f ca="1"/>
        <v/>
      </c>
      <c r="AT426" s="39" t="str">
        <f ca="1"/>
        <v/>
      </c>
      <c r="AU426" s="39" t="str">
        <f ca="1"/>
        <v/>
      </c>
      <c r="AV426" s="39">
        <f t="shared" si="109"/>
        <v>0</v>
      </c>
      <c r="AW426" s="39" t="e" cm="1">
        <f t="array" ref="AW426">IF(AND(AV426=1,AO426&lt;&gt;1),VLOOKUP(E426,변환표준점수!$H$8:$O$60,_xlfn.XMATCH('표점 계산기'!$AL426,변환표준점수!$I$6:$O$6)+1,FALSE),IF(AND($E426=0,$DN$4=1),INDEX($CH$7:$CH$73,SUM(IF(AF426=$CP$7:$CP$59,ROW($A$1:$A$50),0))),IF(AND($E426&lt;&gt;0,$DN$4&lt;&gt;1),INDEX($CD$7:$CD$73,SUM(IF(AF426=$CL$7:$CL$59,ROW($A$1:$A$50),0))),AF426:AJ426)))</f>
        <v>#N/A</v>
      </c>
      <c r="AX426" s="39"/>
      <c r="AY426" s="39"/>
      <c r="AZ426" s="39"/>
      <c r="BA426" s="39"/>
      <c r="BB426" s="39" t="e">
        <f>VLOOKUP(G426,변환표준점수!$X$8:$AM$16,_xlfn.XMATCH(AL426,변환표준점수!$Y$5:$AM$5)+IF(OR(AN426=6,AN426=7,AN426=10,AN426=11),IF(AO426=1,0,1),0)+1,FALSE)</f>
        <v>#N/A</v>
      </c>
      <c r="BC426" s="39" t="e">
        <f>VLOOKUP(H426,변환표준점수!$AO$8:$BE$16,_xlfn.XMATCH(AL426,변환표준점수!$AP$5:$BE$5)+IF(OR(AN426=3,AN426=6,AN426=8,AN426=9,AN426=10),IF(AO426=1,0,1),0)+1,FALSE)</f>
        <v>#N/A</v>
      </c>
      <c r="BD426" s="39" t="e">
        <f>IF(I426=0,VLOOKUP(K426,변환표준점수!$BU$8:$CF$62,'표점 계산기'!$AN426+1,FALSE),VLOOKUP(I426,변환표준점수!$BH$8:$BS$62,'표점 계산기'!$AN426+1,FALSE))</f>
        <v>#N/A</v>
      </c>
      <c r="BE426" s="39" t="e">
        <f>IF(J426=0,VLOOKUP(L426,변환표준점수!$BU$8:$CF$62,'표점 계산기'!$AN426+1,FALSE),VLOOKUP(J426,변환표준점수!$BH$8:$BS$62,'표점 계산기'!$AN426+1,FALSE))</f>
        <v>#N/A</v>
      </c>
      <c r="BF426" s="39" cm="1">
        <f t="array" ref="BF426">IF(M426=0,0,IF(OR(AN426=3,AN426=4),0,IF(AN426=1,INDEX($CZ$7:$CZ$15,SUM(IF(M426&lt;$CY$7:$CY$15=TRUE,1,0))+1),VLOOKUP(M426,변환표준점수!$BH$8:$BS$62,'표점 계산기'!AN426+1,FALSE))))</f>
        <v>0</v>
      </c>
      <c r="BG426" s="39" t="e" cm="1">
        <f t="array" ref="BG426">INDEX($DG$24:$EF$31,COLUMN(C421),$AP426)</f>
        <v>#N/A</v>
      </c>
      <c r="BH426" s="39" t="e" cm="1">
        <f t="array" ref="BH426">INDEX($DG$24:$EF$31,COLUMN(D421),$AP426)</f>
        <v>#N/A</v>
      </c>
      <c r="BI426" s="39" t="e" cm="1">
        <f t="array" ref="BI426">INDEX($DG$24:$EF$31,COLUMN(E421),$AP426)</f>
        <v>#N/A</v>
      </c>
      <c r="BJ426" s="39" t="e" cm="1">
        <f t="array" ref="BJ426">INDEX($DG$24:$EF$31,COLUMN(F421),$AP426)</f>
        <v>#N/A</v>
      </c>
      <c r="BK426" s="39" t="e" cm="1">
        <f t="array" ref="BK426">INDEX($DG$24:$EF$31,COLUMN(G421),$AP426)</f>
        <v>#N/A</v>
      </c>
      <c r="BL426" s="39" t="e" cm="1">
        <f t="array" ref="BL426">INDEX($DG$24:$EF$31,COLUMN(H421),$AP426)</f>
        <v>#N/A</v>
      </c>
      <c r="BM426" s="63" t="str" cm="1">
        <f t="array" aca="1" ref="BM426:BQ426" ca="1">IFERROR(ROUND(IF(IFERROR(AW426:BA426/AW426:BA426,0)=1,(IFERROR(AQ426:AU426*BG426,0)+IFERROR(AW426:BA426*BH426,0)+(SUM(BD426:BF426)-MIN(BD426:BF426))*BI426+BB426*BJ426+BC426*BK426)*BL426+BB426*(1-BJ426)+BC426*(1-BK426)+IF(AN426=1,BF426,0),""),2),"")</f>
        <v/>
      </c>
      <c r="BN426" s="52" t="str">
        <f ca="1"/>
        <v/>
      </c>
      <c r="BO426" s="52" t="str">
        <f ca="1"/>
        <v/>
      </c>
      <c r="BP426" s="52" t="str">
        <f ca="1"/>
        <v/>
      </c>
      <c r="BQ426" s="64" t="str">
        <f ca="1"/>
        <v/>
      </c>
      <c r="BR426" s="6"/>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6"/>
      <c r="DM426" s="6"/>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row>
    <row r="427" spans="1:153" x14ac:dyDescent="0.3">
      <c r="A427" s="5"/>
      <c r="B427" s="18" t="str">
        <f t="shared" si="97"/>
        <v/>
      </c>
      <c r="C427" s="24"/>
      <c r="D427" s="24"/>
      <c r="E427" s="24"/>
      <c r="F427" s="24"/>
      <c r="G427" s="24"/>
      <c r="H427" s="25"/>
      <c r="I427" s="25"/>
      <c r="J427" s="25"/>
      <c r="K427" s="25"/>
      <c r="L427" s="25"/>
      <c r="M427" s="25"/>
      <c r="N427" s="24"/>
      <c r="O427" s="25"/>
      <c r="P427" s="6"/>
      <c r="Q427" s="6"/>
      <c r="R427" s="6" t="e">
        <f t="shared" si="98"/>
        <v>#N/A</v>
      </c>
      <c r="S427" s="6" t="e">
        <f t="shared" si="99"/>
        <v>#N/A</v>
      </c>
      <c r="T427" s="6" t="e">
        <f t="shared" si="100"/>
        <v>#N/A</v>
      </c>
      <c r="U427" s="6" t="e">
        <f t="shared" si="101"/>
        <v>#N/A</v>
      </c>
      <c r="V427" s="8" cm="1">
        <f t="array" ref="V427">IF(M427=0,0,IF(OR($DM$4=3,$DM$4=4),0,IF($DM$4=1,INDEX($CZ$7:$CZ$15,SUM(IF(M427&lt;$CY$7:$CY$15=TRUE,1,0))+1),VLOOKUP(M427,$DB$7:$DC$107,2,FALSE))))</f>
        <v>0</v>
      </c>
      <c r="W427" s="6" t="e">
        <f t="shared" si="96"/>
        <v>#N/A</v>
      </c>
      <c r="X427" s="6" cm="1">
        <f t="array" aca="1" ref="X427" ca="1">SUM(IF((IF(E427=0,INDIRECT(_xlfn.CONCAT($CH$1,MATCH(F427,$CG$7:$CG$100,0)+6)):INDIRECT(_xlfn.CONCAT($CH$1,MATCH(F427,$CG$7:$CG$100,0)+6+SUM(IF((F427=$CG$7:$CG$59)=TRUE,1,0))-1)),INDIRECT(_xlfn.CONCAT($CD$1,MATCH(E427,$CC$7:$CC$100,0)+6)):INDIRECT(_xlfn.CONCAT($CD$1,MATCH(E427,$CC$7:$CC$100,0)+6+SUM(IF((E427=$CC$7:$CC$59)=TRUE,1,0))-1)))*$S$3)=0,0,1))</f>
        <v>2</v>
      </c>
      <c r="Y427" s="6" t="e" cm="1">
        <f t="array" aca="1" ref="Y427" ca="1">SUM(IF((TRANSPOSE(MMULT(MMULT(_xlfn.MUNIT(X427),IF(MMULT(IF(E427=0,INDIRECT(_xlfn.CONCAT($CH$1,MATCH(F427,$CG$7:$CG$100,0)+6)):INDIRECT(_xlfn.CONCAT($CH$1,MATCH(F427,$CG$7:$CG$100,0)+6+SUM(IF((F427=$CG$7:$CG$59)=TRUE,1,0))-1)),INDIRECT(_xlfn.CONCAT($CD$1,MATCH(E427,$CC$7:$CC$100,0)+6)):INDIRECT(_xlfn.CONCAT($CD$1,MATCH(E427,$CC$7:$CC$100,0)+6+SUM(IF((E427=$CC$7:$CC$59)=TRUE,1,0))-1)))*$S$3,1/TRANSPOSE(W427-INDIRECT(_xlfn.CONCAT($BZ$1,MATCH(D427,$BY$7:$BY$100,0)+6)):INDIRECT(_xlfn.CONCAT($BZ$1,MATCH(D427,$BY$7:$BY$100,0)+6+SUM(IF((D427=$BY$7:$BY$59)=TRUE,1,0))-1))*$R$3))=1,1,0)),W427-INDIRECT(_xlfn.CONCAT($BZ$1,MATCH(D427,$BY$7:$BY$100,0)+6)):INDIRECT(_xlfn.CONCAT($BZ$1,MATCH(D427,$BY$7:$BY$100,0)+6+SUM(IF((D427=$BY$7:$BY$59)=TRUE,1,0))-1))*$R$3)))=0,0,1))</f>
        <v>#N/A</v>
      </c>
      <c r="Z427" s="6"/>
      <c r="AA427" s="30" t="str">
        <f t="shared" ca="1" si="102"/>
        <v/>
      </c>
      <c r="AB427" s="31" t="str">
        <f t="shared" si="103"/>
        <v/>
      </c>
      <c r="AC427" s="31" t="str">
        <f t="shared" si="104"/>
        <v/>
      </c>
      <c r="AD427" s="31" t="str">
        <f t="shared" si="105"/>
        <v/>
      </c>
      <c r="AE427" s="32" t="str">
        <f t="shared" si="106"/>
        <v/>
      </c>
      <c r="AF427" s="33" t="str" cm="1">
        <f t="array" aca="1" ref="AF427" ca="1">IFERROR(IF(_xlfn._xlws.SORT(TRANSPOSE(MMULT(MMULT(_xlfn.MUNIT(X427),IF(ROUND(MMULT(IF(E427=0,IF(DN425=1,INDIRECT(_xlfn.CONCAT($CP$1,MATCH(F427,$CO$7:$CO$100,0)+6)):INDIRECT(_xlfn.CONCAT($CP$1,MATCH(F427,$CO$7:$CO$100,0)+6+SUM(IF((F427=$CO$7:$CO$59)=TRUE,1,0))-1)),INDIRECT(_xlfn.CONCAT($CH$1,MATCH(F427,$CG$7:$CG$100,0)+6)):INDIRECT(_xlfn.CONCAT($CH$1,MATCH(F427,$CG$7:$CG$100,0)+6+SUM(IF((F427=$CG$7:$CG$59)=TRUE,1,0))-1))),IF(OR(DN425=2,DN425=3),INDIRECT(_xlfn.CONCAT($CL$1,MATCH(E427,$CK$7:$CK$100,0)+6)):INDIRECT(_xlfn.CONCAT($CL$1,MATCH(E427,$CK$7:$CK$100,0)+6+SUM(IF((E427=$CK$7:$CK$59)=TRUE,1,0))-1)),INDIRECT(_xlfn.CONCAT($CD$1,MATCH(E427,$CC$7:$CC$100,0)+6)):INDIRECT(_xlfn.CONCAT($CD$1,MATCH(E427,$CC$7:$CC$100,0)+6+SUM(IF((E427=$CC$7:$CC$59)=TRUE,1,0))-1))))*$S$3*IF(AND(DM425=4,F427=0),1.1,1),1/TRANSPOSE(W427-INDIRECT(_xlfn.CONCAT($BZ$1,MATCH(D427,$BY$7:$BY$100,0)+6)):INDIRECT(_xlfn.CONCAT($BZ$1,MATCH(D427,$BY$7:$BY$100,0)+6+SUM(IF((D427=$BY$7:$BY$59)=TRUE,1,0))-1))*$R$3)),6)=1,1,0)),W427-INDIRECT(_xlfn.CONCAT($BZ$1,MATCH(D427,$BY$7:$BY$100,0)+6)):INDIRECT(_xlfn.CONCAT($BZ$1,MATCH(D427,$BY$7:$BY$100,0)+6+SUM(IF((D427=$BY$7:$BY$59)=TRUE,1,0))-1))*$R$3))/$S$3,1,-1,TRUE)=0,"",_xlfn._xlws.SORT(TRANSPOSE(MMULT(MMULT(_xlfn.MUNIT(X427),IF(ROUND(MMULT(IF(E427=0,IF(DN425=1,INDIRECT(_xlfn.CONCAT($CP$1,MATCH(F427,$CO$7:$CO$100,0)+6)):INDIRECT(_xlfn.CONCAT($CP$1,MATCH(F427,$CO$7:$CO$100,0)+6+SUM(IF((F427=$CO$7:$CO$59)=TRUE,1,0))-1)),INDIRECT(_xlfn.CONCAT($CH$1,MATCH(F427,$CG$7:$CG$100,0)+6)):INDIRECT(_xlfn.CONCAT($CH$1,MATCH(F427,$CG$7:$CG$100,0)+6+SUM(IF((F427=$CG$7:$CG$59)=TRUE,1,0))-1))),IF(OR(DN425=2,DN425=3),INDIRECT(_xlfn.CONCAT($CL$1,MATCH(E427,$CK$7:$CK$100,0)+6)):INDIRECT(_xlfn.CONCAT($CL$1,MATCH(E427,$CK$7:$CK$100,0)+6+SUM(IF((E427=$CK$7:$CK$59)=TRUE,1,0))-1)),INDIRECT(_xlfn.CONCAT($CD$1,MATCH(E427,$CC$7:$CC$100,0)+6)):INDIRECT(_xlfn.CONCAT($CD$1,MATCH(E427,$CC$7:$CC$100,0)+6+SUM(IF((E427=$CC$7:$CC$59)=TRUE,1,0))-1))))*$S$3*IF(AND(DM425=4,F427=0),1.1,1),1/TRANSPOSE(W427-INDIRECT(_xlfn.CONCAT($BZ$1,MATCH(D427,$BY$7:$BY$100,0)+6)):INDIRECT(_xlfn.CONCAT($BZ$1,MATCH(D427,$BY$7:$BY$100,0)+6+SUM(IF((D427=$BY$7:$BY$59)=TRUE,1,0))-1))*$R$3)),6)=1,1,0)),W427-INDIRECT(_xlfn.CONCAT($BZ$1,MATCH(D427,$BY$7:$BY$100,0)+6)):INDIRECT(_xlfn.CONCAT($BZ$1,MATCH(D427,$BY$7:$BY$100,0)+6+SUM(IF((D427=$BY$7:$BY$59)=TRUE,1,0))-1))*$R$3))/$S$3,1,-1,TRUE)),"")</f>
        <v/>
      </c>
      <c r="AG427" s="31"/>
      <c r="AH427" s="31"/>
      <c r="AI427" s="31"/>
      <c r="AJ427" s="32"/>
      <c r="AK427" s="6"/>
      <c r="AL427" s="21"/>
      <c r="AM427" s="21"/>
      <c r="AN427" s="48">
        <f t="shared" si="107"/>
        <v>12</v>
      </c>
      <c r="AO427" s="39" t="e">
        <f t="shared" si="108"/>
        <v>#N/A</v>
      </c>
      <c r="AP427" s="39" t="e" cm="1">
        <f t="array" ref="AP427">_xlfn.XMATCH(1,IF(IF((AL427=$DG$24:$EF$24)=TRUE,1,0)+IF((AM427=$DG$25:$EF$25)=TRUE,1,0)=2,1,0))</f>
        <v>#N/A</v>
      </c>
      <c r="AQ427" s="39" t="str" cm="1">
        <f t="array" aca="1" ref="AQ427:AU427" ca="1">AA427:AE427</f>
        <v/>
      </c>
      <c r="AR427" s="39" t="str">
        <f ca="1"/>
        <v/>
      </c>
      <c r="AS427" s="39" t="str">
        <f ca="1"/>
        <v/>
      </c>
      <c r="AT427" s="39" t="str">
        <f ca="1"/>
        <v/>
      </c>
      <c r="AU427" s="39" t="str">
        <f ca="1"/>
        <v/>
      </c>
      <c r="AV427" s="39">
        <f t="shared" si="109"/>
        <v>0</v>
      </c>
      <c r="AW427" s="39" t="e" cm="1">
        <f t="array" ref="AW427">IF(AND(AV427=1,AO427&lt;&gt;1),VLOOKUP(E427,변환표준점수!$H$8:$O$60,_xlfn.XMATCH('표점 계산기'!$AL427,변환표준점수!$I$6:$O$6)+1,FALSE),IF(AND($E427=0,$DN$4=1),INDEX($CH$7:$CH$73,SUM(IF(AF427=$CP$7:$CP$59,ROW($A$1:$A$50),0))),IF(AND($E427&lt;&gt;0,$DN$4&lt;&gt;1),INDEX($CD$7:$CD$73,SUM(IF(AF427=$CL$7:$CL$59,ROW($A$1:$A$50),0))),AF427:AJ427)))</f>
        <v>#N/A</v>
      </c>
      <c r="AX427" s="39"/>
      <c r="AY427" s="39"/>
      <c r="AZ427" s="39"/>
      <c r="BA427" s="39"/>
      <c r="BB427" s="39" t="e">
        <f>VLOOKUP(G427,변환표준점수!$X$8:$AM$16,_xlfn.XMATCH(AL427,변환표준점수!$Y$5:$AM$5)+IF(OR(AN427=6,AN427=7,AN427=10,AN427=11),IF(AO427=1,0,1),0)+1,FALSE)</f>
        <v>#N/A</v>
      </c>
      <c r="BC427" s="39" t="e">
        <f>VLOOKUP(H427,변환표준점수!$AO$8:$BE$16,_xlfn.XMATCH(AL427,변환표준점수!$AP$5:$BE$5)+IF(OR(AN427=3,AN427=6,AN427=8,AN427=9,AN427=10),IF(AO427=1,0,1),0)+1,FALSE)</f>
        <v>#N/A</v>
      </c>
      <c r="BD427" s="39" t="e">
        <f>IF(I427=0,VLOOKUP(K427,변환표준점수!$BU$8:$CF$62,'표점 계산기'!$AN427+1,FALSE),VLOOKUP(I427,변환표준점수!$BH$8:$BS$62,'표점 계산기'!$AN427+1,FALSE))</f>
        <v>#N/A</v>
      </c>
      <c r="BE427" s="39" t="e">
        <f>IF(J427=0,VLOOKUP(L427,변환표준점수!$BU$8:$CF$62,'표점 계산기'!$AN427+1,FALSE),VLOOKUP(J427,변환표준점수!$BH$8:$BS$62,'표점 계산기'!$AN427+1,FALSE))</f>
        <v>#N/A</v>
      </c>
      <c r="BF427" s="39" cm="1">
        <f t="array" ref="BF427">IF(M427=0,0,IF(OR(AN427=3,AN427=4),0,IF(AN427=1,INDEX($CZ$7:$CZ$15,SUM(IF(M427&lt;$CY$7:$CY$15=TRUE,1,0))+1),VLOOKUP(M427,변환표준점수!$BH$8:$BS$62,'표점 계산기'!AN427+1,FALSE))))</f>
        <v>0</v>
      </c>
      <c r="BG427" s="39" t="e" cm="1">
        <f t="array" ref="BG427">INDEX($DG$24:$EF$31,COLUMN(C422),$AP427)</f>
        <v>#N/A</v>
      </c>
      <c r="BH427" s="39" t="e" cm="1">
        <f t="array" ref="BH427">INDEX($DG$24:$EF$31,COLUMN(D422),$AP427)</f>
        <v>#N/A</v>
      </c>
      <c r="BI427" s="39" t="e" cm="1">
        <f t="array" ref="BI427">INDEX($DG$24:$EF$31,COLUMN(E422),$AP427)</f>
        <v>#N/A</v>
      </c>
      <c r="BJ427" s="39" t="e" cm="1">
        <f t="array" ref="BJ427">INDEX($DG$24:$EF$31,COLUMN(F422),$AP427)</f>
        <v>#N/A</v>
      </c>
      <c r="BK427" s="39" t="e" cm="1">
        <f t="array" ref="BK427">INDEX($DG$24:$EF$31,COLUMN(G422),$AP427)</f>
        <v>#N/A</v>
      </c>
      <c r="BL427" s="39" t="e" cm="1">
        <f t="array" ref="BL427">INDEX($DG$24:$EF$31,COLUMN(H422),$AP427)</f>
        <v>#N/A</v>
      </c>
      <c r="BM427" s="63" t="str" cm="1">
        <f t="array" aca="1" ref="BM427:BQ427" ca="1">IFERROR(ROUND(IF(IFERROR(AW427:BA427/AW427:BA427,0)=1,(IFERROR(AQ427:AU427*BG427,0)+IFERROR(AW427:BA427*BH427,0)+(SUM(BD427:BF427)-MIN(BD427:BF427))*BI427+BB427*BJ427+BC427*BK427)*BL427+BB427*(1-BJ427)+BC427*(1-BK427)+IF(AN427=1,BF427,0),""),2),"")</f>
        <v/>
      </c>
      <c r="BN427" s="52" t="str">
        <f ca="1"/>
        <v/>
      </c>
      <c r="BO427" s="52" t="str">
        <f ca="1"/>
        <v/>
      </c>
      <c r="BP427" s="52" t="str">
        <f ca="1"/>
        <v/>
      </c>
      <c r="BQ427" s="64" t="str">
        <f ca="1"/>
        <v/>
      </c>
      <c r="BR427" s="6"/>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6"/>
      <c r="DM427" s="6"/>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row>
    <row r="428" spans="1:153" x14ac:dyDescent="0.3">
      <c r="A428" s="5"/>
      <c r="B428" s="18" t="str">
        <f t="shared" si="97"/>
        <v/>
      </c>
      <c r="C428" s="24"/>
      <c r="D428" s="24"/>
      <c r="E428" s="24"/>
      <c r="F428" s="24"/>
      <c r="G428" s="24"/>
      <c r="H428" s="25"/>
      <c r="I428" s="25"/>
      <c r="J428" s="25"/>
      <c r="K428" s="25"/>
      <c r="L428" s="25"/>
      <c r="M428" s="25"/>
      <c r="N428" s="24"/>
      <c r="O428" s="25"/>
      <c r="P428" s="6"/>
      <c r="Q428" s="6"/>
      <c r="R428" s="6" t="e">
        <f t="shared" si="98"/>
        <v>#N/A</v>
      </c>
      <c r="S428" s="6" t="e">
        <f t="shared" si="99"/>
        <v>#N/A</v>
      </c>
      <c r="T428" s="6" t="e">
        <f t="shared" si="100"/>
        <v>#N/A</v>
      </c>
      <c r="U428" s="6" t="e">
        <f t="shared" si="101"/>
        <v>#N/A</v>
      </c>
      <c r="V428" s="8" cm="1">
        <f t="array" ref="V428">IF(M428=0,0,IF(OR($DM$4=3,$DM$4=4),0,IF($DM$4=1,INDEX($CZ$7:$CZ$15,SUM(IF(M428&lt;$CY$7:$CY$15=TRUE,1,0))+1),VLOOKUP(M428,$DB$7:$DC$107,2,FALSE))))</f>
        <v>0</v>
      </c>
      <c r="W428" s="6" t="e">
        <f t="shared" si="96"/>
        <v>#N/A</v>
      </c>
      <c r="X428" s="6" cm="1">
        <f t="array" aca="1" ref="X428" ca="1">SUM(IF((IF(E428=0,INDIRECT(_xlfn.CONCAT($CH$1,MATCH(F428,$CG$7:$CG$100,0)+6)):INDIRECT(_xlfn.CONCAT($CH$1,MATCH(F428,$CG$7:$CG$100,0)+6+SUM(IF((F428=$CG$7:$CG$59)=TRUE,1,0))-1)),INDIRECT(_xlfn.CONCAT($CD$1,MATCH(E428,$CC$7:$CC$100,0)+6)):INDIRECT(_xlfn.CONCAT($CD$1,MATCH(E428,$CC$7:$CC$100,0)+6+SUM(IF((E428=$CC$7:$CC$59)=TRUE,1,0))-1)))*$S$3)=0,0,1))</f>
        <v>2</v>
      </c>
      <c r="Y428" s="6" t="e" cm="1">
        <f t="array" aca="1" ref="Y428" ca="1">SUM(IF((TRANSPOSE(MMULT(MMULT(_xlfn.MUNIT(X428),IF(MMULT(IF(E428=0,INDIRECT(_xlfn.CONCAT($CH$1,MATCH(F428,$CG$7:$CG$100,0)+6)):INDIRECT(_xlfn.CONCAT($CH$1,MATCH(F428,$CG$7:$CG$100,0)+6+SUM(IF((F428=$CG$7:$CG$59)=TRUE,1,0))-1)),INDIRECT(_xlfn.CONCAT($CD$1,MATCH(E428,$CC$7:$CC$100,0)+6)):INDIRECT(_xlfn.CONCAT($CD$1,MATCH(E428,$CC$7:$CC$100,0)+6+SUM(IF((E428=$CC$7:$CC$59)=TRUE,1,0))-1)))*$S$3,1/TRANSPOSE(W428-INDIRECT(_xlfn.CONCAT($BZ$1,MATCH(D428,$BY$7:$BY$100,0)+6)):INDIRECT(_xlfn.CONCAT($BZ$1,MATCH(D428,$BY$7:$BY$100,0)+6+SUM(IF((D428=$BY$7:$BY$59)=TRUE,1,0))-1))*$R$3))=1,1,0)),W428-INDIRECT(_xlfn.CONCAT($BZ$1,MATCH(D428,$BY$7:$BY$100,0)+6)):INDIRECT(_xlfn.CONCAT($BZ$1,MATCH(D428,$BY$7:$BY$100,0)+6+SUM(IF((D428=$BY$7:$BY$59)=TRUE,1,0))-1))*$R$3)))=0,0,1))</f>
        <v>#N/A</v>
      </c>
      <c r="Z428" s="6"/>
      <c r="AA428" s="30" t="str">
        <f t="shared" ca="1" si="102"/>
        <v/>
      </c>
      <c r="AB428" s="31" t="str">
        <f t="shared" si="103"/>
        <v/>
      </c>
      <c r="AC428" s="31" t="str">
        <f t="shared" si="104"/>
        <v/>
      </c>
      <c r="AD428" s="31" t="str">
        <f t="shared" si="105"/>
        <v/>
      </c>
      <c r="AE428" s="32" t="str">
        <f t="shared" si="106"/>
        <v/>
      </c>
      <c r="AF428" s="33" t="str" cm="1">
        <f t="array" aca="1" ref="AF428" ca="1">IFERROR(IF(_xlfn._xlws.SORT(TRANSPOSE(MMULT(MMULT(_xlfn.MUNIT(X428),IF(ROUND(MMULT(IF(E428=0,IF(DN426=1,INDIRECT(_xlfn.CONCAT($CP$1,MATCH(F428,$CO$7:$CO$100,0)+6)):INDIRECT(_xlfn.CONCAT($CP$1,MATCH(F428,$CO$7:$CO$100,0)+6+SUM(IF((F428=$CO$7:$CO$59)=TRUE,1,0))-1)),INDIRECT(_xlfn.CONCAT($CH$1,MATCH(F428,$CG$7:$CG$100,0)+6)):INDIRECT(_xlfn.CONCAT($CH$1,MATCH(F428,$CG$7:$CG$100,0)+6+SUM(IF((F428=$CG$7:$CG$59)=TRUE,1,0))-1))),IF(OR(DN426=2,DN426=3),INDIRECT(_xlfn.CONCAT($CL$1,MATCH(E428,$CK$7:$CK$100,0)+6)):INDIRECT(_xlfn.CONCAT($CL$1,MATCH(E428,$CK$7:$CK$100,0)+6+SUM(IF((E428=$CK$7:$CK$59)=TRUE,1,0))-1)),INDIRECT(_xlfn.CONCAT($CD$1,MATCH(E428,$CC$7:$CC$100,0)+6)):INDIRECT(_xlfn.CONCAT($CD$1,MATCH(E428,$CC$7:$CC$100,0)+6+SUM(IF((E428=$CC$7:$CC$59)=TRUE,1,0))-1))))*$S$3*IF(AND(DM426=4,F428=0),1.1,1),1/TRANSPOSE(W428-INDIRECT(_xlfn.CONCAT($BZ$1,MATCH(D428,$BY$7:$BY$100,0)+6)):INDIRECT(_xlfn.CONCAT($BZ$1,MATCH(D428,$BY$7:$BY$100,0)+6+SUM(IF((D428=$BY$7:$BY$59)=TRUE,1,0))-1))*$R$3)),6)=1,1,0)),W428-INDIRECT(_xlfn.CONCAT($BZ$1,MATCH(D428,$BY$7:$BY$100,0)+6)):INDIRECT(_xlfn.CONCAT($BZ$1,MATCH(D428,$BY$7:$BY$100,0)+6+SUM(IF((D428=$BY$7:$BY$59)=TRUE,1,0))-1))*$R$3))/$S$3,1,-1,TRUE)=0,"",_xlfn._xlws.SORT(TRANSPOSE(MMULT(MMULT(_xlfn.MUNIT(X428),IF(ROUND(MMULT(IF(E428=0,IF(DN426=1,INDIRECT(_xlfn.CONCAT($CP$1,MATCH(F428,$CO$7:$CO$100,0)+6)):INDIRECT(_xlfn.CONCAT($CP$1,MATCH(F428,$CO$7:$CO$100,0)+6+SUM(IF((F428=$CO$7:$CO$59)=TRUE,1,0))-1)),INDIRECT(_xlfn.CONCAT($CH$1,MATCH(F428,$CG$7:$CG$100,0)+6)):INDIRECT(_xlfn.CONCAT($CH$1,MATCH(F428,$CG$7:$CG$100,0)+6+SUM(IF((F428=$CG$7:$CG$59)=TRUE,1,0))-1))),IF(OR(DN426=2,DN426=3),INDIRECT(_xlfn.CONCAT($CL$1,MATCH(E428,$CK$7:$CK$100,0)+6)):INDIRECT(_xlfn.CONCAT($CL$1,MATCH(E428,$CK$7:$CK$100,0)+6+SUM(IF((E428=$CK$7:$CK$59)=TRUE,1,0))-1)),INDIRECT(_xlfn.CONCAT($CD$1,MATCH(E428,$CC$7:$CC$100,0)+6)):INDIRECT(_xlfn.CONCAT($CD$1,MATCH(E428,$CC$7:$CC$100,0)+6+SUM(IF((E428=$CC$7:$CC$59)=TRUE,1,0))-1))))*$S$3*IF(AND(DM426=4,F428=0),1.1,1),1/TRANSPOSE(W428-INDIRECT(_xlfn.CONCAT($BZ$1,MATCH(D428,$BY$7:$BY$100,0)+6)):INDIRECT(_xlfn.CONCAT($BZ$1,MATCH(D428,$BY$7:$BY$100,0)+6+SUM(IF((D428=$BY$7:$BY$59)=TRUE,1,0))-1))*$R$3)),6)=1,1,0)),W428-INDIRECT(_xlfn.CONCAT($BZ$1,MATCH(D428,$BY$7:$BY$100,0)+6)):INDIRECT(_xlfn.CONCAT($BZ$1,MATCH(D428,$BY$7:$BY$100,0)+6+SUM(IF((D428=$BY$7:$BY$59)=TRUE,1,0))-1))*$R$3))/$S$3,1,-1,TRUE)),"")</f>
        <v/>
      </c>
      <c r="AG428" s="31"/>
      <c r="AH428" s="31"/>
      <c r="AI428" s="31"/>
      <c r="AJ428" s="32"/>
      <c r="AK428" s="6"/>
      <c r="AL428" s="21"/>
      <c r="AM428" s="21"/>
      <c r="AN428" s="48">
        <f t="shared" si="107"/>
        <v>12</v>
      </c>
      <c r="AO428" s="39" t="e">
        <f t="shared" si="108"/>
        <v>#N/A</v>
      </c>
      <c r="AP428" s="39" t="e" cm="1">
        <f t="array" ref="AP428">_xlfn.XMATCH(1,IF(IF((AL428=$DG$24:$EF$24)=TRUE,1,0)+IF((AM428=$DG$25:$EF$25)=TRUE,1,0)=2,1,0))</f>
        <v>#N/A</v>
      </c>
      <c r="AQ428" s="39" t="str" cm="1">
        <f t="array" aca="1" ref="AQ428:AU428" ca="1">AA428:AE428</f>
        <v/>
      </c>
      <c r="AR428" s="39" t="str">
        <f ca="1"/>
        <v/>
      </c>
      <c r="AS428" s="39" t="str">
        <f ca="1"/>
        <v/>
      </c>
      <c r="AT428" s="39" t="str">
        <f ca="1"/>
        <v/>
      </c>
      <c r="AU428" s="39" t="str">
        <f ca="1"/>
        <v/>
      </c>
      <c r="AV428" s="39">
        <f t="shared" si="109"/>
        <v>0</v>
      </c>
      <c r="AW428" s="39" t="e" cm="1">
        <f t="array" ref="AW428">IF(AND(AV428=1,AO428&lt;&gt;1),VLOOKUP(E428,변환표준점수!$H$8:$O$60,_xlfn.XMATCH('표점 계산기'!$AL428,변환표준점수!$I$6:$O$6)+1,FALSE),IF(AND($E428=0,$DN$4=1),INDEX($CH$7:$CH$73,SUM(IF(AF428=$CP$7:$CP$59,ROW($A$1:$A$50),0))),IF(AND($E428&lt;&gt;0,$DN$4&lt;&gt;1),INDEX($CD$7:$CD$73,SUM(IF(AF428=$CL$7:$CL$59,ROW($A$1:$A$50),0))),AF428:AJ428)))</f>
        <v>#N/A</v>
      </c>
      <c r="AX428" s="39"/>
      <c r="AY428" s="39"/>
      <c r="AZ428" s="39"/>
      <c r="BA428" s="39"/>
      <c r="BB428" s="39" t="e">
        <f>VLOOKUP(G428,변환표준점수!$X$8:$AM$16,_xlfn.XMATCH(AL428,변환표준점수!$Y$5:$AM$5)+IF(OR(AN428=6,AN428=7,AN428=10,AN428=11),IF(AO428=1,0,1),0)+1,FALSE)</f>
        <v>#N/A</v>
      </c>
      <c r="BC428" s="39" t="e">
        <f>VLOOKUP(H428,변환표준점수!$AO$8:$BE$16,_xlfn.XMATCH(AL428,변환표준점수!$AP$5:$BE$5)+IF(OR(AN428=3,AN428=6,AN428=8,AN428=9,AN428=10),IF(AO428=1,0,1),0)+1,FALSE)</f>
        <v>#N/A</v>
      </c>
      <c r="BD428" s="39" t="e">
        <f>IF(I428=0,VLOOKUP(K428,변환표준점수!$BU$8:$CF$62,'표점 계산기'!$AN428+1,FALSE),VLOOKUP(I428,변환표준점수!$BH$8:$BS$62,'표점 계산기'!$AN428+1,FALSE))</f>
        <v>#N/A</v>
      </c>
      <c r="BE428" s="39" t="e">
        <f>IF(J428=0,VLOOKUP(L428,변환표준점수!$BU$8:$CF$62,'표점 계산기'!$AN428+1,FALSE),VLOOKUP(J428,변환표준점수!$BH$8:$BS$62,'표점 계산기'!$AN428+1,FALSE))</f>
        <v>#N/A</v>
      </c>
      <c r="BF428" s="39" cm="1">
        <f t="array" ref="BF428">IF(M428=0,0,IF(OR(AN428=3,AN428=4),0,IF(AN428=1,INDEX($CZ$7:$CZ$15,SUM(IF(M428&lt;$CY$7:$CY$15=TRUE,1,0))+1),VLOOKUP(M428,변환표준점수!$BH$8:$BS$62,'표점 계산기'!AN428+1,FALSE))))</f>
        <v>0</v>
      </c>
      <c r="BG428" s="39" t="e" cm="1">
        <f t="array" ref="BG428">INDEX($DG$24:$EF$31,COLUMN(C423),$AP428)</f>
        <v>#N/A</v>
      </c>
      <c r="BH428" s="39" t="e" cm="1">
        <f t="array" ref="BH428">INDEX($DG$24:$EF$31,COLUMN(D423),$AP428)</f>
        <v>#N/A</v>
      </c>
      <c r="BI428" s="39" t="e" cm="1">
        <f t="array" ref="BI428">INDEX($DG$24:$EF$31,COLUMN(E423),$AP428)</f>
        <v>#N/A</v>
      </c>
      <c r="BJ428" s="39" t="e" cm="1">
        <f t="array" ref="BJ428">INDEX($DG$24:$EF$31,COLUMN(F423),$AP428)</f>
        <v>#N/A</v>
      </c>
      <c r="BK428" s="39" t="e" cm="1">
        <f t="array" ref="BK428">INDEX($DG$24:$EF$31,COLUMN(G423),$AP428)</f>
        <v>#N/A</v>
      </c>
      <c r="BL428" s="39" t="e" cm="1">
        <f t="array" ref="BL428">INDEX($DG$24:$EF$31,COLUMN(H423),$AP428)</f>
        <v>#N/A</v>
      </c>
      <c r="BM428" s="63" t="str" cm="1">
        <f t="array" aca="1" ref="BM428:BQ428" ca="1">IFERROR(ROUND(IF(IFERROR(AW428:BA428/AW428:BA428,0)=1,(IFERROR(AQ428:AU428*BG428,0)+IFERROR(AW428:BA428*BH428,0)+(SUM(BD428:BF428)-MIN(BD428:BF428))*BI428+BB428*BJ428+BC428*BK428)*BL428+BB428*(1-BJ428)+BC428*(1-BK428)+IF(AN428=1,BF428,0),""),2),"")</f>
        <v/>
      </c>
      <c r="BN428" s="52" t="str">
        <f ca="1"/>
        <v/>
      </c>
      <c r="BO428" s="52" t="str">
        <f ca="1"/>
        <v/>
      </c>
      <c r="BP428" s="52" t="str">
        <f ca="1"/>
        <v/>
      </c>
      <c r="BQ428" s="64" t="str">
        <f ca="1"/>
        <v/>
      </c>
      <c r="BR428" s="6"/>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6"/>
      <c r="DM428" s="6"/>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row>
    <row r="429" spans="1:153" x14ac:dyDescent="0.3">
      <c r="A429" s="5"/>
      <c r="B429" s="18" t="str">
        <f t="shared" si="97"/>
        <v/>
      </c>
      <c r="C429" s="24"/>
      <c r="D429" s="24"/>
      <c r="E429" s="24"/>
      <c r="F429" s="24"/>
      <c r="G429" s="24"/>
      <c r="H429" s="25"/>
      <c r="I429" s="25"/>
      <c r="J429" s="25"/>
      <c r="K429" s="25"/>
      <c r="L429" s="25"/>
      <c r="M429" s="25"/>
      <c r="N429" s="24"/>
      <c r="O429" s="25"/>
      <c r="P429" s="6"/>
      <c r="Q429" s="6"/>
      <c r="R429" s="6" t="e">
        <f t="shared" si="98"/>
        <v>#N/A</v>
      </c>
      <c r="S429" s="6" t="e">
        <f t="shared" si="99"/>
        <v>#N/A</v>
      </c>
      <c r="T429" s="6" t="e">
        <f t="shared" si="100"/>
        <v>#N/A</v>
      </c>
      <c r="U429" s="6" t="e">
        <f t="shared" si="101"/>
        <v>#N/A</v>
      </c>
      <c r="V429" s="8" cm="1">
        <f t="array" ref="V429">IF(M429=0,0,IF(OR($DM$4=3,$DM$4=4),0,IF($DM$4=1,INDEX($CZ$7:$CZ$15,SUM(IF(M429&lt;$CY$7:$CY$15=TRUE,1,0))+1),VLOOKUP(M429,$DB$7:$DC$107,2,FALSE))))</f>
        <v>0</v>
      </c>
      <c r="W429" s="6" t="e">
        <f t="shared" si="96"/>
        <v>#N/A</v>
      </c>
      <c r="X429" s="6" cm="1">
        <f t="array" aca="1" ref="X429" ca="1">SUM(IF((IF(E429=0,INDIRECT(_xlfn.CONCAT($CH$1,MATCH(F429,$CG$7:$CG$100,0)+6)):INDIRECT(_xlfn.CONCAT($CH$1,MATCH(F429,$CG$7:$CG$100,0)+6+SUM(IF((F429=$CG$7:$CG$59)=TRUE,1,0))-1)),INDIRECT(_xlfn.CONCAT($CD$1,MATCH(E429,$CC$7:$CC$100,0)+6)):INDIRECT(_xlfn.CONCAT($CD$1,MATCH(E429,$CC$7:$CC$100,0)+6+SUM(IF((E429=$CC$7:$CC$59)=TRUE,1,0))-1)))*$S$3)=0,0,1))</f>
        <v>2</v>
      </c>
      <c r="Y429" s="6" t="e" cm="1">
        <f t="array" aca="1" ref="Y429" ca="1">SUM(IF((TRANSPOSE(MMULT(MMULT(_xlfn.MUNIT(X429),IF(MMULT(IF(E429=0,INDIRECT(_xlfn.CONCAT($CH$1,MATCH(F429,$CG$7:$CG$100,0)+6)):INDIRECT(_xlfn.CONCAT($CH$1,MATCH(F429,$CG$7:$CG$100,0)+6+SUM(IF((F429=$CG$7:$CG$59)=TRUE,1,0))-1)),INDIRECT(_xlfn.CONCAT($CD$1,MATCH(E429,$CC$7:$CC$100,0)+6)):INDIRECT(_xlfn.CONCAT($CD$1,MATCH(E429,$CC$7:$CC$100,0)+6+SUM(IF((E429=$CC$7:$CC$59)=TRUE,1,0))-1)))*$S$3,1/TRANSPOSE(W429-INDIRECT(_xlfn.CONCAT($BZ$1,MATCH(D429,$BY$7:$BY$100,0)+6)):INDIRECT(_xlfn.CONCAT($BZ$1,MATCH(D429,$BY$7:$BY$100,0)+6+SUM(IF((D429=$BY$7:$BY$59)=TRUE,1,0))-1))*$R$3))=1,1,0)),W429-INDIRECT(_xlfn.CONCAT($BZ$1,MATCH(D429,$BY$7:$BY$100,0)+6)):INDIRECT(_xlfn.CONCAT($BZ$1,MATCH(D429,$BY$7:$BY$100,0)+6+SUM(IF((D429=$BY$7:$BY$59)=TRUE,1,0))-1))*$R$3)))=0,0,1))</f>
        <v>#N/A</v>
      </c>
      <c r="Z429" s="6"/>
      <c r="AA429" s="30" t="str">
        <f t="shared" ca="1" si="102"/>
        <v/>
      </c>
      <c r="AB429" s="31" t="str">
        <f t="shared" si="103"/>
        <v/>
      </c>
      <c r="AC429" s="31" t="str">
        <f t="shared" si="104"/>
        <v/>
      </c>
      <c r="AD429" s="31" t="str">
        <f t="shared" si="105"/>
        <v/>
      </c>
      <c r="AE429" s="32" t="str">
        <f t="shared" si="106"/>
        <v/>
      </c>
      <c r="AF429" s="33" t="str" cm="1">
        <f t="array" aca="1" ref="AF429" ca="1">IFERROR(IF(_xlfn._xlws.SORT(TRANSPOSE(MMULT(MMULT(_xlfn.MUNIT(X429),IF(ROUND(MMULT(IF(E429=0,IF(DN427=1,INDIRECT(_xlfn.CONCAT($CP$1,MATCH(F429,$CO$7:$CO$100,0)+6)):INDIRECT(_xlfn.CONCAT($CP$1,MATCH(F429,$CO$7:$CO$100,0)+6+SUM(IF((F429=$CO$7:$CO$59)=TRUE,1,0))-1)),INDIRECT(_xlfn.CONCAT($CH$1,MATCH(F429,$CG$7:$CG$100,0)+6)):INDIRECT(_xlfn.CONCAT($CH$1,MATCH(F429,$CG$7:$CG$100,0)+6+SUM(IF((F429=$CG$7:$CG$59)=TRUE,1,0))-1))),IF(OR(DN427=2,DN427=3),INDIRECT(_xlfn.CONCAT($CL$1,MATCH(E429,$CK$7:$CK$100,0)+6)):INDIRECT(_xlfn.CONCAT($CL$1,MATCH(E429,$CK$7:$CK$100,0)+6+SUM(IF((E429=$CK$7:$CK$59)=TRUE,1,0))-1)),INDIRECT(_xlfn.CONCAT($CD$1,MATCH(E429,$CC$7:$CC$100,0)+6)):INDIRECT(_xlfn.CONCAT($CD$1,MATCH(E429,$CC$7:$CC$100,0)+6+SUM(IF((E429=$CC$7:$CC$59)=TRUE,1,0))-1))))*$S$3*IF(AND(DM427=4,F429=0),1.1,1),1/TRANSPOSE(W429-INDIRECT(_xlfn.CONCAT($BZ$1,MATCH(D429,$BY$7:$BY$100,0)+6)):INDIRECT(_xlfn.CONCAT($BZ$1,MATCH(D429,$BY$7:$BY$100,0)+6+SUM(IF((D429=$BY$7:$BY$59)=TRUE,1,0))-1))*$R$3)),6)=1,1,0)),W429-INDIRECT(_xlfn.CONCAT($BZ$1,MATCH(D429,$BY$7:$BY$100,0)+6)):INDIRECT(_xlfn.CONCAT($BZ$1,MATCH(D429,$BY$7:$BY$100,0)+6+SUM(IF((D429=$BY$7:$BY$59)=TRUE,1,0))-1))*$R$3))/$S$3,1,-1,TRUE)=0,"",_xlfn._xlws.SORT(TRANSPOSE(MMULT(MMULT(_xlfn.MUNIT(X429),IF(ROUND(MMULT(IF(E429=0,IF(DN427=1,INDIRECT(_xlfn.CONCAT($CP$1,MATCH(F429,$CO$7:$CO$100,0)+6)):INDIRECT(_xlfn.CONCAT($CP$1,MATCH(F429,$CO$7:$CO$100,0)+6+SUM(IF((F429=$CO$7:$CO$59)=TRUE,1,0))-1)),INDIRECT(_xlfn.CONCAT($CH$1,MATCH(F429,$CG$7:$CG$100,0)+6)):INDIRECT(_xlfn.CONCAT($CH$1,MATCH(F429,$CG$7:$CG$100,0)+6+SUM(IF((F429=$CG$7:$CG$59)=TRUE,1,0))-1))),IF(OR(DN427=2,DN427=3),INDIRECT(_xlfn.CONCAT($CL$1,MATCH(E429,$CK$7:$CK$100,0)+6)):INDIRECT(_xlfn.CONCAT($CL$1,MATCH(E429,$CK$7:$CK$100,0)+6+SUM(IF((E429=$CK$7:$CK$59)=TRUE,1,0))-1)),INDIRECT(_xlfn.CONCAT($CD$1,MATCH(E429,$CC$7:$CC$100,0)+6)):INDIRECT(_xlfn.CONCAT($CD$1,MATCH(E429,$CC$7:$CC$100,0)+6+SUM(IF((E429=$CC$7:$CC$59)=TRUE,1,0))-1))))*$S$3*IF(AND(DM427=4,F429=0),1.1,1),1/TRANSPOSE(W429-INDIRECT(_xlfn.CONCAT($BZ$1,MATCH(D429,$BY$7:$BY$100,0)+6)):INDIRECT(_xlfn.CONCAT($BZ$1,MATCH(D429,$BY$7:$BY$100,0)+6+SUM(IF((D429=$BY$7:$BY$59)=TRUE,1,0))-1))*$R$3)),6)=1,1,0)),W429-INDIRECT(_xlfn.CONCAT($BZ$1,MATCH(D429,$BY$7:$BY$100,0)+6)):INDIRECT(_xlfn.CONCAT($BZ$1,MATCH(D429,$BY$7:$BY$100,0)+6+SUM(IF((D429=$BY$7:$BY$59)=TRUE,1,0))-1))*$R$3))/$S$3,1,-1,TRUE)),"")</f>
        <v/>
      </c>
      <c r="AG429" s="31"/>
      <c r="AH429" s="31"/>
      <c r="AI429" s="31"/>
      <c r="AJ429" s="32"/>
      <c r="AK429" s="6"/>
      <c r="AL429" s="21"/>
      <c r="AM429" s="21"/>
      <c r="AN429" s="48">
        <f t="shared" si="107"/>
        <v>12</v>
      </c>
      <c r="AO429" s="39" t="e">
        <f t="shared" si="108"/>
        <v>#N/A</v>
      </c>
      <c r="AP429" s="39" t="e" cm="1">
        <f t="array" ref="AP429">_xlfn.XMATCH(1,IF(IF((AL429=$DG$24:$EF$24)=TRUE,1,0)+IF((AM429=$DG$25:$EF$25)=TRUE,1,0)=2,1,0))</f>
        <v>#N/A</v>
      </c>
      <c r="AQ429" s="39" t="str" cm="1">
        <f t="array" aca="1" ref="AQ429:AU429" ca="1">AA429:AE429</f>
        <v/>
      </c>
      <c r="AR429" s="39" t="str">
        <f ca="1"/>
        <v/>
      </c>
      <c r="AS429" s="39" t="str">
        <f ca="1"/>
        <v/>
      </c>
      <c r="AT429" s="39" t="str">
        <f ca="1"/>
        <v/>
      </c>
      <c r="AU429" s="39" t="str">
        <f ca="1"/>
        <v/>
      </c>
      <c r="AV429" s="39">
        <f t="shared" si="109"/>
        <v>0</v>
      </c>
      <c r="AW429" s="39" t="e" cm="1">
        <f t="array" ref="AW429">IF(AND(AV429=1,AO429&lt;&gt;1),VLOOKUP(E429,변환표준점수!$H$8:$O$60,_xlfn.XMATCH('표점 계산기'!$AL429,변환표준점수!$I$6:$O$6)+1,FALSE),IF(AND($E429=0,$DN$4=1),INDEX($CH$7:$CH$73,SUM(IF(AF429=$CP$7:$CP$59,ROW($A$1:$A$50),0))),IF(AND($E429&lt;&gt;0,$DN$4&lt;&gt;1),INDEX($CD$7:$CD$73,SUM(IF(AF429=$CL$7:$CL$59,ROW($A$1:$A$50),0))),AF429:AJ429)))</f>
        <v>#N/A</v>
      </c>
      <c r="AX429" s="39"/>
      <c r="AY429" s="39"/>
      <c r="AZ429" s="39"/>
      <c r="BA429" s="39"/>
      <c r="BB429" s="39" t="e">
        <f>VLOOKUP(G429,변환표준점수!$X$8:$AM$16,_xlfn.XMATCH(AL429,변환표준점수!$Y$5:$AM$5)+IF(OR(AN429=6,AN429=7,AN429=10,AN429=11),IF(AO429=1,0,1),0)+1,FALSE)</f>
        <v>#N/A</v>
      </c>
      <c r="BC429" s="39" t="e">
        <f>VLOOKUP(H429,변환표준점수!$AO$8:$BE$16,_xlfn.XMATCH(AL429,변환표준점수!$AP$5:$BE$5)+IF(OR(AN429=3,AN429=6,AN429=8,AN429=9,AN429=10),IF(AO429=1,0,1),0)+1,FALSE)</f>
        <v>#N/A</v>
      </c>
      <c r="BD429" s="39" t="e">
        <f>IF(I429=0,VLOOKUP(K429,변환표준점수!$BU$8:$CF$62,'표점 계산기'!$AN429+1,FALSE),VLOOKUP(I429,변환표준점수!$BH$8:$BS$62,'표점 계산기'!$AN429+1,FALSE))</f>
        <v>#N/A</v>
      </c>
      <c r="BE429" s="39" t="e">
        <f>IF(J429=0,VLOOKUP(L429,변환표준점수!$BU$8:$CF$62,'표점 계산기'!$AN429+1,FALSE),VLOOKUP(J429,변환표준점수!$BH$8:$BS$62,'표점 계산기'!$AN429+1,FALSE))</f>
        <v>#N/A</v>
      </c>
      <c r="BF429" s="39" cm="1">
        <f t="array" ref="BF429">IF(M429=0,0,IF(OR(AN429=3,AN429=4),0,IF(AN429=1,INDEX($CZ$7:$CZ$15,SUM(IF(M429&lt;$CY$7:$CY$15=TRUE,1,0))+1),VLOOKUP(M429,변환표준점수!$BH$8:$BS$62,'표점 계산기'!AN429+1,FALSE))))</f>
        <v>0</v>
      </c>
      <c r="BG429" s="39" t="e" cm="1">
        <f t="array" ref="BG429">INDEX($DG$24:$EF$31,COLUMN(C424),$AP429)</f>
        <v>#N/A</v>
      </c>
      <c r="BH429" s="39" t="e" cm="1">
        <f t="array" ref="BH429">INDEX($DG$24:$EF$31,COLUMN(D424),$AP429)</f>
        <v>#N/A</v>
      </c>
      <c r="BI429" s="39" t="e" cm="1">
        <f t="array" ref="BI429">INDEX($DG$24:$EF$31,COLUMN(E424),$AP429)</f>
        <v>#N/A</v>
      </c>
      <c r="BJ429" s="39" t="e" cm="1">
        <f t="array" ref="BJ429">INDEX($DG$24:$EF$31,COLUMN(F424),$AP429)</f>
        <v>#N/A</v>
      </c>
      <c r="BK429" s="39" t="e" cm="1">
        <f t="array" ref="BK429">INDEX($DG$24:$EF$31,COLUMN(G424),$AP429)</f>
        <v>#N/A</v>
      </c>
      <c r="BL429" s="39" t="e" cm="1">
        <f t="array" ref="BL429">INDEX($DG$24:$EF$31,COLUMN(H424),$AP429)</f>
        <v>#N/A</v>
      </c>
      <c r="BM429" s="63" t="str" cm="1">
        <f t="array" aca="1" ref="BM429:BQ429" ca="1">IFERROR(ROUND(IF(IFERROR(AW429:BA429/AW429:BA429,0)=1,(IFERROR(AQ429:AU429*BG429,0)+IFERROR(AW429:BA429*BH429,0)+(SUM(BD429:BF429)-MIN(BD429:BF429))*BI429+BB429*BJ429+BC429*BK429)*BL429+BB429*(1-BJ429)+BC429*(1-BK429)+IF(AN429=1,BF429,0),""),2),"")</f>
        <v/>
      </c>
      <c r="BN429" s="52" t="str">
        <f ca="1"/>
        <v/>
      </c>
      <c r="BO429" s="52" t="str">
        <f ca="1"/>
        <v/>
      </c>
      <c r="BP429" s="52" t="str">
        <f ca="1"/>
        <v/>
      </c>
      <c r="BQ429" s="64" t="str">
        <f ca="1"/>
        <v/>
      </c>
      <c r="BR429" s="6"/>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6"/>
      <c r="DM429" s="6"/>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row>
    <row r="430" spans="1:153" x14ac:dyDescent="0.3">
      <c r="A430" s="5"/>
      <c r="B430" s="18" t="str">
        <f t="shared" si="97"/>
        <v/>
      </c>
      <c r="C430" s="24"/>
      <c r="D430" s="24"/>
      <c r="E430" s="24"/>
      <c r="F430" s="24"/>
      <c r="G430" s="24"/>
      <c r="H430" s="25"/>
      <c r="I430" s="25"/>
      <c r="J430" s="25"/>
      <c r="K430" s="25"/>
      <c r="L430" s="25"/>
      <c r="M430" s="25"/>
      <c r="N430" s="24"/>
      <c r="O430" s="25"/>
      <c r="P430" s="6"/>
      <c r="Q430" s="6"/>
      <c r="R430" s="6" t="e">
        <f t="shared" si="98"/>
        <v>#N/A</v>
      </c>
      <c r="S430" s="6" t="e">
        <f t="shared" si="99"/>
        <v>#N/A</v>
      </c>
      <c r="T430" s="6" t="e">
        <f t="shared" si="100"/>
        <v>#N/A</v>
      </c>
      <c r="U430" s="6" t="e">
        <f t="shared" si="101"/>
        <v>#N/A</v>
      </c>
      <c r="V430" s="8" cm="1">
        <f t="array" ref="V430">IF(M430=0,0,IF(OR($DM$4=3,$DM$4=4),0,IF($DM$4=1,INDEX($CZ$7:$CZ$15,SUM(IF(M430&lt;$CY$7:$CY$15=TRUE,1,0))+1),VLOOKUP(M430,$DB$7:$DC$107,2,FALSE))))</f>
        <v>0</v>
      </c>
      <c r="W430" s="6" t="e">
        <f t="shared" si="96"/>
        <v>#N/A</v>
      </c>
      <c r="X430" s="6" cm="1">
        <f t="array" aca="1" ref="X430" ca="1">SUM(IF((IF(E430=0,INDIRECT(_xlfn.CONCAT($CH$1,MATCH(F430,$CG$7:$CG$100,0)+6)):INDIRECT(_xlfn.CONCAT($CH$1,MATCH(F430,$CG$7:$CG$100,0)+6+SUM(IF((F430=$CG$7:$CG$59)=TRUE,1,0))-1)),INDIRECT(_xlfn.CONCAT($CD$1,MATCH(E430,$CC$7:$CC$100,0)+6)):INDIRECT(_xlfn.CONCAT($CD$1,MATCH(E430,$CC$7:$CC$100,0)+6+SUM(IF((E430=$CC$7:$CC$59)=TRUE,1,0))-1)))*$S$3)=0,0,1))</f>
        <v>2</v>
      </c>
      <c r="Y430" s="6" t="e" cm="1">
        <f t="array" aca="1" ref="Y430" ca="1">SUM(IF((TRANSPOSE(MMULT(MMULT(_xlfn.MUNIT(X430),IF(MMULT(IF(E430=0,INDIRECT(_xlfn.CONCAT($CH$1,MATCH(F430,$CG$7:$CG$100,0)+6)):INDIRECT(_xlfn.CONCAT($CH$1,MATCH(F430,$CG$7:$CG$100,0)+6+SUM(IF((F430=$CG$7:$CG$59)=TRUE,1,0))-1)),INDIRECT(_xlfn.CONCAT($CD$1,MATCH(E430,$CC$7:$CC$100,0)+6)):INDIRECT(_xlfn.CONCAT($CD$1,MATCH(E430,$CC$7:$CC$100,0)+6+SUM(IF((E430=$CC$7:$CC$59)=TRUE,1,0))-1)))*$S$3,1/TRANSPOSE(W430-INDIRECT(_xlfn.CONCAT($BZ$1,MATCH(D430,$BY$7:$BY$100,0)+6)):INDIRECT(_xlfn.CONCAT($BZ$1,MATCH(D430,$BY$7:$BY$100,0)+6+SUM(IF((D430=$BY$7:$BY$59)=TRUE,1,0))-1))*$R$3))=1,1,0)),W430-INDIRECT(_xlfn.CONCAT($BZ$1,MATCH(D430,$BY$7:$BY$100,0)+6)):INDIRECT(_xlfn.CONCAT($BZ$1,MATCH(D430,$BY$7:$BY$100,0)+6+SUM(IF((D430=$BY$7:$BY$59)=TRUE,1,0))-1))*$R$3)))=0,0,1))</f>
        <v>#N/A</v>
      </c>
      <c r="Z430" s="6"/>
      <c r="AA430" s="30" t="str">
        <f t="shared" ca="1" si="102"/>
        <v/>
      </c>
      <c r="AB430" s="31" t="str">
        <f t="shared" si="103"/>
        <v/>
      </c>
      <c r="AC430" s="31" t="str">
        <f t="shared" si="104"/>
        <v/>
      </c>
      <c r="AD430" s="31" t="str">
        <f t="shared" si="105"/>
        <v/>
      </c>
      <c r="AE430" s="32" t="str">
        <f t="shared" si="106"/>
        <v/>
      </c>
      <c r="AF430" s="33" t="str" cm="1">
        <f t="array" aca="1" ref="AF430" ca="1">IFERROR(IF(_xlfn._xlws.SORT(TRANSPOSE(MMULT(MMULT(_xlfn.MUNIT(X430),IF(ROUND(MMULT(IF(E430=0,IF(DN428=1,INDIRECT(_xlfn.CONCAT($CP$1,MATCH(F430,$CO$7:$CO$100,0)+6)):INDIRECT(_xlfn.CONCAT($CP$1,MATCH(F430,$CO$7:$CO$100,0)+6+SUM(IF((F430=$CO$7:$CO$59)=TRUE,1,0))-1)),INDIRECT(_xlfn.CONCAT($CH$1,MATCH(F430,$CG$7:$CG$100,0)+6)):INDIRECT(_xlfn.CONCAT($CH$1,MATCH(F430,$CG$7:$CG$100,0)+6+SUM(IF((F430=$CG$7:$CG$59)=TRUE,1,0))-1))),IF(OR(DN428=2,DN428=3),INDIRECT(_xlfn.CONCAT($CL$1,MATCH(E430,$CK$7:$CK$100,0)+6)):INDIRECT(_xlfn.CONCAT($CL$1,MATCH(E430,$CK$7:$CK$100,0)+6+SUM(IF((E430=$CK$7:$CK$59)=TRUE,1,0))-1)),INDIRECT(_xlfn.CONCAT($CD$1,MATCH(E430,$CC$7:$CC$100,0)+6)):INDIRECT(_xlfn.CONCAT($CD$1,MATCH(E430,$CC$7:$CC$100,0)+6+SUM(IF((E430=$CC$7:$CC$59)=TRUE,1,0))-1))))*$S$3*IF(AND(DM428=4,F430=0),1.1,1),1/TRANSPOSE(W430-INDIRECT(_xlfn.CONCAT($BZ$1,MATCH(D430,$BY$7:$BY$100,0)+6)):INDIRECT(_xlfn.CONCAT($BZ$1,MATCH(D430,$BY$7:$BY$100,0)+6+SUM(IF((D430=$BY$7:$BY$59)=TRUE,1,0))-1))*$R$3)),6)=1,1,0)),W430-INDIRECT(_xlfn.CONCAT($BZ$1,MATCH(D430,$BY$7:$BY$100,0)+6)):INDIRECT(_xlfn.CONCAT($BZ$1,MATCH(D430,$BY$7:$BY$100,0)+6+SUM(IF((D430=$BY$7:$BY$59)=TRUE,1,0))-1))*$R$3))/$S$3,1,-1,TRUE)=0,"",_xlfn._xlws.SORT(TRANSPOSE(MMULT(MMULT(_xlfn.MUNIT(X430),IF(ROUND(MMULT(IF(E430=0,IF(DN428=1,INDIRECT(_xlfn.CONCAT($CP$1,MATCH(F430,$CO$7:$CO$100,0)+6)):INDIRECT(_xlfn.CONCAT($CP$1,MATCH(F430,$CO$7:$CO$100,0)+6+SUM(IF((F430=$CO$7:$CO$59)=TRUE,1,0))-1)),INDIRECT(_xlfn.CONCAT($CH$1,MATCH(F430,$CG$7:$CG$100,0)+6)):INDIRECT(_xlfn.CONCAT($CH$1,MATCH(F430,$CG$7:$CG$100,0)+6+SUM(IF((F430=$CG$7:$CG$59)=TRUE,1,0))-1))),IF(OR(DN428=2,DN428=3),INDIRECT(_xlfn.CONCAT($CL$1,MATCH(E430,$CK$7:$CK$100,0)+6)):INDIRECT(_xlfn.CONCAT($CL$1,MATCH(E430,$CK$7:$CK$100,0)+6+SUM(IF((E430=$CK$7:$CK$59)=TRUE,1,0))-1)),INDIRECT(_xlfn.CONCAT($CD$1,MATCH(E430,$CC$7:$CC$100,0)+6)):INDIRECT(_xlfn.CONCAT($CD$1,MATCH(E430,$CC$7:$CC$100,0)+6+SUM(IF((E430=$CC$7:$CC$59)=TRUE,1,0))-1))))*$S$3*IF(AND(DM428=4,F430=0),1.1,1),1/TRANSPOSE(W430-INDIRECT(_xlfn.CONCAT($BZ$1,MATCH(D430,$BY$7:$BY$100,0)+6)):INDIRECT(_xlfn.CONCAT($BZ$1,MATCH(D430,$BY$7:$BY$100,0)+6+SUM(IF((D430=$BY$7:$BY$59)=TRUE,1,0))-1))*$R$3)),6)=1,1,0)),W430-INDIRECT(_xlfn.CONCAT($BZ$1,MATCH(D430,$BY$7:$BY$100,0)+6)):INDIRECT(_xlfn.CONCAT($BZ$1,MATCH(D430,$BY$7:$BY$100,0)+6+SUM(IF((D430=$BY$7:$BY$59)=TRUE,1,0))-1))*$R$3))/$S$3,1,-1,TRUE)),"")</f>
        <v/>
      </c>
      <c r="AG430" s="31"/>
      <c r="AH430" s="31"/>
      <c r="AI430" s="31"/>
      <c r="AJ430" s="32"/>
      <c r="AK430" s="6"/>
      <c r="AL430" s="21"/>
      <c r="AM430" s="21"/>
      <c r="AN430" s="48">
        <f t="shared" si="107"/>
        <v>12</v>
      </c>
      <c r="AO430" s="39" t="e">
        <f t="shared" si="108"/>
        <v>#N/A</v>
      </c>
      <c r="AP430" s="39" t="e" cm="1">
        <f t="array" ref="AP430">_xlfn.XMATCH(1,IF(IF((AL430=$DG$24:$EF$24)=TRUE,1,0)+IF((AM430=$DG$25:$EF$25)=TRUE,1,0)=2,1,0))</f>
        <v>#N/A</v>
      </c>
      <c r="AQ430" s="39" t="str" cm="1">
        <f t="array" aca="1" ref="AQ430:AU430" ca="1">AA430:AE430</f>
        <v/>
      </c>
      <c r="AR430" s="39" t="str">
        <f ca="1"/>
        <v/>
      </c>
      <c r="AS430" s="39" t="str">
        <f ca="1"/>
        <v/>
      </c>
      <c r="AT430" s="39" t="str">
        <f ca="1"/>
        <v/>
      </c>
      <c r="AU430" s="39" t="str">
        <f ca="1"/>
        <v/>
      </c>
      <c r="AV430" s="39">
        <f t="shared" si="109"/>
        <v>0</v>
      </c>
      <c r="AW430" s="39" t="e" cm="1">
        <f t="array" ref="AW430">IF(AND(AV430=1,AO430&lt;&gt;1),VLOOKUP(E430,변환표준점수!$H$8:$O$60,_xlfn.XMATCH('표점 계산기'!$AL430,변환표준점수!$I$6:$O$6)+1,FALSE),IF(AND($E430=0,$DN$4=1),INDEX($CH$7:$CH$73,SUM(IF(AF430=$CP$7:$CP$59,ROW($A$1:$A$50),0))),IF(AND($E430&lt;&gt;0,$DN$4&lt;&gt;1),INDEX($CD$7:$CD$73,SUM(IF(AF430=$CL$7:$CL$59,ROW($A$1:$A$50),0))),AF430:AJ430)))</f>
        <v>#N/A</v>
      </c>
      <c r="AX430" s="39"/>
      <c r="AY430" s="39"/>
      <c r="AZ430" s="39"/>
      <c r="BA430" s="39"/>
      <c r="BB430" s="39" t="e">
        <f>VLOOKUP(G430,변환표준점수!$X$8:$AM$16,_xlfn.XMATCH(AL430,변환표준점수!$Y$5:$AM$5)+IF(OR(AN430=6,AN430=7,AN430=10,AN430=11),IF(AO430=1,0,1),0)+1,FALSE)</f>
        <v>#N/A</v>
      </c>
      <c r="BC430" s="39" t="e">
        <f>VLOOKUP(H430,변환표준점수!$AO$8:$BE$16,_xlfn.XMATCH(AL430,변환표준점수!$AP$5:$BE$5)+IF(OR(AN430=3,AN430=6,AN430=8,AN430=9,AN430=10),IF(AO430=1,0,1),0)+1,FALSE)</f>
        <v>#N/A</v>
      </c>
      <c r="BD430" s="39" t="e">
        <f>IF(I430=0,VLOOKUP(K430,변환표준점수!$BU$8:$CF$62,'표점 계산기'!$AN430+1,FALSE),VLOOKUP(I430,변환표준점수!$BH$8:$BS$62,'표점 계산기'!$AN430+1,FALSE))</f>
        <v>#N/A</v>
      </c>
      <c r="BE430" s="39" t="e">
        <f>IF(J430=0,VLOOKUP(L430,변환표준점수!$BU$8:$CF$62,'표점 계산기'!$AN430+1,FALSE),VLOOKUP(J430,변환표준점수!$BH$8:$BS$62,'표점 계산기'!$AN430+1,FALSE))</f>
        <v>#N/A</v>
      </c>
      <c r="BF430" s="39" cm="1">
        <f t="array" ref="BF430">IF(M430=0,0,IF(OR(AN430=3,AN430=4),0,IF(AN430=1,INDEX($CZ$7:$CZ$15,SUM(IF(M430&lt;$CY$7:$CY$15=TRUE,1,0))+1),VLOOKUP(M430,변환표준점수!$BH$8:$BS$62,'표점 계산기'!AN430+1,FALSE))))</f>
        <v>0</v>
      </c>
      <c r="BG430" s="39" t="e" cm="1">
        <f t="array" ref="BG430">INDEX($DG$24:$EF$31,COLUMN(C425),$AP430)</f>
        <v>#N/A</v>
      </c>
      <c r="BH430" s="39" t="e" cm="1">
        <f t="array" ref="BH430">INDEX($DG$24:$EF$31,COLUMN(D425),$AP430)</f>
        <v>#N/A</v>
      </c>
      <c r="BI430" s="39" t="e" cm="1">
        <f t="array" ref="BI430">INDEX($DG$24:$EF$31,COLUMN(E425),$AP430)</f>
        <v>#N/A</v>
      </c>
      <c r="BJ430" s="39" t="e" cm="1">
        <f t="array" ref="BJ430">INDEX($DG$24:$EF$31,COLUMN(F425),$AP430)</f>
        <v>#N/A</v>
      </c>
      <c r="BK430" s="39" t="e" cm="1">
        <f t="array" ref="BK430">INDEX($DG$24:$EF$31,COLUMN(G425),$AP430)</f>
        <v>#N/A</v>
      </c>
      <c r="BL430" s="39" t="e" cm="1">
        <f t="array" ref="BL430">INDEX($DG$24:$EF$31,COLUMN(H425),$AP430)</f>
        <v>#N/A</v>
      </c>
      <c r="BM430" s="63" t="str" cm="1">
        <f t="array" aca="1" ref="BM430:BQ430" ca="1">IFERROR(ROUND(IF(IFERROR(AW430:BA430/AW430:BA430,0)=1,(IFERROR(AQ430:AU430*BG430,0)+IFERROR(AW430:BA430*BH430,0)+(SUM(BD430:BF430)-MIN(BD430:BF430))*BI430+BB430*BJ430+BC430*BK430)*BL430+BB430*(1-BJ430)+BC430*(1-BK430)+IF(AN430=1,BF430,0),""),2),"")</f>
        <v/>
      </c>
      <c r="BN430" s="52" t="str">
        <f ca="1"/>
        <v/>
      </c>
      <c r="BO430" s="52" t="str">
        <f ca="1"/>
        <v/>
      </c>
      <c r="BP430" s="52" t="str">
        <f ca="1"/>
        <v/>
      </c>
      <c r="BQ430" s="64" t="str">
        <f ca="1"/>
        <v/>
      </c>
      <c r="BR430" s="6"/>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6"/>
      <c r="DM430" s="6"/>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row>
    <row r="431" spans="1:153" x14ac:dyDescent="0.3">
      <c r="A431" s="5"/>
      <c r="B431" s="18" t="str">
        <f t="shared" si="97"/>
        <v/>
      </c>
      <c r="C431" s="24"/>
      <c r="D431" s="24"/>
      <c r="E431" s="24"/>
      <c r="F431" s="24"/>
      <c r="G431" s="24"/>
      <c r="H431" s="25"/>
      <c r="I431" s="25"/>
      <c r="J431" s="25"/>
      <c r="K431" s="25"/>
      <c r="L431" s="25"/>
      <c r="M431" s="25"/>
      <c r="N431" s="24"/>
      <c r="O431" s="25"/>
      <c r="P431" s="6"/>
      <c r="Q431" s="6"/>
      <c r="R431" s="6" t="e">
        <f t="shared" si="98"/>
        <v>#N/A</v>
      </c>
      <c r="S431" s="6" t="e">
        <f t="shared" si="99"/>
        <v>#N/A</v>
      </c>
      <c r="T431" s="6" t="e">
        <f t="shared" si="100"/>
        <v>#N/A</v>
      </c>
      <c r="U431" s="6" t="e">
        <f t="shared" si="101"/>
        <v>#N/A</v>
      </c>
      <c r="V431" s="8" cm="1">
        <f t="array" ref="V431">IF(M431=0,0,IF(OR($DM$4=3,$DM$4=4),0,IF($DM$4=1,INDEX($CZ$7:$CZ$15,SUM(IF(M431&lt;$CY$7:$CY$15=TRUE,1,0))+1),VLOOKUP(M431,$DB$7:$DC$107,2,FALSE))))</f>
        <v>0</v>
      </c>
      <c r="W431" s="6" t="e">
        <f t="shared" si="96"/>
        <v>#N/A</v>
      </c>
      <c r="X431" s="6" cm="1">
        <f t="array" aca="1" ref="X431" ca="1">SUM(IF((IF(E431=0,INDIRECT(_xlfn.CONCAT($CH$1,MATCH(F431,$CG$7:$CG$100,0)+6)):INDIRECT(_xlfn.CONCAT($CH$1,MATCH(F431,$CG$7:$CG$100,0)+6+SUM(IF((F431=$CG$7:$CG$59)=TRUE,1,0))-1)),INDIRECT(_xlfn.CONCAT($CD$1,MATCH(E431,$CC$7:$CC$100,0)+6)):INDIRECT(_xlfn.CONCAT($CD$1,MATCH(E431,$CC$7:$CC$100,0)+6+SUM(IF((E431=$CC$7:$CC$59)=TRUE,1,0))-1)))*$S$3)=0,0,1))</f>
        <v>2</v>
      </c>
      <c r="Y431" s="6" t="e" cm="1">
        <f t="array" aca="1" ref="Y431" ca="1">SUM(IF((TRANSPOSE(MMULT(MMULT(_xlfn.MUNIT(X431),IF(MMULT(IF(E431=0,INDIRECT(_xlfn.CONCAT($CH$1,MATCH(F431,$CG$7:$CG$100,0)+6)):INDIRECT(_xlfn.CONCAT($CH$1,MATCH(F431,$CG$7:$CG$100,0)+6+SUM(IF((F431=$CG$7:$CG$59)=TRUE,1,0))-1)),INDIRECT(_xlfn.CONCAT($CD$1,MATCH(E431,$CC$7:$CC$100,0)+6)):INDIRECT(_xlfn.CONCAT($CD$1,MATCH(E431,$CC$7:$CC$100,0)+6+SUM(IF((E431=$CC$7:$CC$59)=TRUE,1,0))-1)))*$S$3,1/TRANSPOSE(W431-INDIRECT(_xlfn.CONCAT($BZ$1,MATCH(D431,$BY$7:$BY$100,0)+6)):INDIRECT(_xlfn.CONCAT($BZ$1,MATCH(D431,$BY$7:$BY$100,0)+6+SUM(IF((D431=$BY$7:$BY$59)=TRUE,1,0))-1))*$R$3))=1,1,0)),W431-INDIRECT(_xlfn.CONCAT($BZ$1,MATCH(D431,$BY$7:$BY$100,0)+6)):INDIRECT(_xlfn.CONCAT($BZ$1,MATCH(D431,$BY$7:$BY$100,0)+6+SUM(IF((D431=$BY$7:$BY$59)=TRUE,1,0))-1))*$R$3)))=0,0,1))</f>
        <v>#N/A</v>
      </c>
      <c r="Z431" s="6"/>
      <c r="AA431" s="30" t="str">
        <f t="shared" ca="1" si="102"/>
        <v/>
      </c>
      <c r="AB431" s="31" t="str">
        <f t="shared" si="103"/>
        <v/>
      </c>
      <c r="AC431" s="31" t="str">
        <f t="shared" si="104"/>
        <v/>
      </c>
      <c r="AD431" s="31" t="str">
        <f t="shared" si="105"/>
        <v/>
      </c>
      <c r="AE431" s="32" t="str">
        <f t="shared" si="106"/>
        <v/>
      </c>
      <c r="AF431" s="33" t="str" cm="1">
        <f t="array" aca="1" ref="AF431" ca="1">IFERROR(IF(_xlfn._xlws.SORT(TRANSPOSE(MMULT(MMULT(_xlfn.MUNIT(X431),IF(ROUND(MMULT(IF(E431=0,IF(DN429=1,INDIRECT(_xlfn.CONCAT($CP$1,MATCH(F431,$CO$7:$CO$100,0)+6)):INDIRECT(_xlfn.CONCAT($CP$1,MATCH(F431,$CO$7:$CO$100,0)+6+SUM(IF((F431=$CO$7:$CO$59)=TRUE,1,0))-1)),INDIRECT(_xlfn.CONCAT($CH$1,MATCH(F431,$CG$7:$CG$100,0)+6)):INDIRECT(_xlfn.CONCAT($CH$1,MATCH(F431,$CG$7:$CG$100,0)+6+SUM(IF((F431=$CG$7:$CG$59)=TRUE,1,0))-1))),IF(OR(DN429=2,DN429=3),INDIRECT(_xlfn.CONCAT($CL$1,MATCH(E431,$CK$7:$CK$100,0)+6)):INDIRECT(_xlfn.CONCAT($CL$1,MATCH(E431,$CK$7:$CK$100,0)+6+SUM(IF((E431=$CK$7:$CK$59)=TRUE,1,0))-1)),INDIRECT(_xlfn.CONCAT($CD$1,MATCH(E431,$CC$7:$CC$100,0)+6)):INDIRECT(_xlfn.CONCAT($CD$1,MATCH(E431,$CC$7:$CC$100,0)+6+SUM(IF((E431=$CC$7:$CC$59)=TRUE,1,0))-1))))*$S$3*IF(AND(DM429=4,F431=0),1.1,1),1/TRANSPOSE(W431-INDIRECT(_xlfn.CONCAT($BZ$1,MATCH(D431,$BY$7:$BY$100,0)+6)):INDIRECT(_xlfn.CONCAT($BZ$1,MATCH(D431,$BY$7:$BY$100,0)+6+SUM(IF((D431=$BY$7:$BY$59)=TRUE,1,0))-1))*$R$3)),6)=1,1,0)),W431-INDIRECT(_xlfn.CONCAT($BZ$1,MATCH(D431,$BY$7:$BY$100,0)+6)):INDIRECT(_xlfn.CONCAT($BZ$1,MATCH(D431,$BY$7:$BY$100,0)+6+SUM(IF((D431=$BY$7:$BY$59)=TRUE,1,0))-1))*$R$3))/$S$3,1,-1,TRUE)=0,"",_xlfn._xlws.SORT(TRANSPOSE(MMULT(MMULT(_xlfn.MUNIT(X431),IF(ROUND(MMULT(IF(E431=0,IF(DN429=1,INDIRECT(_xlfn.CONCAT($CP$1,MATCH(F431,$CO$7:$CO$100,0)+6)):INDIRECT(_xlfn.CONCAT($CP$1,MATCH(F431,$CO$7:$CO$100,0)+6+SUM(IF((F431=$CO$7:$CO$59)=TRUE,1,0))-1)),INDIRECT(_xlfn.CONCAT($CH$1,MATCH(F431,$CG$7:$CG$100,0)+6)):INDIRECT(_xlfn.CONCAT($CH$1,MATCH(F431,$CG$7:$CG$100,0)+6+SUM(IF((F431=$CG$7:$CG$59)=TRUE,1,0))-1))),IF(OR(DN429=2,DN429=3),INDIRECT(_xlfn.CONCAT($CL$1,MATCH(E431,$CK$7:$CK$100,0)+6)):INDIRECT(_xlfn.CONCAT($CL$1,MATCH(E431,$CK$7:$CK$100,0)+6+SUM(IF((E431=$CK$7:$CK$59)=TRUE,1,0))-1)),INDIRECT(_xlfn.CONCAT($CD$1,MATCH(E431,$CC$7:$CC$100,0)+6)):INDIRECT(_xlfn.CONCAT($CD$1,MATCH(E431,$CC$7:$CC$100,0)+6+SUM(IF((E431=$CC$7:$CC$59)=TRUE,1,0))-1))))*$S$3*IF(AND(DM429=4,F431=0),1.1,1),1/TRANSPOSE(W431-INDIRECT(_xlfn.CONCAT($BZ$1,MATCH(D431,$BY$7:$BY$100,0)+6)):INDIRECT(_xlfn.CONCAT($BZ$1,MATCH(D431,$BY$7:$BY$100,0)+6+SUM(IF((D431=$BY$7:$BY$59)=TRUE,1,0))-1))*$R$3)),6)=1,1,0)),W431-INDIRECT(_xlfn.CONCAT($BZ$1,MATCH(D431,$BY$7:$BY$100,0)+6)):INDIRECT(_xlfn.CONCAT($BZ$1,MATCH(D431,$BY$7:$BY$100,0)+6+SUM(IF((D431=$BY$7:$BY$59)=TRUE,1,0))-1))*$R$3))/$S$3,1,-1,TRUE)),"")</f>
        <v/>
      </c>
      <c r="AG431" s="31"/>
      <c r="AH431" s="31"/>
      <c r="AI431" s="31"/>
      <c r="AJ431" s="32"/>
      <c r="AK431" s="6"/>
      <c r="AL431" s="21"/>
      <c r="AM431" s="21"/>
      <c r="AN431" s="48">
        <f t="shared" si="107"/>
        <v>12</v>
      </c>
      <c r="AO431" s="39" t="e">
        <f t="shared" si="108"/>
        <v>#N/A</v>
      </c>
      <c r="AP431" s="39" t="e" cm="1">
        <f t="array" ref="AP431">_xlfn.XMATCH(1,IF(IF((AL431=$DG$24:$EF$24)=TRUE,1,0)+IF((AM431=$DG$25:$EF$25)=TRUE,1,0)=2,1,0))</f>
        <v>#N/A</v>
      </c>
      <c r="AQ431" s="39" t="str" cm="1">
        <f t="array" aca="1" ref="AQ431:AU431" ca="1">AA431:AE431</f>
        <v/>
      </c>
      <c r="AR431" s="39" t="str">
        <f ca="1"/>
        <v/>
      </c>
      <c r="AS431" s="39" t="str">
        <f ca="1"/>
        <v/>
      </c>
      <c r="AT431" s="39" t="str">
        <f ca="1"/>
        <v/>
      </c>
      <c r="AU431" s="39" t="str">
        <f ca="1"/>
        <v/>
      </c>
      <c r="AV431" s="39">
        <f t="shared" si="109"/>
        <v>0</v>
      </c>
      <c r="AW431" s="39" t="e" cm="1">
        <f t="array" ref="AW431">IF(AND(AV431=1,AO431&lt;&gt;1),VLOOKUP(E431,변환표준점수!$H$8:$O$60,_xlfn.XMATCH('표점 계산기'!$AL431,변환표준점수!$I$6:$O$6)+1,FALSE),IF(AND($E431=0,$DN$4=1),INDEX($CH$7:$CH$73,SUM(IF(AF431=$CP$7:$CP$59,ROW($A$1:$A$50),0))),IF(AND($E431&lt;&gt;0,$DN$4&lt;&gt;1),INDEX($CD$7:$CD$73,SUM(IF(AF431=$CL$7:$CL$59,ROW($A$1:$A$50),0))),AF431:AJ431)))</f>
        <v>#N/A</v>
      </c>
      <c r="AX431" s="39"/>
      <c r="AY431" s="39"/>
      <c r="AZ431" s="39"/>
      <c r="BA431" s="39"/>
      <c r="BB431" s="39" t="e">
        <f>VLOOKUP(G431,변환표준점수!$X$8:$AM$16,_xlfn.XMATCH(AL431,변환표준점수!$Y$5:$AM$5)+IF(OR(AN431=6,AN431=7,AN431=10,AN431=11),IF(AO431=1,0,1),0)+1,FALSE)</f>
        <v>#N/A</v>
      </c>
      <c r="BC431" s="39" t="e">
        <f>VLOOKUP(H431,변환표준점수!$AO$8:$BE$16,_xlfn.XMATCH(AL431,변환표준점수!$AP$5:$BE$5)+IF(OR(AN431=3,AN431=6,AN431=8,AN431=9,AN431=10),IF(AO431=1,0,1),0)+1,FALSE)</f>
        <v>#N/A</v>
      </c>
      <c r="BD431" s="39" t="e">
        <f>IF(I431=0,VLOOKUP(K431,변환표준점수!$BU$8:$CF$62,'표점 계산기'!$AN431+1,FALSE),VLOOKUP(I431,변환표준점수!$BH$8:$BS$62,'표점 계산기'!$AN431+1,FALSE))</f>
        <v>#N/A</v>
      </c>
      <c r="BE431" s="39" t="e">
        <f>IF(J431=0,VLOOKUP(L431,변환표준점수!$BU$8:$CF$62,'표점 계산기'!$AN431+1,FALSE),VLOOKUP(J431,변환표준점수!$BH$8:$BS$62,'표점 계산기'!$AN431+1,FALSE))</f>
        <v>#N/A</v>
      </c>
      <c r="BF431" s="39" cm="1">
        <f t="array" ref="BF431">IF(M431=0,0,IF(OR(AN431=3,AN431=4),0,IF(AN431=1,INDEX($CZ$7:$CZ$15,SUM(IF(M431&lt;$CY$7:$CY$15=TRUE,1,0))+1),VLOOKUP(M431,변환표준점수!$BH$8:$BS$62,'표점 계산기'!AN431+1,FALSE))))</f>
        <v>0</v>
      </c>
      <c r="BG431" s="39" t="e" cm="1">
        <f t="array" ref="BG431">INDEX($DG$24:$EF$31,COLUMN(C426),$AP431)</f>
        <v>#N/A</v>
      </c>
      <c r="BH431" s="39" t="e" cm="1">
        <f t="array" ref="BH431">INDEX($DG$24:$EF$31,COLUMN(D426),$AP431)</f>
        <v>#N/A</v>
      </c>
      <c r="BI431" s="39" t="e" cm="1">
        <f t="array" ref="BI431">INDEX($DG$24:$EF$31,COLUMN(E426),$AP431)</f>
        <v>#N/A</v>
      </c>
      <c r="BJ431" s="39" t="e" cm="1">
        <f t="array" ref="BJ431">INDEX($DG$24:$EF$31,COLUMN(F426),$AP431)</f>
        <v>#N/A</v>
      </c>
      <c r="BK431" s="39" t="e" cm="1">
        <f t="array" ref="BK431">INDEX($DG$24:$EF$31,COLUMN(G426),$AP431)</f>
        <v>#N/A</v>
      </c>
      <c r="BL431" s="39" t="e" cm="1">
        <f t="array" ref="BL431">INDEX($DG$24:$EF$31,COLUMN(H426),$AP431)</f>
        <v>#N/A</v>
      </c>
      <c r="BM431" s="63" t="str" cm="1">
        <f t="array" aca="1" ref="BM431:BQ431" ca="1">IFERROR(ROUND(IF(IFERROR(AW431:BA431/AW431:BA431,0)=1,(IFERROR(AQ431:AU431*BG431,0)+IFERROR(AW431:BA431*BH431,0)+(SUM(BD431:BF431)-MIN(BD431:BF431))*BI431+BB431*BJ431+BC431*BK431)*BL431+BB431*(1-BJ431)+BC431*(1-BK431)+IF(AN431=1,BF431,0),""),2),"")</f>
        <v/>
      </c>
      <c r="BN431" s="52" t="str">
        <f ca="1"/>
        <v/>
      </c>
      <c r="BO431" s="52" t="str">
        <f ca="1"/>
        <v/>
      </c>
      <c r="BP431" s="52" t="str">
        <f ca="1"/>
        <v/>
      </c>
      <c r="BQ431" s="64" t="str">
        <f ca="1"/>
        <v/>
      </c>
      <c r="BR431" s="6"/>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6"/>
      <c r="DM431" s="6"/>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row>
    <row r="432" spans="1:153" x14ac:dyDescent="0.3">
      <c r="A432" s="5"/>
      <c r="B432" s="18" t="str">
        <f t="shared" si="97"/>
        <v/>
      </c>
      <c r="C432" s="24"/>
      <c r="D432" s="24"/>
      <c r="E432" s="24"/>
      <c r="F432" s="24"/>
      <c r="G432" s="24"/>
      <c r="H432" s="25"/>
      <c r="I432" s="25"/>
      <c r="J432" s="25"/>
      <c r="K432" s="25"/>
      <c r="L432" s="25"/>
      <c r="M432" s="25"/>
      <c r="N432" s="24"/>
      <c r="O432" s="25"/>
      <c r="P432" s="6"/>
      <c r="Q432" s="6"/>
      <c r="R432" s="6" t="e">
        <f t="shared" si="98"/>
        <v>#N/A</v>
      </c>
      <c r="S432" s="6" t="e">
        <f t="shared" si="99"/>
        <v>#N/A</v>
      </c>
      <c r="T432" s="6" t="e">
        <f t="shared" si="100"/>
        <v>#N/A</v>
      </c>
      <c r="U432" s="6" t="e">
        <f t="shared" si="101"/>
        <v>#N/A</v>
      </c>
      <c r="V432" s="8" cm="1">
        <f t="array" ref="V432">IF(M432=0,0,IF(OR($DM$4=3,$DM$4=4),0,IF($DM$4=1,INDEX($CZ$7:$CZ$15,SUM(IF(M432&lt;$CY$7:$CY$15=TRUE,1,0))+1),VLOOKUP(M432,$DB$7:$DC$107,2,FALSE))))</f>
        <v>0</v>
      </c>
      <c r="W432" s="6" t="e">
        <f t="shared" si="96"/>
        <v>#N/A</v>
      </c>
      <c r="X432" s="6" cm="1">
        <f t="array" aca="1" ref="X432" ca="1">SUM(IF((IF(E432=0,INDIRECT(_xlfn.CONCAT($CH$1,MATCH(F432,$CG$7:$CG$100,0)+6)):INDIRECT(_xlfn.CONCAT($CH$1,MATCH(F432,$CG$7:$CG$100,0)+6+SUM(IF((F432=$CG$7:$CG$59)=TRUE,1,0))-1)),INDIRECT(_xlfn.CONCAT($CD$1,MATCH(E432,$CC$7:$CC$100,0)+6)):INDIRECT(_xlfn.CONCAT($CD$1,MATCH(E432,$CC$7:$CC$100,0)+6+SUM(IF((E432=$CC$7:$CC$59)=TRUE,1,0))-1)))*$S$3)=0,0,1))</f>
        <v>2</v>
      </c>
      <c r="Y432" s="6" t="e" cm="1">
        <f t="array" aca="1" ref="Y432" ca="1">SUM(IF((TRANSPOSE(MMULT(MMULT(_xlfn.MUNIT(X432),IF(MMULT(IF(E432=0,INDIRECT(_xlfn.CONCAT($CH$1,MATCH(F432,$CG$7:$CG$100,0)+6)):INDIRECT(_xlfn.CONCAT($CH$1,MATCH(F432,$CG$7:$CG$100,0)+6+SUM(IF((F432=$CG$7:$CG$59)=TRUE,1,0))-1)),INDIRECT(_xlfn.CONCAT($CD$1,MATCH(E432,$CC$7:$CC$100,0)+6)):INDIRECT(_xlfn.CONCAT($CD$1,MATCH(E432,$CC$7:$CC$100,0)+6+SUM(IF((E432=$CC$7:$CC$59)=TRUE,1,0))-1)))*$S$3,1/TRANSPOSE(W432-INDIRECT(_xlfn.CONCAT($BZ$1,MATCH(D432,$BY$7:$BY$100,0)+6)):INDIRECT(_xlfn.CONCAT($BZ$1,MATCH(D432,$BY$7:$BY$100,0)+6+SUM(IF((D432=$BY$7:$BY$59)=TRUE,1,0))-1))*$R$3))=1,1,0)),W432-INDIRECT(_xlfn.CONCAT($BZ$1,MATCH(D432,$BY$7:$BY$100,0)+6)):INDIRECT(_xlfn.CONCAT($BZ$1,MATCH(D432,$BY$7:$BY$100,0)+6+SUM(IF((D432=$BY$7:$BY$59)=TRUE,1,0))-1))*$R$3)))=0,0,1))</f>
        <v>#N/A</v>
      </c>
      <c r="Z432" s="6"/>
      <c r="AA432" s="30" t="str">
        <f t="shared" ca="1" si="102"/>
        <v/>
      </c>
      <c r="AB432" s="31" t="str">
        <f t="shared" si="103"/>
        <v/>
      </c>
      <c r="AC432" s="31" t="str">
        <f t="shared" si="104"/>
        <v/>
      </c>
      <c r="AD432" s="31" t="str">
        <f t="shared" si="105"/>
        <v/>
      </c>
      <c r="AE432" s="32" t="str">
        <f t="shared" si="106"/>
        <v/>
      </c>
      <c r="AF432" s="33" t="str" cm="1">
        <f t="array" aca="1" ref="AF432" ca="1">IFERROR(IF(_xlfn._xlws.SORT(TRANSPOSE(MMULT(MMULT(_xlfn.MUNIT(X432),IF(ROUND(MMULT(IF(E432=0,IF(DN430=1,INDIRECT(_xlfn.CONCAT($CP$1,MATCH(F432,$CO$7:$CO$100,0)+6)):INDIRECT(_xlfn.CONCAT($CP$1,MATCH(F432,$CO$7:$CO$100,0)+6+SUM(IF((F432=$CO$7:$CO$59)=TRUE,1,0))-1)),INDIRECT(_xlfn.CONCAT($CH$1,MATCH(F432,$CG$7:$CG$100,0)+6)):INDIRECT(_xlfn.CONCAT($CH$1,MATCH(F432,$CG$7:$CG$100,0)+6+SUM(IF((F432=$CG$7:$CG$59)=TRUE,1,0))-1))),IF(OR(DN430=2,DN430=3),INDIRECT(_xlfn.CONCAT($CL$1,MATCH(E432,$CK$7:$CK$100,0)+6)):INDIRECT(_xlfn.CONCAT($CL$1,MATCH(E432,$CK$7:$CK$100,0)+6+SUM(IF((E432=$CK$7:$CK$59)=TRUE,1,0))-1)),INDIRECT(_xlfn.CONCAT($CD$1,MATCH(E432,$CC$7:$CC$100,0)+6)):INDIRECT(_xlfn.CONCAT($CD$1,MATCH(E432,$CC$7:$CC$100,0)+6+SUM(IF((E432=$CC$7:$CC$59)=TRUE,1,0))-1))))*$S$3*IF(AND(DM430=4,F432=0),1.1,1),1/TRANSPOSE(W432-INDIRECT(_xlfn.CONCAT($BZ$1,MATCH(D432,$BY$7:$BY$100,0)+6)):INDIRECT(_xlfn.CONCAT($BZ$1,MATCH(D432,$BY$7:$BY$100,0)+6+SUM(IF((D432=$BY$7:$BY$59)=TRUE,1,0))-1))*$R$3)),6)=1,1,0)),W432-INDIRECT(_xlfn.CONCAT($BZ$1,MATCH(D432,$BY$7:$BY$100,0)+6)):INDIRECT(_xlfn.CONCAT($BZ$1,MATCH(D432,$BY$7:$BY$100,0)+6+SUM(IF((D432=$BY$7:$BY$59)=TRUE,1,0))-1))*$R$3))/$S$3,1,-1,TRUE)=0,"",_xlfn._xlws.SORT(TRANSPOSE(MMULT(MMULT(_xlfn.MUNIT(X432),IF(ROUND(MMULT(IF(E432=0,IF(DN430=1,INDIRECT(_xlfn.CONCAT($CP$1,MATCH(F432,$CO$7:$CO$100,0)+6)):INDIRECT(_xlfn.CONCAT($CP$1,MATCH(F432,$CO$7:$CO$100,0)+6+SUM(IF((F432=$CO$7:$CO$59)=TRUE,1,0))-1)),INDIRECT(_xlfn.CONCAT($CH$1,MATCH(F432,$CG$7:$CG$100,0)+6)):INDIRECT(_xlfn.CONCAT($CH$1,MATCH(F432,$CG$7:$CG$100,0)+6+SUM(IF((F432=$CG$7:$CG$59)=TRUE,1,0))-1))),IF(OR(DN430=2,DN430=3),INDIRECT(_xlfn.CONCAT($CL$1,MATCH(E432,$CK$7:$CK$100,0)+6)):INDIRECT(_xlfn.CONCAT($CL$1,MATCH(E432,$CK$7:$CK$100,0)+6+SUM(IF((E432=$CK$7:$CK$59)=TRUE,1,0))-1)),INDIRECT(_xlfn.CONCAT($CD$1,MATCH(E432,$CC$7:$CC$100,0)+6)):INDIRECT(_xlfn.CONCAT($CD$1,MATCH(E432,$CC$7:$CC$100,0)+6+SUM(IF((E432=$CC$7:$CC$59)=TRUE,1,0))-1))))*$S$3*IF(AND(DM430=4,F432=0),1.1,1),1/TRANSPOSE(W432-INDIRECT(_xlfn.CONCAT($BZ$1,MATCH(D432,$BY$7:$BY$100,0)+6)):INDIRECT(_xlfn.CONCAT($BZ$1,MATCH(D432,$BY$7:$BY$100,0)+6+SUM(IF((D432=$BY$7:$BY$59)=TRUE,1,0))-1))*$R$3)),6)=1,1,0)),W432-INDIRECT(_xlfn.CONCAT($BZ$1,MATCH(D432,$BY$7:$BY$100,0)+6)):INDIRECT(_xlfn.CONCAT($BZ$1,MATCH(D432,$BY$7:$BY$100,0)+6+SUM(IF((D432=$BY$7:$BY$59)=TRUE,1,0))-1))*$R$3))/$S$3,1,-1,TRUE)),"")</f>
        <v/>
      </c>
      <c r="AG432" s="31"/>
      <c r="AH432" s="31"/>
      <c r="AI432" s="31"/>
      <c r="AJ432" s="32"/>
      <c r="AK432" s="6"/>
      <c r="AL432" s="21"/>
      <c r="AM432" s="21"/>
      <c r="AN432" s="48">
        <f t="shared" si="107"/>
        <v>12</v>
      </c>
      <c r="AO432" s="39" t="e">
        <f t="shared" si="108"/>
        <v>#N/A</v>
      </c>
      <c r="AP432" s="39" t="e" cm="1">
        <f t="array" ref="AP432">_xlfn.XMATCH(1,IF(IF((AL432=$DG$24:$EF$24)=TRUE,1,0)+IF((AM432=$DG$25:$EF$25)=TRUE,1,0)=2,1,0))</f>
        <v>#N/A</v>
      </c>
      <c r="AQ432" s="39" t="str" cm="1">
        <f t="array" aca="1" ref="AQ432:AU432" ca="1">AA432:AE432</f>
        <v/>
      </c>
      <c r="AR432" s="39" t="str">
        <f ca="1"/>
        <v/>
      </c>
      <c r="AS432" s="39" t="str">
        <f ca="1"/>
        <v/>
      </c>
      <c r="AT432" s="39" t="str">
        <f ca="1"/>
        <v/>
      </c>
      <c r="AU432" s="39" t="str">
        <f ca="1"/>
        <v/>
      </c>
      <c r="AV432" s="39">
        <f t="shared" si="109"/>
        <v>0</v>
      </c>
      <c r="AW432" s="39" t="e" cm="1">
        <f t="array" ref="AW432">IF(AND(AV432=1,AO432&lt;&gt;1),VLOOKUP(E432,변환표준점수!$H$8:$O$60,_xlfn.XMATCH('표점 계산기'!$AL432,변환표준점수!$I$6:$O$6)+1,FALSE),IF(AND($E432=0,$DN$4=1),INDEX($CH$7:$CH$73,SUM(IF(AF432=$CP$7:$CP$59,ROW($A$1:$A$50),0))),IF(AND($E432&lt;&gt;0,$DN$4&lt;&gt;1),INDEX($CD$7:$CD$73,SUM(IF(AF432=$CL$7:$CL$59,ROW($A$1:$A$50),0))),AF432:AJ432)))</f>
        <v>#N/A</v>
      </c>
      <c r="AX432" s="39"/>
      <c r="AY432" s="39"/>
      <c r="AZ432" s="39"/>
      <c r="BA432" s="39"/>
      <c r="BB432" s="39" t="e">
        <f>VLOOKUP(G432,변환표준점수!$X$8:$AM$16,_xlfn.XMATCH(AL432,변환표준점수!$Y$5:$AM$5)+IF(OR(AN432=6,AN432=7,AN432=10,AN432=11),IF(AO432=1,0,1),0)+1,FALSE)</f>
        <v>#N/A</v>
      </c>
      <c r="BC432" s="39" t="e">
        <f>VLOOKUP(H432,변환표준점수!$AO$8:$BE$16,_xlfn.XMATCH(AL432,변환표준점수!$AP$5:$BE$5)+IF(OR(AN432=3,AN432=6,AN432=8,AN432=9,AN432=10),IF(AO432=1,0,1),0)+1,FALSE)</f>
        <v>#N/A</v>
      </c>
      <c r="BD432" s="39" t="e">
        <f>IF(I432=0,VLOOKUP(K432,변환표준점수!$BU$8:$CF$62,'표점 계산기'!$AN432+1,FALSE),VLOOKUP(I432,변환표준점수!$BH$8:$BS$62,'표점 계산기'!$AN432+1,FALSE))</f>
        <v>#N/A</v>
      </c>
      <c r="BE432" s="39" t="e">
        <f>IF(J432=0,VLOOKUP(L432,변환표준점수!$BU$8:$CF$62,'표점 계산기'!$AN432+1,FALSE),VLOOKUP(J432,변환표준점수!$BH$8:$BS$62,'표점 계산기'!$AN432+1,FALSE))</f>
        <v>#N/A</v>
      </c>
      <c r="BF432" s="39" cm="1">
        <f t="array" ref="BF432">IF(M432=0,0,IF(OR(AN432=3,AN432=4),0,IF(AN432=1,INDEX($CZ$7:$CZ$15,SUM(IF(M432&lt;$CY$7:$CY$15=TRUE,1,0))+1),VLOOKUP(M432,변환표준점수!$BH$8:$BS$62,'표점 계산기'!AN432+1,FALSE))))</f>
        <v>0</v>
      </c>
      <c r="BG432" s="39" t="e" cm="1">
        <f t="array" ref="BG432">INDEX($DG$24:$EF$31,COLUMN(C427),$AP432)</f>
        <v>#N/A</v>
      </c>
      <c r="BH432" s="39" t="e" cm="1">
        <f t="array" ref="BH432">INDEX($DG$24:$EF$31,COLUMN(D427),$AP432)</f>
        <v>#N/A</v>
      </c>
      <c r="BI432" s="39" t="e" cm="1">
        <f t="array" ref="BI432">INDEX($DG$24:$EF$31,COLUMN(E427),$AP432)</f>
        <v>#N/A</v>
      </c>
      <c r="BJ432" s="39" t="e" cm="1">
        <f t="array" ref="BJ432">INDEX($DG$24:$EF$31,COLUMN(F427),$AP432)</f>
        <v>#N/A</v>
      </c>
      <c r="BK432" s="39" t="e" cm="1">
        <f t="array" ref="BK432">INDEX($DG$24:$EF$31,COLUMN(G427),$AP432)</f>
        <v>#N/A</v>
      </c>
      <c r="BL432" s="39" t="e" cm="1">
        <f t="array" ref="BL432">INDEX($DG$24:$EF$31,COLUMN(H427),$AP432)</f>
        <v>#N/A</v>
      </c>
      <c r="BM432" s="63" t="str" cm="1">
        <f t="array" aca="1" ref="BM432:BQ432" ca="1">IFERROR(ROUND(IF(IFERROR(AW432:BA432/AW432:BA432,0)=1,(IFERROR(AQ432:AU432*BG432,0)+IFERROR(AW432:BA432*BH432,0)+(SUM(BD432:BF432)-MIN(BD432:BF432))*BI432+BB432*BJ432+BC432*BK432)*BL432+BB432*(1-BJ432)+BC432*(1-BK432)+IF(AN432=1,BF432,0),""),2),"")</f>
        <v/>
      </c>
      <c r="BN432" s="52" t="str">
        <f ca="1"/>
        <v/>
      </c>
      <c r="BO432" s="52" t="str">
        <f ca="1"/>
        <v/>
      </c>
      <c r="BP432" s="52" t="str">
        <f ca="1"/>
        <v/>
      </c>
      <c r="BQ432" s="64" t="str">
        <f ca="1"/>
        <v/>
      </c>
      <c r="BR432" s="6"/>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6"/>
      <c r="DM432" s="6"/>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row>
    <row r="433" spans="1:153" x14ac:dyDescent="0.3">
      <c r="A433" s="5"/>
      <c r="B433" s="18" t="str">
        <f t="shared" si="97"/>
        <v/>
      </c>
      <c r="C433" s="24"/>
      <c r="D433" s="24"/>
      <c r="E433" s="24"/>
      <c r="F433" s="24"/>
      <c r="G433" s="24"/>
      <c r="H433" s="25"/>
      <c r="I433" s="25"/>
      <c r="J433" s="25"/>
      <c r="K433" s="25"/>
      <c r="L433" s="25"/>
      <c r="M433" s="25"/>
      <c r="N433" s="24"/>
      <c r="O433" s="25"/>
      <c r="P433" s="6"/>
      <c r="Q433" s="6"/>
      <c r="R433" s="6" t="e">
        <f t="shared" si="98"/>
        <v>#N/A</v>
      </c>
      <c r="S433" s="6" t="e">
        <f t="shared" si="99"/>
        <v>#N/A</v>
      </c>
      <c r="T433" s="6" t="e">
        <f t="shared" si="100"/>
        <v>#N/A</v>
      </c>
      <c r="U433" s="6" t="e">
        <f t="shared" si="101"/>
        <v>#N/A</v>
      </c>
      <c r="V433" s="8" cm="1">
        <f t="array" ref="V433">IF(M433=0,0,IF(OR($DM$4=3,$DM$4=4),0,IF($DM$4=1,INDEX($CZ$7:$CZ$15,SUM(IF(M433&lt;$CY$7:$CY$15=TRUE,1,0))+1),VLOOKUP(M433,$DB$7:$DC$107,2,FALSE))))</f>
        <v>0</v>
      </c>
      <c r="W433" s="6" t="e">
        <f t="shared" si="96"/>
        <v>#N/A</v>
      </c>
      <c r="X433" s="6" cm="1">
        <f t="array" aca="1" ref="X433" ca="1">SUM(IF((IF(E433=0,INDIRECT(_xlfn.CONCAT($CH$1,MATCH(F433,$CG$7:$CG$100,0)+6)):INDIRECT(_xlfn.CONCAT($CH$1,MATCH(F433,$CG$7:$CG$100,0)+6+SUM(IF((F433=$CG$7:$CG$59)=TRUE,1,0))-1)),INDIRECT(_xlfn.CONCAT($CD$1,MATCH(E433,$CC$7:$CC$100,0)+6)):INDIRECT(_xlfn.CONCAT($CD$1,MATCH(E433,$CC$7:$CC$100,0)+6+SUM(IF((E433=$CC$7:$CC$59)=TRUE,1,0))-1)))*$S$3)=0,0,1))</f>
        <v>2</v>
      </c>
      <c r="Y433" s="6" t="e" cm="1">
        <f t="array" aca="1" ref="Y433" ca="1">SUM(IF((TRANSPOSE(MMULT(MMULT(_xlfn.MUNIT(X433),IF(MMULT(IF(E433=0,INDIRECT(_xlfn.CONCAT($CH$1,MATCH(F433,$CG$7:$CG$100,0)+6)):INDIRECT(_xlfn.CONCAT($CH$1,MATCH(F433,$CG$7:$CG$100,0)+6+SUM(IF((F433=$CG$7:$CG$59)=TRUE,1,0))-1)),INDIRECT(_xlfn.CONCAT($CD$1,MATCH(E433,$CC$7:$CC$100,0)+6)):INDIRECT(_xlfn.CONCAT($CD$1,MATCH(E433,$CC$7:$CC$100,0)+6+SUM(IF((E433=$CC$7:$CC$59)=TRUE,1,0))-1)))*$S$3,1/TRANSPOSE(W433-INDIRECT(_xlfn.CONCAT($BZ$1,MATCH(D433,$BY$7:$BY$100,0)+6)):INDIRECT(_xlfn.CONCAT($BZ$1,MATCH(D433,$BY$7:$BY$100,0)+6+SUM(IF((D433=$BY$7:$BY$59)=TRUE,1,0))-1))*$R$3))=1,1,0)),W433-INDIRECT(_xlfn.CONCAT($BZ$1,MATCH(D433,$BY$7:$BY$100,0)+6)):INDIRECT(_xlfn.CONCAT($BZ$1,MATCH(D433,$BY$7:$BY$100,0)+6+SUM(IF((D433=$BY$7:$BY$59)=TRUE,1,0))-1))*$R$3)))=0,0,1))</f>
        <v>#N/A</v>
      </c>
      <c r="Z433" s="6"/>
      <c r="AA433" s="30" t="str">
        <f t="shared" ca="1" si="102"/>
        <v/>
      </c>
      <c r="AB433" s="31" t="str">
        <f t="shared" si="103"/>
        <v/>
      </c>
      <c r="AC433" s="31" t="str">
        <f t="shared" si="104"/>
        <v/>
      </c>
      <c r="AD433" s="31" t="str">
        <f t="shared" si="105"/>
        <v/>
      </c>
      <c r="AE433" s="32" t="str">
        <f t="shared" si="106"/>
        <v/>
      </c>
      <c r="AF433" s="33" t="str" cm="1">
        <f t="array" aca="1" ref="AF433" ca="1">IFERROR(IF(_xlfn._xlws.SORT(TRANSPOSE(MMULT(MMULT(_xlfn.MUNIT(X433),IF(ROUND(MMULT(IF(E433=0,IF(DN431=1,INDIRECT(_xlfn.CONCAT($CP$1,MATCH(F433,$CO$7:$CO$100,0)+6)):INDIRECT(_xlfn.CONCAT($CP$1,MATCH(F433,$CO$7:$CO$100,0)+6+SUM(IF((F433=$CO$7:$CO$59)=TRUE,1,0))-1)),INDIRECT(_xlfn.CONCAT($CH$1,MATCH(F433,$CG$7:$CG$100,0)+6)):INDIRECT(_xlfn.CONCAT($CH$1,MATCH(F433,$CG$7:$CG$100,0)+6+SUM(IF((F433=$CG$7:$CG$59)=TRUE,1,0))-1))),IF(OR(DN431=2,DN431=3),INDIRECT(_xlfn.CONCAT($CL$1,MATCH(E433,$CK$7:$CK$100,0)+6)):INDIRECT(_xlfn.CONCAT($CL$1,MATCH(E433,$CK$7:$CK$100,0)+6+SUM(IF((E433=$CK$7:$CK$59)=TRUE,1,0))-1)),INDIRECT(_xlfn.CONCAT($CD$1,MATCH(E433,$CC$7:$CC$100,0)+6)):INDIRECT(_xlfn.CONCAT($CD$1,MATCH(E433,$CC$7:$CC$100,0)+6+SUM(IF((E433=$CC$7:$CC$59)=TRUE,1,0))-1))))*$S$3*IF(AND(DM431=4,F433=0),1.1,1),1/TRANSPOSE(W433-INDIRECT(_xlfn.CONCAT($BZ$1,MATCH(D433,$BY$7:$BY$100,0)+6)):INDIRECT(_xlfn.CONCAT($BZ$1,MATCH(D433,$BY$7:$BY$100,0)+6+SUM(IF((D433=$BY$7:$BY$59)=TRUE,1,0))-1))*$R$3)),6)=1,1,0)),W433-INDIRECT(_xlfn.CONCAT($BZ$1,MATCH(D433,$BY$7:$BY$100,0)+6)):INDIRECT(_xlfn.CONCAT($BZ$1,MATCH(D433,$BY$7:$BY$100,0)+6+SUM(IF((D433=$BY$7:$BY$59)=TRUE,1,0))-1))*$R$3))/$S$3,1,-1,TRUE)=0,"",_xlfn._xlws.SORT(TRANSPOSE(MMULT(MMULT(_xlfn.MUNIT(X433),IF(ROUND(MMULT(IF(E433=0,IF(DN431=1,INDIRECT(_xlfn.CONCAT($CP$1,MATCH(F433,$CO$7:$CO$100,0)+6)):INDIRECT(_xlfn.CONCAT($CP$1,MATCH(F433,$CO$7:$CO$100,0)+6+SUM(IF((F433=$CO$7:$CO$59)=TRUE,1,0))-1)),INDIRECT(_xlfn.CONCAT($CH$1,MATCH(F433,$CG$7:$CG$100,0)+6)):INDIRECT(_xlfn.CONCAT($CH$1,MATCH(F433,$CG$7:$CG$100,0)+6+SUM(IF((F433=$CG$7:$CG$59)=TRUE,1,0))-1))),IF(OR(DN431=2,DN431=3),INDIRECT(_xlfn.CONCAT($CL$1,MATCH(E433,$CK$7:$CK$100,0)+6)):INDIRECT(_xlfn.CONCAT($CL$1,MATCH(E433,$CK$7:$CK$100,0)+6+SUM(IF((E433=$CK$7:$CK$59)=TRUE,1,0))-1)),INDIRECT(_xlfn.CONCAT($CD$1,MATCH(E433,$CC$7:$CC$100,0)+6)):INDIRECT(_xlfn.CONCAT($CD$1,MATCH(E433,$CC$7:$CC$100,0)+6+SUM(IF((E433=$CC$7:$CC$59)=TRUE,1,0))-1))))*$S$3*IF(AND(DM431=4,F433=0),1.1,1),1/TRANSPOSE(W433-INDIRECT(_xlfn.CONCAT($BZ$1,MATCH(D433,$BY$7:$BY$100,0)+6)):INDIRECT(_xlfn.CONCAT($BZ$1,MATCH(D433,$BY$7:$BY$100,0)+6+SUM(IF((D433=$BY$7:$BY$59)=TRUE,1,0))-1))*$R$3)),6)=1,1,0)),W433-INDIRECT(_xlfn.CONCAT($BZ$1,MATCH(D433,$BY$7:$BY$100,0)+6)):INDIRECT(_xlfn.CONCAT($BZ$1,MATCH(D433,$BY$7:$BY$100,0)+6+SUM(IF((D433=$BY$7:$BY$59)=TRUE,1,0))-1))*$R$3))/$S$3,1,-1,TRUE)),"")</f>
        <v/>
      </c>
      <c r="AG433" s="31"/>
      <c r="AH433" s="31"/>
      <c r="AI433" s="31"/>
      <c r="AJ433" s="32"/>
      <c r="AK433" s="6"/>
      <c r="AL433" s="21"/>
      <c r="AM433" s="21"/>
      <c r="AN433" s="48">
        <f t="shared" si="107"/>
        <v>12</v>
      </c>
      <c r="AO433" s="39" t="e">
        <f t="shared" si="108"/>
        <v>#N/A</v>
      </c>
      <c r="AP433" s="39" t="e" cm="1">
        <f t="array" ref="AP433">_xlfn.XMATCH(1,IF(IF((AL433=$DG$24:$EF$24)=TRUE,1,0)+IF((AM433=$DG$25:$EF$25)=TRUE,1,0)=2,1,0))</f>
        <v>#N/A</v>
      </c>
      <c r="AQ433" s="39" t="str" cm="1">
        <f t="array" aca="1" ref="AQ433:AU433" ca="1">AA433:AE433</f>
        <v/>
      </c>
      <c r="AR433" s="39" t="str">
        <f ca="1"/>
        <v/>
      </c>
      <c r="AS433" s="39" t="str">
        <f ca="1"/>
        <v/>
      </c>
      <c r="AT433" s="39" t="str">
        <f ca="1"/>
        <v/>
      </c>
      <c r="AU433" s="39" t="str">
        <f ca="1"/>
        <v/>
      </c>
      <c r="AV433" s="39">
        <f t="shared" si="109"/>
        <v>0</v>
      </c>
      <c r="AW433" s="39" t="e" cm="1">
        <f t="array" ref="AW433">IF(AND(AV433=1,AO433&lt;&gt;1),VLOOKUP(E433,변환표준점수!$H$8:$O$60,_xlfn.XMATCH('표점 계산기'!$AL433,변환표준점수!$I$6:$O$6)+1,FALSE),IF(AND($E433=0,$DN$4=1),INDEX($CH$7:$CH$73,SUM(IF(AF433=$CP$7:$CP$59,ROW($A$1:$A$50),0))),IF(AND($E433&lt;&gt;0,$DN$4&lt;&gt;1),INDEX($CD$7:$CD$73,SUM(IF(AF433=$CL$7:$CL$59,ROW($A$1:$A$50),0))),AF433:AJ433)))</f>
        <v>#N/A</v>
      </c>
      <c r="AX433" s="39"/>
      <c r="AY433" s="39"/>
      <c r="AZ433" s="39"/>
      <c r="BA433" s="39"/>
      <c r="BB433" s="39" t="e">
        <f>VLOOKUP(G433,변환표준점수!$X$8:$AM$16,_xlfn.XMATCH(AL433,변환표준점수!$Y$5:$AM$5)+IF(OR(AN433=6,AN433=7,AN433=10,AN433=11),IF(AO433=1,0,1),0)+1,FALSE)</f>
        <v>#N/A</v>
      </c>
      <c r="BC433" s="39" t="e">
        <f>VLOOKUP(H433,변환표준점수!$AO$8:$BE$16,_xlfn.XMATCH(AL433,변환표준점수!$AP$5:$BE$5)+IF(OR(AN433=3,AN433=6,AN433=8,AN433=9,AN433=10),IF(AO433=1,0,1),0)+1,FALSE)</f>
        <v>#N/A</v>
      </c>
      <c r="BD433" s="39" t="e">
        <f>IF(I433=0,VLOOKUP(K433,변환표준점수!$BU$8:$CF$62,'표점 계산기'!$AN433+1,FALSE),VLOOKUP(I433,변환표준점수!$BH$8:$BS$62,'표점 계산기'!$AN433+1,FALSE))</f>
        <v>#N/A</v>
      </c>
      <c r="BE433" s="39" t="e">
        <f>IF(J433=0,VLOOKUP(L433,변환표준점수!$BU$8:$CF$62,'표점 계산기'!$AN433+1,FALSE),VLOOKUP(J433,변환표준점수!$BH$8:$BS$62,'표점 계산기'!$AN433+1,FALSE))</f>
        <v>#N/A</v>
      </c>
      <c r="BF433" s="39" cm="1">
        <f t="array" ref="BF433">IF(M433=0,0,IF(OR(AN433=3,AN433=4),0,IF(AN433=1,INDEX($CZ$7:$CZ$15,SUM(IF(M433&lt;$CY$7:$CY$15=TRUE,1,0))+1),VLOOKUP(M433,변환표준점수!$BH$8:$BS$62,'표점 계산기'!AN433+1,FALSE))))</f>
        <v>0</v>
      </c>
      <c r="BG433" s="39" t="e" cm="1">
        <f t="array" ref="BG433">INDEX($DG$24:$EF$31,COLUMN(C428),$AP433)</f>
        <v>#N/A</v>
      </c>
      <c r="BH433" s="39" t="e" cm="1">
        <f t="array" ref="BH433">INDEX($DG$24:$EF$31,COLUMN(D428),$AP433)</f>
        <v>#N/A</v>
      </c>
      <c r="BI433" s="39" t="e" cm="1">
        <f t="array" ref="BI433">INDEX($DG$24:$EF$31,COLUMN(E428),$AP433)</f>
        <v>#N/A</v>
      </c>
      <c r="BJ433" s="39" t="e" cm="1">
        <f t="array" ref="BJ433">INDEX($DG$24:$EF$31,COLUMN(F428),$AP433)</f>
        <v>#N/A</v>
      </c>
      <c r="BK433" s="39" t="e" cm="1">
        <f t="array" ref="BK433">INDEX($DG$24:$EF$31,COLUMN(G428),$AP433)</f>
        <v>#N/A</v>
      </c>
      <c r="BL433" s="39" t="e" cm="1">
        <f t="array" ref="BL433">INDEX($DG$24:$EF$31,COLUMN(H428),$AP433)</f>
        <v>#N/A</v>
      </c>
      <c r="BM433" s="63" t="str" cm="1">
        <f t="array" aca="1" ref="BM433:BQ433" ca="1">IFERROR(ROUND(IF(IFERROR(AW433:BA433/AW433:BA433,0)=1,(IFERROR(AQ433:AU433*BG433,0)+IFERROR(AW433:BA433*BH433,0)+(SUM(BD433:BF433)-MIN(BD433:BF433))*BI433+BB433*BJ433+BC433*BK433)*BL433+BB433*(1-BJ433)+BC433*(1-BK433)+IF(AN433=1,BF433,0),""),2),"")</f>
        <v/>
      </c>
      <c r="BN433" s="52" t="str">
        <f ca="1"/>
        <v/>
      </c>
      <c r="BO433" s="52" t="str">
        <f ca="1"/>
        <v/>
      </c>
      <c r="BP433" s="52" t="str">
        <f ca="1"/>
        <v/>
      </c>
      <c r="BQ433" s="64" t="str">
        <f ca="1"/>
        <v/>
      </c>
      <c r="BR433" s="6"/>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6"/>
      <c r="DM433" s="6"/>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row>
    <row r="434" spans="1:153" x14ac:dyDescent="0.3">
      <c r="A434" s="5"/>
      <c r="B434" s="18" t="str">
        <f t="shared" si="97"/>
        <v/>
      </c>
      <c r="C434" s="24"/>
      <c r="D434" s="24"/>
      <c r="E434" s="24"/>
      <c r="F434" s="24"/>
      <c r="G434" s="24"/>
      <c r="H434" s="25"/>
      <c r="I434" s="25"/>
      <c r="J434" s="25"/>
      <c r="K434" s="25"/>
      <c r="L434" s="25"/>
      <c r="M434" s="25"/>
      <c r="N434" s="24"/>
      <c r="O434" s="25"/>
      <c r="P434" s="6"/>
      <c r="Q434" s="6"/>
      <c r="R434" s="6" t="e">
        <f t="shared" si="98"/>
        <v>#N/A</v>
      </c>
      <c r="S434" s="6" t="e">
        <f t="shared" si="99"/>
        <v>#N/A</v>
      </c>
      <c r="T434" s="6" t="e">
        <f t="shared" si="100"/>
        <v>#N/A</v>
      </c>
      <c r="U434" s="6" t="e">
        <f t="shared" si="101"/>
        <v>#N/A</v>
      </c>
      <c r="V434" s="8" cm="1">
        <f t="array" ref="V434">IF(M434=0,0,IF(OR($DM$4=3,$DM$4=4),0,IF($DM$4=1,INDEX($CZ$7:$CZ$15,SUM(IF(M434&lt;$CY$7:$CY$15=TRUE,1,0))+1),VLOOKUP(M434,$DB$7:$DC$107,2,FALSE))))</f>
        <v>0</v>
      </c>
      <c r="W434" s="6" t="e">
        <f t="shared" si="96"/>
        <v>#N/A</v>
      </c>
      <c r="X434" s="6" cm="1">
        <f t="array" aca="1" ref="X434" ca="1">SUM(IF((IF(E434=0,INDIRECT(_xlfn.CONCAT($CH$1,MATCH(F434,$CG$7:$CG$100,0)+6)):INDIRECT(_xlfn.CONCAT($CH$1,MATCH(F434,$CG$7:$CG$100,0)+6+SUM(IF((F434=$CG$7:$CG$59)=TRUE,1,0))-1)),INDIRECT(_xlfn.CONCAT($CD$1,MATCH(E434,$CC$7:$CC$100,0)+6)):INDIRECT(_xlfn.CONCAT($CD$1,MATCH(E434,$CC$7:$CC$100,0)+6+SUM(IF((E434=$CC$7:$CC$59)=TRUE,1,0))-1)))*$S$3)=0,0,1))</f>
        <v>2</v>
      </c>
      <c r="Y434" s="6" t="e" cm="1">
        <f t="array" aca="1" ref="Y434" ca="1">SUM(IF((TRANSPOSE(MMULT(MMULT(_xlfn.MUNIT(X434),IF(MMULT(IF(E434=0,INDIRECT(_xlfn.CONCAT($CH$1,MATCH(F434,$CG$7:$CG$100,0)+6)):INDIRECT(_xlfn.CONCAT($CH$1,MATCH(F434,$CG$7:$CG$100,0)+6+SUM(IF((F434=$CG$7:$CG$59)=TRUE,1,0))-1)),INDIRECT(_xlfn.CONCAT($CD$1,MATCH(E434,$CC$7:$CC$100,0)+6)):INDIRECT(_xlfn.CONCAT($CD$1,MATCH(E434,$CC$7:$CC$100,0)+6+SUM(IF((E434=$CC$7:$CC$59)=TRUE,1,0))-1)))*$S$3,1/TRANSPOSE(W434-INDIRECT(_xlfn.CONCAT($BZ$1,MATCH(D434,$BY$7:$BY$100,0)+6)):INDIRECT(_xlfn.CONCAT($BZ$1,MATCH(D434,$BY$7:$BY$100,0)+6+SUM(IF((D434=$BY$7:$BY$59)=TRUE,1,0))-1))*$R$3))=1,1,0)),W434-INDIRECT(_xlfn.CONCAT($BZ$1,MATCH(D434,$BY$7:$BY$100,0)+6)):INDIRECT(_xlfn.CONCAT($BZ$1,MATCH(D434,$BY$7:$BY$100,0)+6+SUM(IF((D434=$BY$7:$BY$59)=TRUE,1,0))-1))*$R$3)))=0,0,1))</f>
        <v>#N/A</v>
      </c>
      <c r="Z434" s="6"/>
      <c r="AA434" s="30" t="str">
        <f t="shared" ca="1" si="102"/>
        <v/>
      </c>
      <c r="AB434" s="31" t="str">
        <f t="shared" si="103"/>
        <v/>
      </c>
      <c r="AC434" s="31" t="str">
        <f t="shared" si="104"/>
        <v/>
      </c>
      <c r="AD434" s="31" t="str">
        <f t="shared" si="105"/>
        <v/>
      </c>
      <c r="AE434" s="32" t="str">
        <f t="shared" si="106"/>
        <v/>
      </c>
      <c r="AF434" s="33" t="str" cm="1">
        <f t="array" aca="1" ref="AF434" ca="1">IFERROR(IF(_xlfn._xlws.SORT(TRANSPOSE(MMULT(MMULT(_xlfn.MUNIT(X434),IF(ROUND(MMULT(IF(E434=0,IF(DN432=1,INDIRECT(_xlfn.CONCAT($CP$1,MATCH(F434,$CO$7:$CO$100,0)+6)):INDIRECT(_xlfn.CONCAT($CP$1,MATCH(F434,$CO$7:$CO$100,0)+6+SUM(IF((F434=$CO$7:$CO$59)=TRUE,1,0))-1)),INDIRECT(_xlfn.CONCAT($CH$1,MATCH(F434,$CG$7:$CG$100,0)+6)):INDIRECT(_xlfn.CONCAT($CH$1,MATCH(F434,$CG$7:$CG$100,0)+6+SUM(IF((F434=$CG$7:$CG$59)=TRUE,1,0))-1))),IF(OR(DN432=2,DN432=3),INDIRECT(_xlfn.CONCAT($CL$1,MATCH(E434,$CK$7:$CK$100,0)+6)):INDIRECT(_xlfn.CONCAT($CL$1,MATCH(E434,$CK$7:$CK$100,0)+6+SUM(IF((E434=$CK$7:$CK$59)=TRUE,1,0))-1)),INDIRECT(_xlfn.CONCAT($CD$1,MATCH(E434,$CC$7:$CC$100,0)+6)):INDIRECT(_xlfn.CONCAT($CD$1,MATCH(E434,$CC$7:$CC$100,0)+6+SUM(IF((E434=$CC$7:$CC$59)=TRUE,1,0))-1))))*$S$3*IF(AND(DM432=4,F434=0),1.1,1),1/TRANSPOSE(W434-INDIRECT(_xlfn.CONCAT($BZ$1,MATCH(D434,$BY$7:$BY$100,0)+6)):INDIRECT(_xlfn.CONCAT($BZ$1,MATCH(D434,$BY$7:$BY$100,0)+6+SUM(IF((D434=$BY$7:$BY$59)=TRUE,1,0))-1))*$R$3)),6)=1,1,0)),W434-INDIRECT(_xlfn.CONCAT($BZ$1,MATCH(D434,$BY$7:$BY$100,0)+6)):INDIRECT(_xlfn.CONCAT($BZ$1,MATCH(D434,$BY$7:$BY$100,0)+6+SUM(IF((D434=$BY$7:$BY$59)=TRUE,1,0))-1))*$R$3))/$S$3,1,-1,TRUE)=0,"",_xlfn._xlws.SORT(TRANSPOSE(MMULT(MMULT(_xlfn.MUNIT(X434),IF(ROUND(MMULT(IF(E434=0,IF(DN432=1,INDIRECT(_xlfn.CONCAT($CP$1,MATCH(F434,$CO$7:$CO$100,0)+6)):INDIRECT(_xlfn.CONCAT($CP$1,MATCH(F434,$CO$7:$CO$100,0)+6+SUM(IF((F434=$CO$7:$CO$59)=TRUE,1,0))-1)),INDIRECT(_xlfn.CONCAT($CH$1,MATCH(F434,$CG$7:$CG$100,0)+6)):INDIRECT(_xlfn.CONCAT($CH$1,MATCH(F434,$CG$7:$CG$100,0)+6+SUM(IF((F434=$CG$7:$CG$59)=TRUE,1,0))-1))),IF(OR(DN432=2,DN432=3),INDIRECT(_xlfn.CONCAT($CL$1,MATCH(E434,$CK$7:$CK$100,0)+6)):INDIRECT(_xlfn.CONCAT($CL$1,MATCH(E434,$CK$7:$CK$100,0)+6+SUM(IF((E434=$CK$7:$CK$59)=TRUE,1,0))-1)),INDIRECT(_xlfn.CONCAT($CD$1,MATCH(E434,$CC$7:$CC$100,0)+6)):INDIRECT(_xlfn.CONCAT($CD$1,MATCH(E434,$CC$7:$CC$100,0)+6+SUM(IF((E434=$CC$7:$CC$59)=TRUE,1,0))-1))))*$S$3*IF(AND(DM432=4,F434=0),1.1,1),1/TRANSPOSE(W434-INDIRECT(_xlfn.CONCAT($BZ$1,MATCH(D434,$BY$7:$BY$100,0)+6)):INDIRECT(_xlfn.CONCAT($BZ$1,MATCH(D434,$BY$7:$BY$100,0)+6+SUM(IF((D434=$BY$7:$BY$59)=TRUE,1,0))-1))*$R$3)),6)=1,1,0)),W434-INDIRECT(_xlfn.CONCAT($BZ$1,MATCH(D434,$BY$7:$BY$100,0)+6)):INDIRECT(_xlfn.CONCAT($BZ$1,MATCH(D434,$BY$7:$BY$100,0)+6+SUM(IF((D434=$BY$7:$BY$59)=TRUE,1,0))-1))*$R$3))/$S$3,1,-1,TRUE)),"")</f>
        <v/>
      </c>
      <c r="AG434" s="31"/>
      <c r="AH434" s="31"/>
      <c r="AI434" s="31"/>
      <c r="AJ434" s="32"/>
      <c r="AK434" s="6"/>
      <c r="AL434" s="21"/>
      <c r="AM434" s="21"/>
      <c r="AN434" s="48">
        <f t="shared" si="107"/>
        <v>12</v>
      </c>
      <c r="AO434" s="39" t="e">
        <f t="shared" si="108"/>
        <v>#N/A</v>
      </c>
      <c r="AP434" s="39" t="e" cm="1">
        <f t="array" ref="AP434">_xlfn.XMATCH(1,IF(IF((AL434=$DG$24:$EF$24)=TRUE,1,0)+IF((AM434=$DG$25:$EF$25)=TRUE,1,0)=2,1,0))</f>
        <v>#N/A</v>
      </c>
      <c r="AQ434" s="39" t="str" cm="1">
        <f t="array" aca="1" ref="AQ434:AU434" ca="1">AA434:AE434</f>
        <v/>
      </c>
      <c r="AR434" s="39" t="str">
        <f ca="1"/>
        <v/>
      </c>
      <c r="AS434" s="39" t="str">
        <f ca="1"/>
        <v/>
      </c>
      <c r="AT434" s="39" t="str">
        <f ca="1"/>
        <v/>
      </c>
      <c r="AU434" s="39" t="str">
        <f ca="1"/>
        <v/>
      </c>
      <c r="AV434" s="39">
        <f t="shared" si="109"/>
        <v>0</v>
      </c>
      <c r="AW434" s="39" t="e" cm="1">
        <f t="array" ref="AW434">IF(AND(AV434=1,AO434&lt;&gt;1),VLOOKUP(E434,변환표준점수!$H$8:$O$60,_xlfn.XMATCH('표점 계산기'!$AL434,변환표준점수!$I$6:$O$6)+1,FALSE),IF(AND($E434=0,$DN$4=1),INDEX($CH$7:$CH$73,SUM(IF(AF434=$CP$7:$CP$59,ROW($A$1:$A$50),0))),IF(AND($E434&lt;&gt;0,$DN$4&lt;&gt;1),INDEX($CD$7:$CD$73,SUM(IF(AF434=$CL$7:$CL$59,ROW($A$1:$A$50),0))),AF434:AJ434)))</f>
        <v>#N/A</v>
      </c>
      <c r="AX434" s="39"/>
      <c r="AY434" s="39"/>
      <c r="AZ434" s="39"/>
      <c r="BA434" s="39"/>
      <c r="BB434" s="39" t="e">
        <f>VLOOKUP(G434,변환표준점수!$X$8:$AM$16,_xlfn.XMATCH(AL434,변환표준점수!$Y$5:$AM$5)+IF(OR(AN434=6,AN434=7,AN434=10,AN434=11),IF(AO434=1,0,1),0)+1,FALSE)</f>
        <v>#N/A</v>
      </c>
      <c r="BC434" s="39" t="e">
        <f>VLOOKUP(H434,변환표준점수!$AO$8:$BE$16,_xlfn.XMATCH(AL434,변환표준점수!$AP$5:$BE$5)+IF(OR(AN434=3,AN434=6,AN434=8,AN434=9,AN434=10),IF(AO434=1,0,1),0)+1,FALSE)</f>
        <v>#N/A</v>
      </c>
      <c r="BD434" s="39" t="e">
        <f>IF(I434=0,VLOOKUP(K434,변환표준점수!$BU$8:$CF$62,'표점 계산기'!$AN434+1,FALSE),VLOOKUP(I434,변환표준점수!$BH$8:$BS$62,'표점 계산기'!$AN434+1,FALSE))</f>
        <v>#N/A</v>
      </c>
      <c r="BE434" s="39" t="e">
        <f>IF(J434=0,VLOOKUP(L434,변환표준점수!$BU$8:$CF$62,'표점 계산기'!$AN434+1,FALSE),VLOOKUP(J434,변환표준점수!$BH$8:$BS$62,'표점 계산기'!$AN434+1,FALSE))</f>
        <v>#N/A</v>
      </c>
      <c r="BF434" s="39" cm="1">
        <f t="array" ref="BF434">IF(M434=0,0,IF(OR(AN434=3,AN434=4),0,IF(AN434=1,INDEX($CZ$7:$CZ$15,SUM(IF(M434&lt;$CY$7:$CY$15=TRUE,1,0))+1),VLOOKUP(M434,변환표준점수!$BH$8:$BS$62,'표점 계산기'!AN434+1,FALSE))))</f>
        <v>0</v>
      </c>
      <c r="BG434" s="39" t="e" cm="1">
        <f t="array" ref="BG434">INDEX($DG$24:$EF$31,COLUMN(C429),$AP434)</f>
        <v>#N/A</v>
      </c>
      <c r="BH434" s="39" t="e" cm="1">
        <f t="array" ref="BH434">INDEX($DG$24:$EF$31,COLUMN(D429),$AP434)</f>
        <v>#N/A</v>
      </c>
      <c r="BI434" s="39" t="e" cm="1">
        <f t="array" ref="BI434">INDEX($DG$24:$EF$31,COLUMN(E429),$AP434)</f>
        <v>#N/A</v>
      </c>
      <c r="BJ434" s="39" t="e" cm="1">
        <f t="array" ref="BJ434">INDEX($DG$24:$EF$31,COLUMN(F429),$AP434)</f>
        <v>#N/A</v>
      </c>
      <c r="BK434" s="39" t="e" cm="1">
        <f t="array" ref="BK434">INDEX($DG$24:$EF$31,COLUMN(G429),$AP434)</f>
        <v>#N/A</v>
      </c>
      <c r="BL434" s="39" t="e" cm="1">
        <f t="array" ref="BL434">INDEX($DG$24:$EF$31,COLUMN(H429),$AP434)</f>
        <v>#N/A</v>
      </c>
      <c r="BM434" s="63" t="str" cm="1">
        <f t="array" aca="1" ref="BM434:BQ434" ca="1">IFERROR(ROUND(IF(IFERROR(AW434:BA434/AW434:BA434,0)=1,(IFERROR(AQ434:AU434*BG434,0)+IFERROR(AW434:BA434*BH434,0)+(SUM(BD434:BF434)-MIN(BD434:BF434))*BI434+BB434*BJ434+BC434*BK434)*BL434+BB434*(1-BJ434)+BC434*(1-BK434)+IF(AN434=1,BF434,0),""),2),"")</f>
        <v/>
      </c>
      <c r="BN434" s="52" t="str">
        <f ca="1"/>
        <v/>
      </c>
      <c r="BO434" s="52" t="str">
        <f ca="1"/>
        <v/>
      </c>
      <c r="BP434" s="52" t="str">
        <f ca="1"/>
        <v/>
      </c>
      <c r="BQ434" s="64" t="str">
        <f ca="1"/>
        <v/>
      </c>
      <c r="BR434" s="6"/>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6"/>
      <c r="DM434" s="6"/>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row>
    <row r="435" spans="1:153" x14ac:dyDescent="0.3">
      <c r="A435" s="5"/>
      <c r="B435" s="18" t="str">
        <f t="shared" si="97"/>
        <v/>
      </c>
      <c r="C435" s="24"/>
      <c r="D435" s="24"/>
      <c r="E435" s="24"/>
      <c r="F435" s="24"/>
      <c r="G435" s="24"/>
      <c r="H435" s="25"/>
      <c r="I435" s="25"/>
      <c r="J435" s="25"/>
      <c r="K435" s="25"/>
      <c r="L435" s="25"/>
      <c r="M435" s="25"/>
      <c r="N435" s="24"/>
      <c r="O435" s="25"/>
      <c r="P435" s="6"/>
      <c r="Q435" s="6"/>
      <c r="R435" s="6" t="e">
        <f t="shared" si="98"/>
        <v>#N/A</v>
      </c>
      <c r="S435" s="6" t="e">
        <f t="shared" si="99"/>
        <v>#N/A</v>
      </c>
      <c r="T435" s="6" t="e">
        <f t="shared" si="100"/>
        <v>#N/A</v>
      </c>
      <c r="U435" s="6" t="e">
        <f t="shared" si="101"/>
        <v>#N/A</v>
      </c>
      <c r="V435" s="8" cm="1">
        <f t="array" ref="V435">IF(M435=0,0,IF(OR($DM$4=3,$DM$4=4),0,IF($DM$4=1,INDEX($CZ$7:$CZ$15,SUM(IF(M435&lt;$CY$7:$CY$15=TRUE,1,0))+1),VLOOKUP(M435,$DB$7:$DC$107,2,FALSE))))</f>
        <v>0</v>
      </c>
      <c r="W435" s="6" t="e">
        <f t="shared" si="96"/>
        <v>#N/A</v>
      </c>
      <c r="X435" s="6" cm="1">
        <f t="array" aca="1" ref="X435" ca="1">SUM(IF((IF(E435=0,INDIRECT(_xlfn.CONCAT($CH$1,MATCH(F435,$CG$7:$CG$100,0)+6)):INDIRECT(_xlfn.CONCAT($CH$1,MATCH(F435,$CG$7:$CG$100,0)+6+SUM(IF((F435=$CG$7:$CG$59)=TRUE,1,0))-1)),INDIRECT(_xlfn.CONCAT($CD$1,MATCH(E435,$CC$7:$CC$100,0)+6)):INDIRECT(_xlfn.CONCAT($CD$1,MATCH(E435,$CC$7:$CC$100,0)+6+SUM(IF((E435=$CC$7:$CC$59)=TRUE,1,0))-1)))*$S$3)=0,0,1))</f>
        <v>2</v>
      </c>
      <c r="Y435" s="6" t="e" cm="1">
        <f t="array" aca="1" ref="Y435" ca="1">SUM(IF((TRANSPOSE(MMULT(MMULT(_xlfn.MUNIT(X435),IF(MMULT(IF(E435=0,INDIRECT(_xlfn.CONCAT($CH$1,MATCH(F435,$CG$7:$CG$100,0)+6)):INDIRECT(_xlfn.CONCAT($CH$1,MATCH(F435,$CG$7:$CG$100,0)+6+SUM(IF((F435=$CG$7:$CG$59)=TRUE,1,0))-1)),INDIRECT(_xlfn.CONCAT($CD$1,MATCH(E435,$CC$7:$CC$100,0)+6)):INDIRECT(_xlfn.CONCAT($CD$1,MATCH(E435,$CC$7:$CC$100,0)+6+SUM(IF((E435=$CC$7:$CC$59)=TRUE,1,0))-1)))*$S$3,1/TRANSPOSE(W435-INDIRECT(_xlfn.CONCAT($BZ$1,MATCH(D435,$BY$7:$BY$100,0)+6)):INDIRECT(_xlfn.CONCAT($BZ$1,MATCH(D435,$BY$7:$BY$100,0)+6+SUM(IF((D435=$BY$7:$BY$59)=TRUE,1,0))-1))*$R$3))=1,1,0)),W435-INDIRECT(_xlfn.CONCAT($BZ$1,MATCH(D435,$BY$7:$BY$100,0)+6)):INDIRECT(_xlfn.CONCAT($BZ$1,MATCH(D435,$BY$7:$BY$100,0)+6+SUM(IF((D435=$BY$7:$BY$59)=TRUE,1,0))-1))*$R$3)))=0,0,1))</f>
        <v>#N/A</v>
      </c>
      <c r="Z435" s="6"/>
      <c r="AA435" s="30" t="str">
        <f t="shared" ca="1" si="102"/>
        <v/>
      </c>
      <c r="AB435" s="31" t="str">
        <f t="shared" si="103"/>
        <v/>
      </c>
      <c r="AC435" s="31" t="str">
        <f t="shared" si="104"/>
        <v/>
      </c>
      <c r="AD435" s="31" t="str">
        <f t="shared" si="105"/>
        <v/>
      </c>
      <c r="AE435" s="32" t="str">
        <f t="shared" si="106"/>
        <v/>
      </c>
      <c r="AF435" s="33" t="str" cm="1">
        <f t="array" aca="1" ref="AF435" ca="1">IFERROR(IF(_xlfn._xlws.SORT(TRANSPOSE(MMULT(MMULT(_xlfn.MUNIT(X435),IF(ROUND(MMULT(IF(E435=0,IF(DN433=1,INDIRECT(_xlfn.CONCAT($CP$1,MATCH(F435,$CO$7:$CO$100,0)+6)):INDIRECT(_xlfn.CONCAT($CP$1,MATCH(F435,$CO$7:$CO$100,0)+6+SUM(IF((F435=$CO$7:$CO$59)=TRUE,1,0))-1)),INDIRECT(_xlfn.CONCAT($CH$1,MATCH(F435,$CG$7:$CG$100,0)+6)):INDIRECT(_xlfn.CONCAT($CH$1,MATCH(F435,$CG$7:$CG$100,0)+6+SUM(IF((F435=$CG$7:$CG$59)=TRUE,1,0))-1))),IF(OR(DN433=2,DN433=3),INDIRECT(_xlfn.CONCAT($CL$1,MATCH(E435,$CK$7:$CK$100,0)+6)):INDIRECT(_xlfn.CONCAT($CL$1,MATCH(E435,$CK$7:$CK$100,0)+6+SUM(IF((E435=$CK$7:$CK$59)=TRUE,1,0))-1)),INDIRECT(_xlfn.CONCAT($CD$1,MATCH(E435,$CC$7:$CC$100,0)+6)):INDIRECT(_xlfn.CONCAT($CD$1,MATCH(E435,$CC$7:$CC$100,0)+6+SUM(IF((E435=$CC$7:$CC$59)=TRUE,1,0))-1))))*$S$3*IF(AND(DM433=4,F435=0),1.1,1),1/TRANSPOSE(W435-INDIRECT(_xlfn.CONCAT($BZ$1,MATCH(D435,$BY$7:$BY$100,0)+6)):INDIRECT(_xlfn.CONCAT($BZ$1,MATCH(D435,$BY$7:$BY$100,0)+6+SUM(IF((D435=$BY$7:$BY$59)=TRUE,1,0))-1))*$R$3)),6)=1,1,0)),W435-INDIRECT(_xlfn.CONCAT($BZ$1,MATCH(D435,$BY$7:$BY$100,0)+6)):INDIRECT(_xlfn.CONCAT($BZ$1,MATCH(D435,$BY$7:$BY$100,0)+6+SUM(IF((D435=$BY$7:$BY$59)=TRUE,1,0))-1))*$R$3))/$S$3,1,-1,TRUE)=0,"",_xlfn._xlws.SORT(TRANSPOSE(MMULT(MMULT(_xlfn.MUNIT(X435),IF(ROUND(MMULT(IF(E435=0,IF(DN433=1,INDIRECT(_xlfn.CONCAT($CP$1,MATCH(F435,$CO$7:$CO$100,0)+6)):INDIRECT(_xlfn.CONCAT($CP$1,MATCH(F435,$CO$7:$CO$100,0)+6+SUM(IF((F435=$CO$7:$CO$59)=TRUE,1,0))-1)),INDIRECT(_xlfn.CONCAT($CH$1,MATCH(F435,$CG$7:$CG$100,0)+6)):INDIRECT(_xlfn.CONCAT($CH$1,MATCH(F435,$CG$7:$CG$100,0)+6+SUM(IF((F435=$CG$7:$CG$59)=TRUE,1,0))-1))),IF(OR(DN433=2,DN433=3),INDIRECT(_xlfn.CONCAT($CL$1,MATCH(E435,$CK$7:$CK$100,0)+6)):INDIRECT(_xlfn.CONCAT($CL$1,MATCH(E435,$CK$7:$CK$100,0)+6+SUM(IF((E435=$CK$7:$CK$59)=TRUE,1,0))-1)),INDIRECT(_xlfn.CONCAT($CD$1,MATCH(E435,$CC$7:$CC$100,0)+6)):INDIRECT(_xlfn.CONCAT($CD$1,MATCH(E435,$CC$7:$CC$100,0)+6+SUM(IF((E435=$CC$7:$CC$59)=TRUE,1,0))-1))))*$S$3*IF(AND(DM433=4,F435=0),1.1,1),1/TRANSPOSE(W435-INDIRECT(_xlfn.CONCAT($BZ$1,MATCH(D435,$BY$7:$BY$100,0)+6)):INDIRECT(_xlfn.CONCAT($BZ$1,MATCH(D435,$BY$7:$BY$100,0)+6+SUM(IF((D435=$BY$7:$BY$59)=TRUE,1,0))-1))*$R$3)),6)=1,1,0)),W435-INDIRECT(_xlfn.CONCAT($BZ$1,MATCH(D435,$BY$7:$BY$100,0)+6)):INDIRECT(_xlfn.CONCAT($BZ$1,MATCH(D435,$BY$7:$BY$100,0)+6+SUM(IF((D435=$BY$7:$BY$59)=TRUE,1,0))-1))*$R$3))/$S$3,1,-1,TRUE)),"")</f>
        <v/>
      </c>
      <c r="AG435" s="31"/>
      <c r="AH435" s="31"/>
      <c r="AI435" s="31"/>
      <c r="AJ435" s="32"/>
      <c r="AK435" s="6"/>
      <c r="AL435" s="21"/>
      <c r="AM435" s="21"/>
      <c r="AN435" s="48">
        <f t="shared" si="107"/>
        <v>12</v>
      </c>
      <c r="AO435" s="39" t="e">
        <f t="shared" si="108"/>
        <v>#N/A</v>
      </c>
      <c r="AP435" s="39" t="e" cm="1">
        <f t="array" ref="AP435">_xlfn.XMATCH(1,IF(IF((AL435=$DG$24:$EF$24)=TRUE,1,0)+IF((AM435=$DG$25:$EF$25)=TRUE,1,0)=2,1,0))</f>
        <v>#N/A</v>
      </c>
      <c r="AQ435" s="39" t="str" cm="1">
        <f t="array" aca="1" ref="AQ435:AU435" ca="1">AA435:AE435</f>
        <v/>
      </c>
      <c r="AR435" s="39" t="str">
        <f ca="1"/>
        <v/>
      </c>
      <c r="AS435" s="39" t="str">
        <f ca="1"/>
        <v/>
      </c>
      <c r="AT435" s="39" t="str">
        <f ca="1"/>
        <v/>
      </c>
      <c r="AU435" s="39" t="str">
        <f ca="1"/>
        <v/>
      </c>
      <c r="AV435" s="39">
        <f t="shared" si="109"/>
        <v>0</v>
      </c>
      <c r="AW435" s="39" t="e" cm="1">
        <f t="array" ref="AW435">IF(AND(AV435=1,AO435&lt;&gt;1),VLOOKUP(E435,변환표준점수!$H$8:$O$60,_xlfn.XMATCH('표점 계산기'!$AL435,변환표준점수!$I$6:$O$6)+1,FALSE),IF(AND($E435=0,$DN$4=1),INDEX($CH$7:$CH$73,SUM(IF(AF435=$CP$7:$CP$59,ROW($A$1:$A$50),0))),IF(AND($E435&lt;&gt;0,$DN$4&lt;&gt;1),INDEX($CD$7:$CD$73,SUM(IF(AF435=$CL$7:$CL$59,ROW($A$1:$A$50),0))),AF435:AJ435)))</f>
        <v>#N/A</v>
      </c>
      <c r="AX435" s="39"/>
      <c r="AY435" s="39"/>
      <c r="AZ435" s="39"/>
      <c r="BA435" s="39"/>
      <c r="BB435" s="39" t="e">
        <f>VLOOKUP(G435,변환표준점수!$X$8:$AM$16,_xlfn.XMATCH(AL435,변환표준점수!$Y$5:$AM$5)+IF(OR(AN435=6,AN435=7,AN435=10,AN435=11),IF(AO435=1,0,1),0)+1,FALSE)</f>
        <v>#N/A</v>
      </c>
      <c r="BC435" s="39" t="e">
        <f>VLOOKUP(H435,변환표준점수!$AO$8:$BE$16,_xlfn.XMATCH(AL435,변환표준점수!$AP$5:$BE$5)+IF(OR(AN435=3,AN435=6,AN435=8,AN435=9,AN435=10),IF(AO435=1,0,1),0)+1,FALSE)</f>
        <v>#N/A</v>
      </c>
      <c r="BD435" s="39" t="e">
        <f>IF(I435=0,VLOOKUP(K435,변환표준점수!$BU$8:$CF$62,'표점 계산기'!$AN435+1,FALSE),VLOOKUP(I435,변환표준점수!$BH$8:$BS$62,'표점 계산기'!$AN435+1,FALSE))</f>
        <v>#N/A</v>
      </c>
      <c r="BE435" s="39" t="e">
        <f>IF(J435=0,VLOOKUP(L435,변환표준점수!$BU$8:$CF$62,'표점 계산기'!$AN435+1,FALSE),VLOOKUP(J435,변환표준점수!$BH$8:$BS$62,'표점 계산기'!$AN435+1,FALSE))</f>
        <v>#N/A</v>
      </c>
      <c r="BF435" s="39" cm="1">
        <f t="array" ref="BF435">IF(M435=0,0,IF(OR(AN435=3,AN435=4),0,IF(AN435=1,INDEX($CZ$7:$CZ$15,SUM(IF(M435&lt;$CY$7:$CY$15=TRUE,1,0))+1),VLOOKUP(M435,변환표준점수!$BH$8:$BS$62,'표점 계산기'!AN435+1,FALSE))))</f>
        <v>0</v>
      </c>
      <c r="BG435" s="39" t="e" cm="1">
        <f t="array" ref="BG435">INDEX($DG$24:$EF$31,COLUMN(C430),$AP435)</f>
        <v>#N/A</v>
      </c>
      <c r="BH435" s="39" t="e" cm="1">
        <f t="array" ref="BH435">INDEX($DG$24:$EF$31,COLUMN(D430),$AP435)</f>
        <v>#N/A</v>
      </c>
      <c r="BI435" s="39" t="e" cm="1">
        <f t="array" ref="BI435">INDEX($DG$24:$EF$31,COLUMN(E430),$AP435)</f>
        <v>#N/A</v>
      </c>
      <c r="BJ435" s="39" t="e" cm="1">
        <f t="array" ref="BJ435">INDEX($DG$24:$EF$31,COLUMN(F430),$AP435)</f>
        <v>#N/A</v>
      </c>
      <c r="BK435" s="39" t="e" cm="1">
        <f t="array" ref="BK435">INDEX($DG$24:$EF$31,COLUMN(G430),$AP435)</f>
        <v>#N/A</v>
      </c>
      <c r="BL435" s="39" t="e" cm="1">
        <f t="array" ref="BL435">INDEX($DG$24:$EF$31,COLUMN(H430),$AP435)</f>
        <v>#N/A</v>
      </c>
      <c r="BM435" s="63" t="str" cm="1">
        <f t="array" aca="1" ref="BM435:BQ435" ca="1">IFERROR(ROUND(IF(IFERROR(AW435:BA435/AW435:BA435,0)=1,(IFERROR(AQ435:AU435*BG435,0)+IFERROR(AW435:BA435*BH435,0)+(SUM(BD435:BF435)-MIN(BD435:BF435))*BI435+BB435*BJ435+BC435*BK435)*BL435+BB435*(1-BJ435)+BC435*(1-BK435)+IF(AN435=1,BF435,0),""),2),"")</f>
        <v/>
      </c>
      <c r="BN435" s="52" t="str">
        <f ca="1"/>
        <v/>
      </c>
      <c r="BO435" s="52" t="str">
        <f ca="1"/>
        <v/>
      </c>
      <c r="BP435" s="52" t="str">
        <f ca="1"/>
        <v/>
      </c>
      <c r="BQ435" s="64" t="str">
        <f ca="1"/>
        <v/>
      </c>
      <c r="BR435" s="6"/>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6"/>
      <c r="DM435" s="6"/>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row>
    <row r="436" spans="1:153" x14ac:dyDescent="0.3">
      <c r="A436" s="5"/>
      <c r="B436" s="18" t="str">
        <f t="shared" si="97"/>
        <v/>
      </c>
      <c r="C436" s="24"/>
      <c r="D436" s="24"/>
      <c r="E436" s="24"/>
      <c r="F436" s="24"/>
      <c r="G436" s="24"/>
      <c r="H436" s="25"/>
      <c r="I436" s="25"/>
      <c r="J436" s="25"/>
      <c r="K436" s="25"/>
      <c r="L436" s="25"/>
      <c r="M436" s="25"/>
      <c r="N436" s="24"/>
      <c r="O436" s="25"/>
      <c r="P436" s="6"/>
      <c r="Q436" s="6"/>
      <c r="R436" s="6" t="e">
        <f t="shared" si="98"/>
        <v>#N/A</v>
      </c>
      <c r="S436" s="6" t="e">
        <f t="shared" si="99"/>
        <v>#N/A</v>
      </c>
      <c r="T436" s="6" t="e">
        <f t="shared" si="100"/>
        <v>#N/A</v>
      </c>
      <c r="U436" s="6" t="e">
        <f t="shared" si="101"/>
        <v>#N/A</v>
      </c>
      <c r="V436" s="8" cm="1">
        <f t="array" ref="V436">IF(M436=0,0,IF(OR($DM$4=3,$DM$4=4),0,IF($DM$4=1,INDEX($CZ$7:$CZ$15,SUM(IF(M436&lt;$CY$7:$CY$15=TRUE,1,0))+1),VLOOKUP(M436,$DB$7:$DC$107,2,FALSE))))</f>
        <v>0</v>
      </c>
      <c r="W436" s="6" t="e">
        <f t="shared" si="96"/>
        <v>#N/A</v>
      </c>
      <c r="X436" s="6" cm="1">
        <f t="array" aca="1" ref="X436" ca="1">SUM(IF((IF(E436=0,INDIRECT(_xlfn.CONCAT($CH$1,MATCH(F436,$CG$7:$CG$100,0)+6)):INDIRECT(_xlfn.CONCAT($CH$1,MATCH(F436,$CG$7:$CG$100,0)+6+SUM(IF((F436=$CG$7:$CG$59)=TRUE,1,0))-1)),INDIRECT(_xlfn.CONCAT($CD$1,MATCH(E436,$CC$7:$CC$100,0)+6)):INDIRECT(_xlfn.CONCAT($CD$1,MATCH(E436,$CC$7:$CC$100,0)+6+SUM(IF((E436=$CC$7:$CC$59)=TRUE,1,0))-1)))*$S$3)=0,0,1))</f>
        <v>2</v>
      </c>
      <c r="Y436" s="6" t="e" cm="1">
        <f t="array" aca="1" ref="Y436" ca="1">SUM(IF((TRANSPOSE(MMULT(MMULT(_xlfn.MUNIT(X436),IF(MMULT(IF(E436=0,INDIRECT(_xlfn.CONCAT($CH$1,MATCH(F436,$CG$7:$CG$100,0)+6)):INDIRECT(_xlfn.CONCAT($CH$1,MATCH(F436,$CG$7:$CG$100,0)+6+SUM(IF((F436=$CG$7:$CG$59)=TRUE,1,0))-1)),INDIRECT(_xlfn.CONCAT($CD$1,MATCH(E436,$CC$7:$CC$100,0)+6)):INDIRECT(_xlfn.CONCAT($CD$1,MATCH(E436,$CC$7:$CC$100,0)+6+SUM(IF((E436=$CC$7:$CC$59)=TRUE,1,0))-1)))*$S$3,1/TRANSPOSE(W436-INDIRECT(_xlfn.CONCAT($BZ$1,MATCH(D436,$BY$7:$BY$100,0)+6)):INDIRECT(_xlfn.CONCAT($BZ$1,MATCH(D436,$BY$7:$BY$100,0)+6+SUM(IF((D436=$BY$7:$BY$59)=TRUE,1,0))-1))*$R$3))=1,1,0)),W436-INDIRECT(_xlfn.CONCAT($BZ$1,MATCH(D436,$BY$7:$BY$100,0)+6)):INDIRECT(_xlfn.CONCAT($BZ$1,MATCH(D436,$BY$7:$BY$100,0)+6+SUM(IF((D436=$BY$7:$BY$59)=TRUE,1,0))-1))*$R$3)))=0,0,1))</f>
        <v>#N/A</v>
      </c>
      <c r="Z436" s="6"/>
      <c r="AA436" s="30" t="str">
        <f t="shared" ca="1" si="102"/>
        <v/>
      </c>
      <c r="AB436" s="31" t="str">
        <f t="shared" si="103"/>
        <v/>
      </c>
      <c r="AC436" s="31" t="str">
        <f t="shared" si="104"/>
        <v/>
      </c>
      <c r="AD436" s="31" t="str">
        <f t="shared" si="105"/>
        <v/>
      </c>
      <c r="AE436" s="32" t="str">
        <f t="shared" si="106"/>
        <v/>
      </c>
      <c r="AF436" s="33" t="str" cm="1">
        <f t="array" aca="1" ref="AF436" ca="1">IFERROR(IF(_xlfn._xlws.SORT(TRANSPOSE(MMULT(MMULT(_xlfn.MUNIT(X436),IF(ROUND(MMULT(IF(E436=0,IF(DN434=1,INDIRECT(_xlfn.CONCAT($CP$1,MATCH(F436,$CO$7:$CO$100,0)+6)):INDIRECT(_xlfn.CONCAT($CP$1,MATCH(F436,$CO$7:$CO$100,0)+6+SUM(IF((F436=$CO$7:$CO$59)=TRUE,1,0))-1)),INDIRECT(_xlfn.CONCAT($CH$1,MATCH(F436,$CG$7:$CG$100,0)+6)):INDIRECT(_xlfn.CONCAT($CH$1,MATCH(F436,$CG$7:$CG$100,0)+6+SUM(IF((F436=$CG$7:$CG$59)=TRUE,1,0))-1))),IF(OR(DN434=2,DN434=3),INDIRECT(_xlfn.CONCAT($CL$1,MATCH(E436,$CK$7:$CK$100,0)+6)):INDIRECT(_xlfn.CONCAT($CL$1,MATCH(E436,$CK$7:$CK$100,0)+6+SUM(IF((E436=$CK$7:$CK$59)=TRUE,1,0))-1)),INDIRECT(_xlfn.CONCAT($CD$1,MATCH(E436,$CC$7:$CC$100,0)+6)):INDIRECT(_xlfn.CONCAT($CD$1,MATCH(E436,$CC$7:$CC$100,0)+6+SUM(IF((E436=$CC$7:$CC$59)=TRUE,1,0))-1))))*$S$3*IF(AND(DM434=4,F436=0),1.1,1),1/TRANSPOSE(W436-INDIRECT(_xlfn.CONCAT($BZ$1,MATCH(D436,$BY$7:$BY$100,0)+6)):INDIRECT(_xlfn.CONCAT($BZ$1,MATCH(D436,$BY$7:$BY$100,0)+6+SUM(IF((D436=$BY$7:$BY$59)=TRUE,1,0))-1))*$R$3)),6)=1,1,0)),W436-INDIRECT(_xlfn.CONCAT($BZ$1,MATCH(D436,$BY$7:$BY$100,0)+6)):INDIRECT(_xlfn.CONCAT($BZ$1,MATCH(D436,$BY$7:$BY$100,0)+6+SUM(IF((D436=$BY$7:$BY$59)=TRUE,1,0))-1))*$R$3))/$S$3,1,-1,TRUE)=0,"",_xlfn._xlws.SORT(TRANSPOSE(MMULT(MMULT(_xlfn.MUNIT(X436),IF(ROUND(MMULT(IF(E436=0,IF(DN434=1,INDIRECT(_xlfn.CONCAT($CP$1,MATCH(F436,$CO$7:$CO$100,0)+6)):INDIRECT(_xlfn.CONCAT($CP$1,MATCH(F436,$CO$7:$CO$100,0)+6+SUM(IF((F436=$CO$7:$CO$59)=TRUE,1,0))-1)),INDIRECT(_xlfn.CONCAT($CH$1,MATCH(F436,$CG$7:$CG$100,0)+6)):INDIRECT(_xlfn.CONCAT($CH$1,MATCH(F436,$CG$7:$CG$100,0)+6+SUM(IF((F436=$CG$7:$CG$59)=TRUE,1,0))-1))),IF(OR(DN434=2,DN434=3),INDIRECT(_xlfn.CONCAT($CL$1,MATCH(E436,$CK$7:$CK$100,0)+6)):INDIRECT(_xlfn.CONCAT($CL$1,MATCH(E436,$CK$7:$CK$100,0)+6+SUM(IF((E436=$CK$7:$CK$59)=TRUE,1,0))-1)),INDIRECT(_xlfn.CONCAT($CD$1,MATCH(E436,$CC$7:$CC$100,0)+6)):INDIRECT(_xlfn.CONCAT($CD$1,MATCH(E436,$CC$7:$CC$100,0)+6+SUM(IF((E436=$CC$7:$CC$59)=TRUE,1,0))-1))))*$S$3*IF(AND(DM434=4,F436=0),1.1,1),1/TRANSPOSE(W436-INDIRECT(_xlfn.CONCAT($BZ$1,MATCH(D436,$BY$7:$BY$100,0)+6)):INDIRECT(_xlfn.CONCAT($BZ$1,MATCH(D436,$BY$7:$BY$100,0)+6+SUM(IF((D436=$BY$7:$BY$59)=TRUE,1,0))-1))*$R$3)),6)=1,1,0)),W436-INDIRECT(_xlfn.CONCAT($BZ$1,MATCH(D436,$BY$7:$BY$100,0)+6)):INDIRECT(_xlfn.CONCAT($BZ$1,MATCH(D436,$BY$7:$BY$100,0)+6+SUM(IF((D436=$BY$7:$BY$59)=TRUE,1,0))-1))*$R$3))/$S$3,1,-1,TRUE)),"")</f>
        <v/>
      </c>
      <c r="AG436" s="31"/>
      <c r="AH436" s="31"/>
      <c r="AI436" s="31"/>
      <c r="AJ436" s="32"/>
      <c r="AK436" s="6"/>
      <c r="AL436" s="21"/>
      <c r="AM436" s="21"/>
      <c r="AN436" s="48">
        <f t="shared" si="107"/>
        <v>12</v>
      </c>
      <c r="AO436" s="39" t="e">
        <f t="shared" si="108"/>
        <v>#N/A</v>
      </c>
      <c r="AP436" s="39" t="e" cm="1">
        <f t="array" ref="AP436">_xlfn.XMATCH(1,IF(IF((AL436=$DG$24:$EF$24)=TRUE,1,0)+IF((AM436=$DG$25:$EF$25)=TRUE,1,0)=2,1,0))</f>
        <v>#N/A</v>
      </c>
      <c r="AQ436" s="39" t="str" cm="1">
        <f t="array" aca="1" ref="AQ436:AU436" ca="1">AA436:AE436</f>
        <v/>
      </c>
      <c r="AR436" s="39" t="str">
        <f ca="1"/>
        <v/>
      </c>
      <c r="AS436" s="39" t="str">
        <f ca="1"/>
        <v/>
      </c>
      <c r="AT436" s="39" t="str">
        <f ca="1"/>
        <v/>
      </c>
      <c r="AU436" s="39" t="str">
        <f ca="1"/>
        <v/>
      </c>
      <c r="AV436" s="39">
        <f t="shared" si="109"/>
        <v>0</v>
      </c>
      <c r="AW436" s="39" t="e" cm="1">
        <f t="array" ref="AW436">IF(AND(AV436=1,AO436&lt;&gt;1),VLOOKUP(E436,변환표준점수!$H$8:$O$60,_xlfn.XMATCH('표점 계산기'!$AL436,변환표준점수!$I$6:$O$6)+1,FALSE),IF(AND($E436=0,$DN$4=1),INDEX($CH$7:$CH$73,SUM(IF(AF436=$CP$7:$CP$59,ROW($A$1:$A$50),0))),IF(AND($E436&lt;&gt;0,$DN$4&lt;&gt;1),INDEX($CD$7:$CD$73,SUM(IF(AF436=$CL$7:$CL$59,ROW($A$1:$A$50),0))),AF436:AJ436)))</f>
        <v>#N/A</v>
      </c>
      <c r="AX436" s="39"/>
      <c r="AY436" s="39"/>
      <c r="AZ436" s="39"/>
      <c r="BA436" s="39"/>
      <c r="BB436" s="39" t="e">
        <f>VLOOKUP(G436,변환표준점수!$X$8:$AM$16,_xlfn.XMATCH(AL436,변환표준점수!$Y$5:$AM$5)+IF(OR(AN436=6,AN436=7,AN436=10,AN436=11),IF(AO436=1,0,1),0)+1,FALSE)</f>
        <v>#N/A</v>
      </c>
      <c r="BC436" s="39" t="e">
        <f>VLOOKUP(H436,변환표준점수!$AO$8:$BE$16,_xlfn.XMATCH(AL436,변환표준점수!$AP$5:$BE$5)+IF(OR(AN436=3,AN436=6,AN436=8,AN436=9,AN436=10),IF(AO436=1,0,1),0)+1,FALSE)</f>
        <v>#N/A</v>
      </c>
      <c r="BD436" s="39" t="e">
        <f>IF(I436=0,VLOOKUP(K436,변환표준점수!$BU$8:$CF$62,'표점 계산기'!$AN436+1,FALSE),VLOOKUP(I436,변환표준점수!$BH$8:$BS$62,'표점 계산기'!$AN436+1,FALSE))</f>
        <v>#N/A</v>
      </c>
      <c r="BE436" s="39" t="e">
        <f>IF(J436=0,VLOOKUP(L436,변환표준점수!$BU$8:$CF$62,'표점 계산기'!$AN436+1,FALSE),VLOOKUP(J436,변환표준점수!$BH$8:$BS$62,'표점 계산기'!$AN436+1,FALSE))</f>
        <v>#N/A</v>
      </c>
      <c r="BF436" s="39" cm="1">
        <f t="array" ref="BF436">IF(M436=0,0,IF(OR(AN436=3,AN436=4),0,IF(AN436=1,INDEX($CZ$7:$CZ$15,SUM(IF(M436&lt;$CY$7:$CY$15=TRUE,1,0))+1),VLOOKUP(M436,변환표준점수!$BH$8:$BS$62,'표점 계산기'!AN436+1,FALSE))))</f>
        <v>0</v>
      </c>
      <c r="BG436" s="39" t="e" cm="1">
        <f t="array" ref="BG436">INDEX($DG$24:$EF$31,COLUMN(C431),$AP436)</f>
        <v>#N/A</v>
      </c>
      <c r="BH436" s="39" t="e" cm="1">
        <f t="array" ref="BH436">INDEX($DG$24:$EF$31,COLUMN(D431),$AP436)</f>
        <v>#N/A</v>
      </c>
      <c r="BI436" s="39" t="e" cm="1">
        <f t="array" ref="BI436">INDEX($DG$24:$EF$31,COLUMN(E431),$AP436)</f>
        <v>#N/A</v>
      </c>
      <c r="BJ436" s="39" t="e" cm="1">
        <f t="array" ref="BJ436">INDEX($DG$24:$EF$31,COLUMN(F431),$AP436)</f>
        <v>#N/A</v>
      </c>
      <c r="BK436" s="39" t="e" cm="1">
        <f t="array" ref="BK436">INDEX($DG$24:$EF$31,COLUMN(G431),$AP436)</f>
        <v>#N/A</v>
      </c>
      <c r="BL436" s="39" t="e" cm="1">
        <f t="array" ref="BL436">INDEX($DG$24:$EF$31,COLUMN(H431),$AP436)</f>
        <v>#N/A</v>
      </c>
      <c r="BM436" s="63" t="str" cm="1">
        <f t="array" aca="1" ref="BM436:BQ436" ca="1">IFERROR(ROUND(IF(IFERROR(AW436:BA436/AW436:BA436,0)=1,(IFERROR(AQ436:AU436*BG436,0)+IFERROR(AW436:BA436*BH436,0)+(SUM(BD436:BF436)-MIN(BD436:BF436))*BI436+BB436*BJ436+BC436*BK436)*BL436+BB436*(1-BJ436)+BC436*(1-BK436)+IF(AN436=1,BF436,0),""),2),"")</f>
        <v/>
      </c>
      <c r="BN436" s="52" t="str">
        <f ca="1"/>
        <v/>
      </c>
      <c r="BO436" s="52" t="str">
        <f ca="1"/>
        <v/>
      </c>
      <c r="BP436" s="52" t="str">
        <f ca="1"/>
        <v/>
      </c>
      <c r="BQ436" s="64" t="str">
        <f ca="1"/>
        <v/>
      </c>
      <c r="BR436" s="6"/>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6"/>
      <c r="DM436" s="6"/>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row>
    <row r="437" spans="1:153" x14ac:dyDescent="0.3">
      <c r="A437" s="5"/>
      <c r="B437" s="18" t="str">
        <f t="shared" si="97"/>
        <v/>
      </c>
      <c r="C437" s="24"/>
      <c r="D437" s="24"/>
      <c r="E437" s="24"/>
      <c r="F437" s="24"/>
      <c r="G437" s="24"/>
      <c r="H437" s="25"/>
      <c r="I437" s="25"/>
      <c r="J437" s="25"/>
      <c r="K437" s="25"/>
      <c r="L437" s="25"/>
      <c r="M437" s="25"/>
      <c r="N437" s="24"/>
      <c r="O437" s="25"/>
      <c r="P437" s="6"/>
      <c r="Q437" s="6"/>
      <c r="R437" s="6" t="e">
        <f t="shared" si="98"/>
        <v>#N/A</v>
      </c>
      <c r="S437" s="6" t="e">
        <f t="shared" si="99"/>
        <v>#N/A</v>
      </c>
      <c r="T437" s="6" t="e">
        <f t="shared" si="100"/>
        <v>#N/A</v>
      </c>
      <c r="U437" s="6" t="e">
        <f t="shared" si="101"/>
        <v>#N/A</v>
      </c>
      <c r="V437" s="8" cm="1">
        <f t="array" ref="V437">IF(M437=0,0,IF(OR($DM$4=3,$DM$4=4),0,IF($DM$4=1,INDEX($CZ$7:$CZ$15,SUM(IF(M437&lt;$CY$7:$CY$15=TRUE,1,0))+1),VLOOKUP(M437,$DB$7:$DC$107,2,FALSE))))</f>
        <v>0</v>
      </c>
      <c r="W437" s="6" t="e">
        <f t="shared" si="96"/>
        <v>#N/A</v>
      </c>
      <c r="X437" s="6" cm="1">
        <f t="array" aca="1" ref="X437" ca="1">SUM(IF((IF(E437=0,INDIRECT(_xlfn.CONCAT($CH$1,MATCH(F437,$CG$7:$CG$100,0)+6)):INDIRECT(_xlfn.CONCAT($CH$1,MATCH(F437,$CG$7:$CG$100,0)+6+SUM(IF((F437=$CG$7:$CG$59)=TRUE,1,0))-1)),INDIRECT(_xlfn.CONCAT($CD$1,MATCH(E437,$CC$7:$CC$100,0)+6)):INDIRECT(_xlfn.CONCAT($CD$1,MATCH(E437,$CC$7:$CC$100,0)+6+SUM(IF((E437=$CC$7:$CC$59)=TRUE,1,0))-1)))*$S$3)=0,0,1))</f>
        <v>2</v>
      </c>
      <c r="Y437" s="6" t="e" cm="1">
        <f t="array" aca="1" ref="Y437" ca="1">SUM(IF((TRANSPOSE(MMULT(MMULT(_xlfn.MUNIT(X437),IF(MMULT(IF(E437=0,INDIRECT(_xlfn.CONCAT($CH$1,MATCH(F437,$CG$7:$CG$100,0)+6)):INDIRECT(_xlfn.CONCAT($CH$1,MATCH(F437,$CG$7:$CG$100,0)+6+SUM(IF((F437=$CG$7:$CG$59)=TRUE,1,0))-1)),INDIRECT(_xlfn.CONCAT($CD$1,MATCH(E437,$CC$7:$CC$100,0)+6)):INDIRECT(_xlfn.CONCAT($CD$1,MATCH(E437,$CC$7:$CC$100,0)+6+SUM(IF((E437=$CC$7:$CC$59)=TRUE,1,0))-1)))*$S$3,1/TRANSPOSE(W437-INDIRECT(_xlfn.CONCAT($BZ$1,MATCH(D437,$BY$7:$BY$100,0)+6)):INDIRECT(_xlfn.CONCAT($BZ$1,MATCH(D437,$BY$7:$BY$100,0)+6+SUM(IF((D437=$BY$7:$BY$59)=TRUE,1,0))-1))*$R$3))=1,1,0)),W437-INDIRECT(_xlfn.CONCAT($BZ$1,MATCH(D437,$BY$7:$BY$100,0)+6)):INDIRECT(_xlfn.CONCAT($BZ$1,MATCH(D437,$BY$7:$BY$100,0)+6+SUM(IF((D437=$BY$7:$BY$59)=TRUE,1,0))-1))*$R$3)))=0,0,1))</f>
        <v>#N/A</v>
      </c>
      <c r="Z437" s="6"/>
      <c r="AA437" s="30" t="str">
        <f t="shared" ca="1" si="102"/>
        <v/>
      </c>
      <c r="AB437" s="31" t="str">
        <f t="shared" si="103"/>
        <v/>
      </c>
      <c r="AC437" s="31" t="str">
        <f t="shared" si="104"/>
        <v/>
      </c>
      <c r="AD437" s="31" t="str">
        <f t="shared" si="105"/>
        <v/>
      </c>
      <c r="AE437" s="32" t="str">
        <f t="shared" si="106"/>
        <v/>
      </c>
      <c r="AF437" s="33" t="str" cm="1">
        <f t="array" aca="1" ref="AF437" ca="1">IFERROR(IF(_xlfn._xlws.SORT(TRANSPOSE(MMULT(MMULT(_xlfn.MUNIT(X437),IF(ROUND(MMULT(IF(E437=0,IF(DN435=1,INDIRECT(_xlfn.CONCAT($CP$1,MATCH(F437,$CO$7:$CO$100,0)+6)):INDIRECT(_xlfn.CONCAT($CP$1,MATCH(F437,$CO$7:$CO$100,0)+6+SUM(IF((F437=$CO$7:$CO$59)=TRUE,1,0))-1)),INDIRECT(_xlfn.CONCAT($CH$1,MATCH(F437,$CG$7:$CG$100,0)+6)):INDIRECT(_xlfn.CONCAT($CH$1,MATCH(F437,$CG$7:$CG$100,0)+6+SUM(IF((F437=$CG$7:$CG$59)=TRUE,1,0))-1))),IF(OR(DN435=2,DN435=3),INDIRECT(_xlfn.CONCAT($CL$1,MATCH(E437,$CK$7:$CK$100,0)+6)):INDIRECT(_xlfn.CONCAT($CL$1,MATCH(E437,$CK$7:$CK$100,0)+6+SUM(IF((E437=$CK$7:$CK$59)=TRUE,1,0))-1)),INDIRECT(_xlfn.CONCAT($CD$1,MATCH(E437,$CC$7:$CC$100,0)+6)):INDIRECT(_xlfn.CONCAT($CD$1,MATCH(E437,$CC$7:$CC$100,0)+6+SUM(IF((E437=$CC$7:$CC$59)=TRUE,1,0))-1))))*$S$3*IF(AND(DM435=4,F437=0),1.1,1),1/TRANSPOSE(W437-INDIRECT(_xlfn.CONCAT($BZ$1,MATCH(D437,$BY$7:$BY$100,0)+6)):INDIRECT(_xlfn.CONCAT($BZ$1,MATCH(D437,$BY$7:$BY$100,0)+6+SUM(IF((D437=$BY$7:$BY$59)=TRUE,1,0))-1))*$R$3)),6)=1,1,0)),W437-INDIRECT(_xlfn.CONCAT($BZ$1,MATCH(D437,$BY$7:$BY$100,0)+6)):INDIRECT(_xlfn.CONCAT($BZ$1,MATCH(D437,$BY$7:$BY$100,0)+6+SUM(IF((D437=$BY$7:$BY$59)=TRUE,1,0))-1))*$R$3))/$S$3,1,-1,TRUE)=0,"",_xlfn._xlws.SORT(TRANSPOSE(MMULT(MMULT(_xlfn.MUNIT(X437),IF(ROUND(MMULT(IF(E437=0,IF(DN435=1,INDIRECT(_xlfn.CONCAT($CP$1,MATCH(F437,$CO$7:$CO$100,0)+6)):INDIRECT(_xlfn.CONCAT($CP$1,MATCH(F437,$CO$7:$CO$100,0)+6+SUM(IF((F437=$CO$7:$CO$59)=TRUE,1,0))-1)),INDIRECT(_xlfn.CONCAT($CH$1,MATCH(F437,$CG$7:$CG$100,0)+6)):INDIRECT(_xlfn.CONCAT($CH$1,MATCH(F437,$CG$7:$CG$100,0)+6+SUM(IF((F437=$CG$7:$CG$59)=TRUE,1,0))-1))),IF(OR(DN435=2,DN435=3),INDIRECT(_xlfn.CONCAT($CL$1,MATCH(E437,$CK$7:$CK$100,0)+6)):INDIRECT(_xlfn.CONCAT($CL$1,MATCH(E437,$CK$7:$CK$100,0)+6+SUM(IF((E437=$CK$7:$CK$59)=TRUE,1,0))-1)),INDIRECT(_xlfn.CONCAT($CD$1,MATCH(E437,$CC$7:$CC$100,0)+6)):INDIRECT(_xlfn.CONCAT($CD$1,MATCH(E437,$CC$7:$CC$100,0)+6+SUM(IF((E437=$CC$7:$CC$59)=TRUE,1,0))-1))))*$S$3*IF(AND(DM435=4,F437=0),1.1,1),1/TRANSPOSE(W437-INDIRECT(_xlfn.CONCAT($BZ$1,MATCH(D437,$BY$7:$BY$100,0)+6)):INDIRECT(_xlfn.CONCAT($BZ$1,MATCH(D437,$BY$7:$BY$100,0)+6+SUM(IF((D437=$BY$7:$BY$59)=TRUE,1,0))-1))*$R$3)),6)=1,1,0)),W437-INDIRECT(_xlfn.CONCAT($BZ$1,MATCH(D437,$BY$7:$BY$100,0)+6)):INDIRECT(_xlfn.CONCAT($BZ$1,MATCH(D437,$BY$7:$BY$100,0)+6+SUM(IF((D437=$BY$7:$BY$59)=TRUE,1,0))-1))*$R$3))/$S$3,1,-1,TRUE)),"")</f>
        <v/>
      </c>
      <c r="AG437" s="31"/>
      <c r="AH437" s="31"/>
      <c r="AI437" s="31"/>
      <c r="AJ437" s="32"/>
      <c r="AK437" s="6"/>
      <c r="AL437" s="21"/>
      <c r="AM437" s="21"/>
      <c r="AN437" s="48">
        <f t="shared" si="107"/>
        <v>12</v>
      </c>
      <c r="AO437" s="39" t="e">
        <f t="shared" si="108"/>
        <v>#N/A</v>
      </c>
      <c r="AP437" s="39" t="e" cm="1">
        <f t="array" ref="AP437">_xlfn.XMATCH(1,IF(IF((AL437=$DG$24:$EF$24)=TRUE,1,0)+IF((AM437=$DG$25:$EF$25)=TRUE,1,0)=2,1,0))</f>
        <v>#N/A</v>
      </c>
      <c r="AQ437" s="39" t="str" cm="1">
        <f t="array" aca="1" ref="AQ437:AU437" ca="1">AA437:AE437</f>
        <v/>
      </c>
      <c r="AR437" s="39" t="str">
        <f ca="1"/>
        <v/>
      </c>
      <c r="AS437" s="39" t="str">
        <f ca="1"/>
        <v/>
      </c>
      <c r="AT437" s="39" t="str">
        <f ca="1"/>
        <v/>
      </c>
      <c r="AU437" s="39" t="str">
        <f ca="1"/>
        <v/>
      </c>
      <c r="AV437" s="39">
        <f t="shared" si="109"/>
        <v>0</v>
      </c>
      <c r="AW437" s="39" t="e" cm="1">
        <f t="array" ref="AW437">IF(AND(AV437=1,AO437&lt;&gt;1),VLOOKUP(E437,변환표준점수!$H$8:$O$60,_xlfn.XMATCH('표점 계산기'!$AL437,변환표준점수!$I$6:$O$6)+1,FALSE),IF(AND($E437=0,$DN$4=1),INDEX($CH$7:$CH$73,SUM(IF(AF437=$CP$7:$CP$59,ROW($A$1:$A$50),0))),IF(AND($E437&lt;&gt;0,$DN$4&lt;&gt;1),INDEX($CD$7:$CD$73,SUM(IF(AF437=$CL$7:$CL$59,ROW($A$1:$A$50),0))),AF437:AJ437)))</f>
        <v>#N/A</v>
      </c>
      <c r="AX437" s="39"/>
      <c r="AY437" s="39"/>
      <c r="AZ437" s="39"/>
      <c r="BA437" s="39"/>
      <c r="BB437" s="39" t="e">
        <f>VLOOKUP(G437,변환표준점수!$X$8:$AM$16,_xlfn.XMATCH(AL437,변환표준점수!$Y$5:$AM$5)+IF(OR(AN437=6,AN437=7,AN437=10,AN437=11),IF(AO437=1,0,1),0)+1,FALSE)</f>
        <v>#N/A</v>
      </c>
      <c r="BC437" s="39" t="e">
        <f>VLOOKUP(H437,변환표준점수!$AO$8:$BE$16,_xlfn.XMATCH(AL437,변환표준점수!$AP$5:$BE$5)+IF(OR(AN437=3,AN437=6,AN437=8,AN437=9,AN437=10),IF(AO437=1,0,1),0)+1,FALSE)</f>
        <v>#N/A</v>
      </c>
      <c r="BD437" s="39" t="e">
        <f>IF(I437=0,VLOOKUP(K437,변환표준점수!$BU$8:$CF$62,'표점 계산기'!$AN437+1,FALSE),VLOOKUP(I437,변환표준점수!$BH$8:$BS$62,'표점 계산기'!$AN437+1,FALSE))</f>
        <v>#N/A</v>
      </c>
      <c r="BE437" s="39" t="e">
        <f>IF(J437=0,VLOOKUP(L437,변환표준점수!$BU$8:$CF$62,'표점 계산기'!$AN437+1,FALSE),VLOOKUP(J437,변환표준점수!$BH$8:$BS$62,'표점 계산기'!$AN437+1,FALSE))</f>
        <v>#N/A</v>
      </c>
      <c r="BF437" s="39" cm="1">
        <f t="array" ref="BF437">IF(M437=0,0,IF(OR(AN437=3,AN437=4),0,IF(AN437=1,INDEX($CZ$7:$CZ$15,SUM(IF(M437&lt;$CY$7:$CY$15=TRUE,1,0))+1),VLOOKUP(M437,변환표준점수!$BH$8:$BS$62,'표점 계산기'!AN437+1,FALSE))))</f>
        <v>0</v>
      </c>
      <c r="BG437" s="39" t="e" cm="1">
        <f t="array" ref="BG437">INDEX($DG$24:$EF$31,COLUMN(C432),$AP437)</f>
        <v>#N/A</v>
      </c>
      <c r="BH437" s="39" t="e" cm="1">
        <f t="array" ref="BH437">INDEX($DG$24:$EF$31,COLUMN(D432),$AP437)</f>
        <v>#N/A</v>
      </c>
      <c r="BI437" s="39" t="e" cm="1">
        <f t="array" ref="BI437">INDEX($DG$24:$EF$31,COLUMN(E432),$AP437)</f>
        <v>#N/A</v>
      </c>
      <c r="BJ437" s="39" t="e" cm="1">
        <f t="array" ref="BJ437">INDEX($DG$24:$EF$31,COLUMN(F432),$AP437)</f>
        <v>#N/A</v>
      </c>
      <c r="BK437" s="39" t="e" cm="1">
        <f t="array" ref="BK437">INDEX($DG$24:$EF$31,COLUMN(G432),$AP437)</f>
        <v>#N/A</v>
      </c>
      <c r="BL437" s="39" t="e" cm="1">
        <f t="array" ref="BL437">INDEX($DG$24:$EF$31,COLUMN(H432),$AP437)</f>
        <v>#N/A</v>
      </c>
      <c r="BM437" s="63" t="str" cm="1">
        <f t="array" aca="1" ref="BM437:BQ437" ca="1">IFERROR(ROUND(IF(IFERROR(AW437:BA437/AW437:BA437,0)=1,(IFERROR(AQ437:AU437*BG437,0)+IFERROR(AW437:BA437*BH437,0)+(SUM(BD437:BF437)-MIN(BD437:BF437))*BI437+BB437*BJ437+BC437*BK437)*BL437+BB437*(1-BJ437)+BC437*(1-BK437)+IF(AN437=1,BF437,0),""),2),"")</f>
        <v/>
      </c>
      <c r="BN437" s="52" t="str">
        <f ca="1"/>
        <v/>
      </c>
      <c r="BO437" s="52" t="str">
        <f ca="1"/>
        <v/>
      </c>
      <c r="BP437" s="52" t="str">
        <f ca="1"/>
        <v/>
      </c>
      <c r="BQ437" s="64" t="str">
        <f ca="1"/>
        <v/>
      </c>
      <c r="BR437" s="6"/>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6"/>
      <c r="DM437" s="6"/>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row>
    <row r="438" spans="1:153" x14ac:dyDescent="0.3">
      <c r="A438" s="5"/>
      <c r="B438" s="18" t="str">
        <f t="shared" si="97"/>
        <v/>
      </c>
      <c r="C438" s="24"/>
      <c r="D438" s="24"/>
      <c r="E438" s="24"/>
      <c r="F438" s="24"/>
      <c r="G438" s="24"/>
      <c r="H438" s="25"/>
      <c r="I438" s="25"/>
      <c r="J438" s="25"/>
      <c r="K438" s="25"/>
      <c r="L438" s="25"/>
      <c r="M438" s="25"/>
      <c r="N438" s="24"/>
      <c r="O438" s="25"/>
      <c r="P438" s="6"/>
      <c r="Q438" s="6"/>
      <c r="R438" s="6" t="e">
        <f t="shared" si="98"/>
        <v>#N/A</v>
      </c>
      <c r="S438" s="6" t="e">
        <f t="shared" si="99"/>
        <v>#N/A</v>
      </c>
      <c r="T438" s="6" t="e">
        <f t="shared" si="100"/>
        <v>#N/A</v>
      </c>
      <c r="U438" s="6" t="e">
        <f t="shared" si="101"/>
        <v>#N/A</v>
      </c>
      <c r="V438" s="8" cm="1">
        <f t="array" ref="V438">IF(M438=0,0,IF(OR($DM$4=3,$DM$4=4),0,IF($DM$4=1,INDEX($CZ$7:$CZ$15,SUM(IF(M438&lt;$CY$7:$CY$15=TRUE,1,0))+1),VLOOKUP(M438,$DB$7:$DC$107,2,FALSE))))</f>
        <v>0</v>
      </c>
      <c r="W438" s="6" t="e">
        <f t="shared" si="96"/>
        <v>#N/A</v>
      </c>
      <c r="X438" s="6" cm="1">
        <f t="array" aca="1" ref="X438" ca="1">SUM(IF((IF(E438=0,INDIRECT(_xlfn.CONCAT($CH$1,MATCH(F438,$CG$7:$CG$100,0)+6)):INDIRECT(_xlfn.CONCAT($CH$1,MATCH(F438,$CG$7:$CG$100,0)+6+SUM(IF((F438=$CG$7:$CG$59)=TRUE,1,0))-1)),INDIRECT(_xlfn.CONCAT($CD$1,MATCH(E438,$CC$7:$CC$100,0)+6)):INDIRECT(_xlfn.CONCAT($CD$1,MATCH(E438,$CC$7:$CC$100,0)+6+SUM(IF((E438=$CC$7:$CC$59)=TRUE,1,0))-1)))*$S$3)=0,0,1))</f>
        <v>2</v>
      </c>
      <c r="Y438" s="6" t="e" cm="1">
        <f t="array" aca="1" ref="Y438" ca="1">SUM(IF((TRANSPOSE(MMULT(MMULT(_xlfn.MUNIT(X438),IF(MMULT(IF(E438=0,INDIRECT(_xlfn.CONCAT($CH$1,MATCH(F438,$CG$7:$CG$100,0)+6)):INDIRECT(_xlfn.CONCAT($CH$1,MATCH(F438,$CG$7:$CG$100,0)+6+SUM(IF((F438=$CG$7:$CG$59)=TRUE,1,0))-1)),INDIRECT(_xlfn.CONCAT($CD$1,MATCH(E438,$CC$7:$CC$100,0)+6)):INDIRECT(_xlfn.CONCAT($CD$1,MATCH(E438,$CC$7:$CC$100,0)+6+SUM(IF((E438=$CC$7:$CC$59)=TRUE,1,0))-1)))*$S$3,1/TRANSPOSE(W438-INDIRECT(_xlfn.CONCAT($BZ$1,MATCH(D438,$BY$7:$BY$100,0)+6)):INDIRECT(_xlfn.CONCAT($BZ$1,MATCH(D438,$BY$7:$BY$100,0)+6+SUM(IF((D438=$BY$7:$BY$59)=TRUE,1,0))-1))*$R$3))=1,1,0)),W438-INDIRECT(_xlfn.CONCAT($BZ$1,MATCH(D438,$BY$7:$BY$100,0)+6)):INDIRECT(_xlfn.CONCAT($BZ$1,MATCH(D438,$BY$7:$BY$100,0)+6+SUM(IF((D438=$BY$7:$BY$59)=TRUE,1,0))-1))*$R$3)))=0,0,1))</f>
        <v>#N/A</v>
      </c>
      <c r="Z438" s="6"/>
      <c r="AA438" s="30" t="str">
        <f t="shared" ca="1" si="102"/>
        <v/>
      </c>
      <c r="AB438" s="31" t="str">
        <f t="shared" si="103"/>
        <v/>
      </c>
      <c r="AC438" s="31" t="str">
        <f t="shared" si="104"/>
        <v/>
      </c>
      <c r="AD438" s="31" t="str">
        <f t="shared" si="105"/>
        <v/>
      </c>
      <c r="AE438" s="32" t="str">
        <f t="shared" si="106"/>
        <v/>
      </c>
      <c r="AF438" s="33" t="str" cm="1">
        <f t="array" aca="1" ref="AF438" ca="1">IFERROR(IF(_xlfn._xlws.SORT(TRANSPOSE(MMULT(MMULT(_xlfn.MUNIT(X438),IF(ROUND(MMULT(IF(E438=0,IF(DN436=1,INDIRECT(_xlfn.CONCAT($CP$1,MATCH(F438,$CO$7:$CO$100,0)+6)):INDIRECT(_xlfn.CONCAT($CP$1,MATCH(F438,$CO$7:$CO$100,0)+6+SUM(IF((F438=$CO$7:$CO$59)=TRUE,1,0))-1)),INDIRECT(_xlfn.CONCAT($CH$1,MATCH(F438,$CG$7:$CG$100,0)+6)):INDIRECT(_xlfn.CONCAT($CH$1,MATCH(F438,$CG$7:$CG$100,0)+6+SUM(IF((F438=$CG$7:$CG$59)=TRUE,1,0))-1))),IF(OR(DN436=2,DN436=3),INDIRECT(_xlfn.CONCAT($CL$1,MATCH(E438,$CK$7:$CK$100,0)+6)):INDIRECT(_xlfn.CONCAT($CL$1,MATCH(E438,$CK$7:$CK$100,0)+6+SUM(IF((E438=$CK$7:$CK$59)=TRUE,1,0))-1)),INDIRECT(_xlfn.CONCAT($CD$1,MATCH(E438,$CC$7:$CC$100,0)+6)):INDIRECT(_xlfn.CONCAT($CD$1,MATCH(E438,$CC$7:$CC$100,0)+6+SUM(IF((E438=$CC$7:$CC$59)=TRUE,1,0))-1))))*$S$3*IF(AND(DM436=4,F438=0),1.1,1),1/TRANSPOSE(W438-INDIRECT(_xlfn.CONCAT($BZ$1,MATCH(D438,$BY$7:$BY$100,0)+6)):INDIRECT(_xlfn.CONCAT($BZ$1,MATCH(D438,$BY$7:$BY$100,0)+6+SUM(IF((D438=$BY$7:$BY$59)=TRUE,1,0))-1))*$R$3)),6)=1,1,0)),W438-INDIRECT(_xlfn.CONCAT($BZ$1,MATCH(D438,$BY$7:$BY$100,0)+6)):INDIRECT(_xlfn.CONCAT($BZ$1,MATCH(D438,$BY$7:$BY$100,0)+6+SUM(IF((D438=$BY$7:$BY$59)=TRUE,1,0))-1))*$R$3))/$S$3,1,-1,TRUE)=0,"",_xlfn._xlws.SORT(TRANSPOSE(MMULT(MMULT(_xlfn.MUNIT(X438),IF(ROUND(MMULT(IF(E438=0,IF(DN436=1,INDIRECT(_xlfn.CONCAT($CP$1,MATCH(F438,$CO$7:$CO$100,0)+6)):INDIRECT(_xlfn.CONCAT($CP$1,MATCH(F438,$CO$7:$CO$100,0)+6+SUM(IF((F438=$CO$7:$CO$59)=TRUE,1,0))-1)),INDIRECT(_xlfn.CONCAT($CH$1,MATCH(F438,$CG$7:$CG$100,0)+6)):INDIRECT(_xlfn.CONCAT($CH$1,MATCH(F438,$CG$7:$CG$100,0)+6+SUM(IF((F438=$CG$7:$CG$59)=TRUE,1,0))-1))),IF(OR(DN436=2,DN436=3),INDIRECT(_xlfn.CONCAT($CL$1,MATCH(E438,$CK$7:$CK$100,0)+6)):INDIRECT(_xlfn.CONCAT($CL$1,MATCH(E438,$CK$7:$CK$100,0)+6+SUM(IF((E438=$CK$7:$CK$59)=TRUE,1,0))-1)),INDIRECT(_xlfn.CONCAT($CD$1,MATCH(E438,$CC$7:$CC$100,0)+6)):INDIRECT(_xlfn.CONCAT($CD$1,MATCH(E438,$CC$7:$CC$100,0)+6+SUM(IF((E438=$CC$7:$CC$59)=TRUE,1,0))-1))))*$S$3*IF(AND(DM436=4,F438=0),1.1,1),1/TRANSPOSE(W438-INDIRECT(_xlfn.CONCAT($BZ$1,MATCH(D438,$BY$7:$BY$100,0)+6)):INDIRECT(_xlfn.CONCAT($BZ$1,MATCH(D438,$BY$7:$BY$100,0)+6+SUM(IF((D438=$BY$7:$BY$59)=TRUE,1,0))-1))*$R$3)),6)=1,1,0)),W438-INDIRECT(_xlfn.CONCAT($BZ$1,MATCH(D438,$BY$7:$BY$100,0)+6)):INDIRECT(_xlfn.CONCAT($BZ$1,MATCH(D438,$BY$7:$BY$100,0)+6+SUM(IF((D438=$BY$7:$BY$59)=TRUE,1,0))-1))*$R$3))/$S$3,1,-1,TRUE)),"")</f>
        <v/>
      </c>
      <c r="AG438" s="31"/>
      <c r="AH438" s="31"/>
      <c r="AI438" s="31"/>
      <c r="AJ438" s="32"/>
      <c r="AK438" s="6"/>
      <c r="AL438" s="21"/>
      <c r="AM438" s="21"/>
      <c r="AN438" s="48">
        <f t="shared" si="107"/>
        <v>12</v>
      </c>
      <c r="AO438" s="39" t="e">
        <f t="shared" si="108"/>
        <v>#N/A</v>
      </c>
      <c r="AP438" s="39" t="e" cm="1">
        <f t="array" ref="AP438">_xlfn.XMATCH(1,IF(IF((AL438=$DG$24:$EF$24)=TRUE,1,0)+IF((AM438=$DG$25:$EF$25)=TRUE,1,0)=2,1,0))</f>
        <v>#N/A</v>
      </c>
      <c r="AQ438" s="39" t="str" cm="1">
        <f t="array" aca="1" ref="AQ438:AU438" ca="1">AA438:AE438</f>
        <v/>
      </c>
      <c r="AR438" s="39" t="str">
        <f ca="1"/>
        <v/>
      </c>
      <c r="AS438" s="39" t="str">
        <f ca="1"/>
        <v/>
      </c>
      <c r="AT438" s="39" t="str">
        <f ca="1"/>
        <v/>
      </c>
      <c r="AU438" s="39" t="str">
        <f ca="1"/>
        <v/>
      </c>
      <c r="AV438" s="39">
        <f t="shared" si="109"/>
        <v>0</v>
      </c>
      <c r="AW438" s="39" t="e" cm="1">
        <f t="array" ref="AW438">IF(AND(AV438=1,AO438&lt;&gt;1),VLOOKUP(E438,변환표준점수!$H$8:$O$60,_xlfn.XMATCH('표점 계산기'!$AL438,변환표준점수!$I$6:$O$6)+1,FALSE),IF(AND($E438=0,$DN$4=1),INDEX($CH$7:$CH$73,SUM(IF(AF438=$CP$7:$CP$59,ROW($A$1:$A$50),0))),IF(AND($E438&lt;&gt;0,$DN$4&lt;&gt;1),INDEX($CD$7:$CD$73,SUM(IF(AF438=$CL$7:$CL$59,ROW($A$1:$A$50),0))),AF438:AJ438)))</f>
        <v>#N/A</v>
      </c>
      <c r="AX438" s="39"/>
      <c r="AY438" s="39"/>
      <c r="AZ438" s="39"/>
      <c r="BA438" s="39"/>
      <c r="BB438" s="39" t="e">
        <f>VLOOKUP(G438,변환표준점수!$X$8:$AM$16,_xlfn.XMATCH(AL438,변환표준점수!$Y$5:$AM$5)+IF(OR(AN438=6,AN438=7,AN438=10,AN438=11),IF(AO438=1,0,1),0)+1,FALSE)</f>
        <v>#N/A</v>
      </c>
      <c r="BC438" s="39" t="e">
        <f>VLOOKUP(H438,변환표준점수!$AO$8:$BE$16,_xlfn.XMATCH(AL438,변환표준점수!$AP$5:$BE$5)+IF(OR(AN438=3,AN438=6,AN438=8,AN438=9,AN438=10),IF(AO438=1,0,1),0)+1,FALSE)</f>
        <v>#N/A</v>
      </c>
      <c r="BD438" s="39" t="e">
        <f>IF(I438=0,VLOOKUP(K438,변환표준점수!$BU$8:$CF$62,'표점 계산기'!$AN438+1,FALSE),VLOOKUP(I438,변환표준점수!$BH$8:$BS$62,'표점 계산기'!$AN438+1,FALSE))</f>
        <v>#N/A</v>
      </c>
      <c r="BE438" s="39" t="e">
        <f>IF(J438=0,VLOOKUP(L438,변환표준점수!$BU$8:$CF$62,'표점 계산기'!$AN438+1,FALSE),VLOOKUP(J438,변환표준점수!$BH$8:$BS$62,'표점 계산기'!$AN438+1,FALSE))</f>
        <v>#N/A</v>
      </c>
      <c r="BF438" s="39" cm="1">
        <f t="array" ref="BF438">IF(M438=0,0,IF(OR(AN438=3,AN438=4),0,IF(AN438=1,INDEX($CZ$7:$CZ$15,SUM(IF(M438&lt;$CY$7:$CY$15=TRUE,1,0))+1),VLOOKUP(M438,변환표준점수!$BH$8:$BS$62,'표점 계산기'!AN438+1,FALSE))))</f>
        <v>0</v>
      </c>
      <c r="BG438" s="39" t="e" cm="1">
        <f t="array" ref="BG438">INDEX($DG$24:$EF$31,COLUMN(C433),$AP438)</f>
        <v>#N/A</v>
      </c>
      <c r="BH438" s="39" t="e" cm="1">
        <f t="array" ref="BH438">INDEX($DG$24:$EF$31,COLUMN(D433),$AP438)</f>
        <v>#N/A</v>
      </c>
      <c r="BI438" s="39" t="e" cm="1">
        <f t="array" ref="BI438">INDEX($DG$24:$EF$31,COLUMN(E433),$AP438)</f>
        <v>#N/A</v>
      </c>
      <c r="BJ438" s="39" t="e" cm="1">
        <f t="array" ref="BJ438">INDEX($DG$24:$EF$31,COLUMN(F433),$AP438)</f>
        <v>#N/A</v>
      </c>
      <c r="BK438" s="39" t="e" cm="1">
        <f t="array" ref="BK438">INDEX($DG$24:$EF$31,COLUMN(G433),$AP438)</f>
        <v>#N/A</v>
      </c>
      <c r="BL438" s="39" t="e" cm="1">
        <f t="array" ref="BL438">INDEX($DG$24:$EF$31,COLUMN(H433),$AP438)</f>
        <v>#N/A</v>
      </c>
      <c r="BM438" s="63" t="str" cm="1">
        <f t="array" aca="1" ref="BM438:BQ438" ca="1">IFERROR(ROUND(IF(IFERROR(AW438:BA438/AW438:BA438,0)=1,(IFERROR(AQ438:AU438*BG438,0)+IFERROR(AW438:BA438*BH438,0)+(SUM(BD438:BF438)-MIN(BD438:BF438))*BI438+BB438*BJ438+BC438*BK438)*BL438+BB438*(1-BJ438)+BC438*(1-BK438)+IF(AN438=1,BF438,0),""),2),"")</f>
        <v/>
      </c>
      <c r="BN438" s="52" t="str">
        <f ca="1"/>
        <v/>
      </c>
      <c r="BO438" s="52" t="str">
        <f ca="1"/>
        <v/>
      </c>
      <c r="BP438" s="52" t="str">
        <f ca="1"/>
        <v/>
      </c>
      <c r="BQ438" s="64" t="str">
        <f ca="1"/>
        <v/>
      </c>
      <c r="BR438" s="6"/>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6"/>
      <c r="DM438" s="6"/>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row>
    <row r="439" spans="1:153" x14ac:dyDescent="0.3">
      <c r="A439" s="5"/>
      <c r="B439" s="18" t="str">
        <f t="shared" si="97"/>
        <v/>
      </c>
      <c r="C439" s="24"/>
      <c r="D439" s="24"/>
      <c r="E439" s="24"/>
      <c r="F439" s="24"/>
      <c r="G439" s="24"/>
      <c r="H439" s="25"/>
      <c r="I439" s="25"/>
      <c r="J439" s="25"/>
      <c r="K439" s="25"/>
      <c r="L439" s="25"/>
      <c r="M439" s="25"/>
      <c r="N439" s="24"/>
      <c r="O439" s="25"/>
      <c r="P439" s="6"/>
      <c r="Q439" s="6"/>
      <c r="R439" s="6" t="e">
        <f t="shared" si="98"/>
        <v>#N/A</v>
      </c>
      <c r="S439" s="6" t="e">
        <f t="shared" si="99"/>
        <v>#N/A</v>
      </c>
      <c r="T439" s="6" t="e">
        <f t="shared" si="100"/>
        <v>#N/A</v>
      </c>
      <c r="U439" s="6" t="e">
        <f t="shared" si="101"/>
        <v>#N/A</v>
      </c>
      <c r="V439" s="8" cm="1">
        <f t="array" ref="V439">IF(M439=0,0,IF(OR($DM$4=3,$DM$4=4),0,IF($DM$4=1,INDEX($CZ$7:$CZ$15,SUM(IF(M439&lt;$CY$7:$CY$15=TRUE,1,0))+1),VLOOKUP(M439,$DB$7:$DC$107,2,FALSE))))</f>
        <v>0</v>
      </c>
      <c r="W439" s="6" t="e">
        <f t="shared" si="96"/>
        <v>#N/A</v>
      </c>
      <c r="X439" s="6" cm="1">
        <f t="array" aca="1" ref="X439" ca="1">SUM(IF((IF(E439=0,INDIRECT(_xlfn.CONCAT($CH$1,MATCH(F439,$CG$7:$CG$100,0)+6)):INDIRECT(_xlfn.CONCAT($CH$1,MATCH(F439,$CG$7:$CG$100,0)+6+SUM(IF((F439=$CG$7:$CG$59)=TRUE,1,0))-1)),INDIRECT(_xlfn.CONCAT($CD$1,MATCH(E439,$CC$7:$CC$100,0)+6)):INDIRECT(_xlfn.CONCAT($CD$1,MATCH(E439,$CC$7:$CC$100,0)+6+SUM(IF((E439=$CC$7:$CC$59)=TRUE,1,0))-1)))*$S$3)=0,0,1))</f>
        <v>2</v>
      </c>
      <c r="Y439" s="6" t="e" cm="1">
        <f t="array" aca="1" ref="Y439" ca="1">SUM(IF((TRANSPOSE(MMULT(MMULT(_xlfn.MUNIT(X439),IF(MMULT(IF(E439=0,INDIRECT(_xlfn.CONCAT($CH$1,MATCH(F439,$CG$7:$CG$100,0)+6)):INDIRECT(_xlfn.CONCAT($CH$1,MATCH(F439,$CG$7:$CG$100,0)+6+SUM(IF((F439=$CG$7:$CG$59)=TRUE,1,0))-1)),INDIRECT(_xlfn.CONCAT($CD$1,MATCH(E439,$CC$7:$CC$100,0)+6)):INDIRECT(_xlfn.CONCAT($CD$1,MATCH(E439,$CC$7:$CC$100,0)+6+SUM(IF((E439=$CC$7:$CC$59)=TRUE,1,0))-1)))*$S$3,1/TRANSPOSE(W439-INDIRECT(_xlfn.CONCAT($BZ$1,MATCH(D439,$BY$7:$BY$100,0)+6)):INDIRECT(_xlfn.CONCAT($BZ$1,MATCH(D439,$BY$7:$BY$100,0)+6+SUM(IF((D439=$BY$7:$BY$59)=TRUE,1,0))-1))*$R$3))=1,1,0)),W439-INDIRECT(_xlfn.CONCAT($BZ$1,MATCH(D439,$BY$7:$BY$100,0)+6)):INDIRECT(_xlfn.CONCAT($BZ$1,MATCH(D439,$BY$7:$BY$100,0)+6+SUM(IF((D439=$BY$7:$BY$59)=TRUE,1,0))-1))*$R$3)))=0,0,1))</f>
        <v>#N/A</v>
      </c>
      <c r="Z439" s="6"/>
      <c r="AA439" s="30" t="str">
        <f t="shared" ca="1" si="102"/>
        <v/>
      </c>
      <c r="AB439" s="31" t="str">
        <f t="shared" si="103"/>
        <v/>
      </c>
      <c r="AC439" s="31" t="str">
        <f t="shared" si="104"/>
        <v/>
      </c>
      <c r="AD439" s="31" t="str">
        <f t="shared" si="105"/>
        <v/>
      </c>
      <c r="AE439" s="32" t="str">
        <f t="shared" si="106"/>
        <v/>
      </c>
      <c r="AF439" s="33" t="str" cm="1">
        <f t="array" aca="1" ref="AF439" ca="1">IFERROR(IF(_xlfn._xlws.SORT(TRANSPOSE(MMULT(MMULT(_xlfn.MUNIT(X439),IF(ROUND(MMULT(IF(E439=0,IF(DN437=1,INDIRECT(_xlfn.CONCAT($CP$1,MATCH(F439,$CO$7:$CO$100,0)+6)):INDIRECT(_xlfn.CONCAT($CP$1,MATCH(F439,$CO$7:$CO$100,0)+6+SUM(IF((F439=$CO$7:$CO$59)=TRUE,1,0))-1)),INDIRECT(_xlfn.CONCAT($CH$1,MATCH(F439,$CG$7:$CG$100,0)+6)):INDIRECT(_xlfn.CONCAT($CH$1,MATCH(F439,$CG$7:$CG$100,0)+6+SUM(IF((F439=$CG$7:$CG$59)=TRUE,1,0))-1))),IF(OR(DN437=2,DN437=3),INDIRECT(_xlfn.CONCAT($CL$1,MATCH(E439,$CK$7:$CK$100,0)+6)):INDIRECT(_xlfn.CONCAT($CL$1,MATCH(E439,$CK$7:$CK$100,0)+6+SUM(IF((E439=$CK$7:$CK$59)=TRUE,1,0))-1)),INDIRECT(_xlfn.CONCAT($CD$1,MATCH(E439,$CC$7:$CC$100,0)+6)):INDIRECT(_xlfn.CONCAT($CD$1,MATCH(E439,$CC$7:$CC$100,0)+6+SUM(IF((E439=$CC$7:$CC$59)=TRUE,1,0))-1))))*$S$3*IF(AND(DM437=4,F439=0),1.1,1),1/TRANSPOSE(W439-INDIRECT(_xlfn.CONCAT($BZ$1,MATCH(D439,$BY$7:$BY$100,0)+6)):INDIRECT(_xlfn.CONCAT($BZ$1,MATCH(D439,$BY$7:$BY$100,0)+6+SUM(IF((D439=$BY$7:$BY$59)=TRUE,1,0))-1))*$R$3)),6)=1,1,0)),W439-INDIRECT(_xlfn.CONCAT($BZ$1,MATCH(D439,$BY$7:$BY$100,0)+6)):INDIRECT(_xlfn.CONCAT($BZ$1,MATCH(D439,$BY$7:$BY$100,0)+6+SUM(IF((D439=$BY$7:$BY$59)=TRUE,1,0))-1))*$R$3))/$S$3,1,-1,TRUE)=0,"",_xlfn._xlws.SORT(TRANSPOSE(MMULT(MMULT(_xlfn.MUNIT(X439),IF(ROUND(MMULT(IF(E439=0,IF(DN437=1,INDIRECT(_xlfn.CONCAT($CP$1,MATCH(F439,$CO$7:$CO$100,0)+6)):INDIRECT(_xlfn.CONCAT($CP$1,MATCH(F439,$CO$7:$CO$100,0)+6+SUM(IF((F439=$CO$7:$CO$59)=TRUE,1,0))-1)),INDIRECT(_xlfn.CONCAT($CH$1,MATCH(F439,$CG$7:$CG$100,0)+6)):INDIRECT(_xlfn.CONCAT($CH$1,MATCH(F439,$CG$7:$CG$100,0)+6+SUM(IF((F439=$CG$7:$CG$59)=TRUE,1,0))-1))),IF(OR(DN437=2,DN437=3),INDIRECT(_xlfn.CONCAT($CL$1,MATCH(E439,$CK$7:$CK$100,0)+6)):INDIRECT(_xlfn.CONCAT($CL$1,MATCH(E439,$CK$7:$CK$100,0)+6+SUM(IF((E439=$CK$7:$CK$59)=TRUE,1,0))-1)),INDIRECT(_xlfn.CONCAT($CD$1,MATCH(E439,$CC$7:$CC$100,0)+6)):INDIRECT(_xlfn.CONCAT($CD$1,MATCH(E439,$CC$7:$CC$100,0)+6+SUM(IF((E439=$CC$7:$CC$59)=TRUE,1,0))-1))))*$S$3*IF(AND(DM437=4,F439=0),1.1,1),1/TRANSPOSE(W439-INDIRECT(_xlfn.CONCAT($BZ$1,MATCH(D439,$BY$7:$BY$100,0)+6)):INDIRECT(_xlfn.CONCAT($BZ$1,MATCH(D439,$BY$7:$BY$100,0)+6+SUM(IF((D439=$BY$7:$BY$59)=TRUE,1,0))-1))*$R$3)),6)=1,1,0)),W439-INDIRECT(_xlfn.CONCAT($BZ$1,MATCH(D439,$BY$7:$BY$100,0)+6)):INDIRECT(_xlfn.CONCAT($BZ$1,MATCH(D439,$BY$7:$BY$100,0)+6+SUM(IF((D439=$BY$7:$BY$59)=TRUE,1,0))-1))*$R$3))/$S$3,1,-1,TRUE)),"")</f>
        <v/>
      </c>
      <c r="AG439" s="31"/>
      <c r="AH439" s="31"/>
      <c r="AI439" s="31"/>
      <c r="AJ439" s="32"/>
      <c r="AK439" s="6"/>
      <c r="AL439" s="21"/>
      <c r="AM439" s="21"/>
      <c r="AN439" s="48">
        <f t="shared" si="107"/>
        <v>12</v>
      </c>
      <c r="AO439" s="39" t="e">
        <f t="shared" si="108"/>
        <v>#N/A</v>
      </c>
      <c r="AP439" s="39" t="e" cm="1">
        <f t="array" ref="AP439">_xlfn.XMATCH(1,IF(IF((AL439=$DG$24:$EF$24)=TRUE,1,0)+IF((AM439=$DG$25:$EF$25)=TRUE,1,0)=2,1,0))</f>
        <v>#N/A</v>
      </c>
      <c r="AQ439" s="39" t="str" cm="1">
        <f t="array" aca="1" ref="AQ439:AU439" ca="1">AA439:AE439</f>
        <v/>
      </c>
      <c r="AR439" s="39" t="str">
        <f ca="1"/>
        <v/>
      </c>
      <c r="AS439" s="39" t="str">
        <f ca="1"/>
        <v/>
      </c>
      <c r="AT439" s="39" t="str">
        <f ca="1"/>
        <v/>
      </c>
      <c r="AU439" s="39" t="str">
        <f ca="1"/>
        <v/>
      </c>
      <c r="AV439" s="39">
        <f t="shared" si="109"/>
        <v>0</v>
      </c>
      <c r="AW439" s="39" t="e" cm="1">
        <f t="array" ref="AW439">IF(AND(AV439=1,AO439&lt;&gt;1),VLOOKUP(E439,변환표준점수!$H$8:$O$60,_xlfn.XMATCH('표점 계산기'!$AL439,변환표준점수!$I$6:$O$6)+1,FALSE),IF(AND($E439=0,$DN$4=1),INDEX($CH$7:$CH$73,SUM(IF(AF439=$CP$7:$CP$59,ROW($A$1:$A$50),0))),IF(AND($E439&lt;&gt;0,$DN$4&lt;&gt;1),INDEX($CD$7:$CD$73,SUM(IF(AF439=$CL$7:$CL$59,ROW($A$1:$A$50),0))),AF439:AJ439)))</f>
        <v>#N/A</v>
      </c>
      <c r="AX439" s="39"/>
      <c r="AY439" s="39"/>
      <c r="AZ439" s="39"/>
      <c r="BA439" s="39"/>
      <c r="BB439" s="39" t="e">
        <f>VLOOKUP(G439,변환표준점수!$X$8:$AM$16,_xlfn.XMATCH(AL439,변환표준점수!$Y$5:$AM$5)+IF(OR(AN439=6,AN439=7,AN439=10,AN439=11),IF(AO439=1,0,1),0)+1,FALSE)</f>
        <v>#N/A</v>
      </c>
      <c r="BC439" s="39" t="e">
        <f>VLOOKUP(H439,변환표준점수!$AO$8:$BE$16,_xlfn.XMATCH(AL439,변환표준점수!$AP$5:$BE$5)+IF(OR(AN439=3,AN439=6,AN439=8,AN439=9,AN439=10),IF(AO439=1,0,1),0)+1,FALSE)</f>
        <v>#N/A</v>
      </c>
      <c r="BD439" s="39" t="e">
        <f>IF(I439=0,VLOOKUP(K439,변환표준점수!$BU$8:$CF$62,'표점 계산기'!$AN439+1,FALSE),VLOOKUP(I439,변환표준점수!$BH$8:$BS$62,'표점 계산기'!$AN439+1,FALSE))</f>
        <v>#N/A</v>
      </c>
      <c r="BE439" s="39" t="e">
        <f>IF(J439=0,VLOOKUP(L439,변환표준점수!$BU$8:$CF$62,'표점 계산기'!$AN439+1,FALSE),VLOOKUP(J439,변환표준점수!$BH$8:$BS$62,'표점 계산기'!$AN439+1,FALSE))</f>
        <v>#N/A</v>
      </c>
      <c r="BF439" s="39" cm="1">
        <f t="array" ref="BF439">IF(M439=0,0,IF(OR(AN439=3,AN439=4),0,IF(AN439=1,INDEX($CZ$7:$CZ$15,SUM(IF(M439&lt;$CY$7:$CY$15=TRUE,1,0))+1),VLOOKUP(M439,변환표준점수!$BH$8:$BS$62,'표점 계산기'!AN439+1,FALSE))))</f>
        <v>0</v>
      </c>
      <c r="BG439" s="39" t="e" cm="1">
        <f t="array" ref="BG439">INDEX($DG$24:$EF$31,COLUMN(C434),$AP439)</f>
        <v>#N/A</v>
      </c>
      <c r="BH439" s="39" t="e" cm="1">
        <f t="array" ref="BH439">INDEX($DG$24:$EF$31,COLUMN(D434),$AP439)</f>
        <v>#N/A</v>
      </c>
      <c r="BI439" s="39" t="e" cm="1">
        <f t="array" ref="BI439">INDEX($DG$24:$EF$31,COLUMN(E434),$AP439)</f>
        <v>#N/A</v>
      </c>
      <c r="BJ439" s="39" t="e" cm="1">
        <f t="array" ref="BJ439">INDEX($DG$24:$EF$31,COLUMN(F434),$AP439)</f>
        <v>#N/A</v>
      </c>
      <c r="BK439" s="39" t="e" cm="1">
        <f t="array" ref="BK439">INDEX($DG$24:$EF$31,COLUMN(G434),$AP439)</f>
        <v>#N/A</v>
      </c>
      <c r="BL439" s="39" t="e" cm="1">
        <f t="array" ref="BL439">INDEX($DG$24:$EF$31,COLUMN(H434),$AP439)</f>
        <v>#N/A</v>
      </c>
      <c r="BM439" s="63" t="str" cm="1">
        <f t="array" aca="1" ref="BM439:BQ439" ca="1">IFERROR(ROUND(IF(IFERROR(AW439:BA439/AW439:BA439,0)=1,(IFERROR(AQ439:AU439*BG439,0)+IFERROR(AW439:BA439*BH439,0)+(SUM(BD439:BF439)-MIN(BD439:BF439))*BI439+BB439*BJ439+BC439*BK439)*BL439+BB439*(1-BJ439)+BC439*(1-BK439)+IF(AN439=1,BF439,0),""),2),"")</f>
        <v/>
      </c>
      <c r="BN439" s="52" t="str">
        <f ca="1"/>
        <v/>
      </c>
      <c r="BO439" s="52" t="str">
        <f ca="1"/>
        <v/>
      </c>
      <c r="BP439" s="52" t="str">
        <f ca="1"/>
        <v/>
      </c>
      <c r="BQ439" s="64" t="str">
        <f ca="1"/>
        <v/>
      </c>
      <c r="BR439" s="6"/>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6"/>
      <c r="DM439" s="6"/>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row>
    <row r="440" spans="1:153" x14ac:dyDescent="0.3">
      <c r="A440" s="5"/>
      <c r="B440" s="18" t="str">
        <f t="shared" si="97"/>
        <v/>
      </c>
      <c r="C440" s="24"/>
      <c r="D440" s="24"/>
      <c r="E440" s="24"/>
      <c r="F440" s="24"/>
      <c r="G440" s="24"/>
      <c r="H440" s="25"/>
      <c r="I440" s="25"/>
      <c r="J440" s="25"/>
      <c r="K440" s="25"/>
      <c r="L440" s="25"/>
      <c r="M440" s="25"/>
      <c r="N440" s="24"/>
      <c r="O440" s="25"/>
      <c r="P440" s="6"/>
      <c r="Q440" s="6"/>
      <c r="R440" s="6" t="e">
        <f t="shared" si="98"/>
        <v>#N/A</v>
      </c>
      <c r="S440" s="6" t="e">
        <f t="shared" si="99"/>
        <v>#N/A</v>
      </c>
      <c r="T440" s="6" t="e">
        <f t="shared" si="100"/>
        <v>#N/A</v>
      </c>
      <c r="U440" s="6" t="e">
        <f t="shared" si="101"/>
        <v>#N/A</v>
      </c>
      <c r="V440" s="8" cm="1">
        <f t="array" ref="V440">IF(M440=0,0,IF(OR($DM$4=3,$DM$4=4),0,IF($DM$4=1,INDEX($CZ$7:$CZ$15,SUM(IF(M440&lt;$CY$7:$CY$15=TRUE,1,0))+1),VLOOKUP(M440,$DB$7:$DC$107,2,FALSE))))</f>
        <v>0</v>
      </c>
      <c r="W440" s="6" t="e">
        <f t="shared" si="96"/>
        <v>#N/A</v>
      </c>
      <c r="X440" s="6" cm="1">
        <f t="array" aca="1" ref="X440" ca="1">SUM(IF((IF(E440=0,INDIRECT(_xlfn.CONCAT($CH$1,MATCH(F440,$CG$7:$CG$100,0)+6)):INDIRECT(_xlfn.CONCAT($CH$1,MATCH(F440,$CG$7:$CG$100,0)+6+SUM(IF((F440=$CG$7:$CG$59)=TRUE,1,0))-1)),INDIRECT(_xlfn.CONCAT($CD$1,MATCH(E440,$CC$7:$CC$100,0)+6)):INDIRECT(_xlfn.CONCAT($CD$1,MATCH(E440,$CC$7:$CC$100,0)+6+SUM(IF((E440=$CC$7:$CC$59)=TRUE,1,0))-1)))*$S$3)=0,0,1))</f>
        <v>2</v>
      </c>
      <c r="Y440" s="6" t="e" cm="1">
        <f t="array" aca="1" ref="Y440" ca="1">SUM(IF((TRANSPOSE(MMULT(MMULT(_xlfn.MUNIT(X440),IF(MMULT(IF(E440=0,INDIRECT(_xlfn.CONCAT($CH$1,MATCH(F440,$CG$7:$CG$100,0)+6)):INDIRECT(_xlfn.CONCAT($CH$1,MATCH(F440,$CG$7:$CG$100,0)+6+SUM(IF((F440=$CG$7:$CG$59)=TRUE,1,0))-1)),INDIRECT(_xlfn.CONCAT($CD$1,MATCH(E440,$CC$7:$CC$100,0)+6)):INDIRECT(_xlfn.CONCAT($CD$1,MATCH(E440,$CC$7:$CC$100,0)+6+SUM(IF((E440=$CC$7:$CC$59)=TRUE,1,0))-1)))*$S$3,1/TRANSPOSE(W440-INDIRECT(_xlfn.CONCAT($BZ$1,MATCH(D440,$BY$7:$BY$100,0)+6)):INDIRECT(_xlfn.CONCAT($BZ$1,MATCH(D440,$BY$7:$BY$100,0)+6+SUM(IF((D440=$BY$7:$BY$59)=TRUE,1,0))-1))*$R$3))=1,1,0)),W440-INDIRECT(_xlfn.CONCAT($BZ$1,MATCH(D440,$BY$7:$BY$100,0)+6)):INDIRECT(_xlfn.CONCAT($BZ$1,MATCH(D440,$BY$7:$BY$100,0)+6+SUM(IF((D440=$BY$7:$BY$59)=TRUE,1,0))-1))*$R$3)))=0,0,1))</f>
        <v>#N/A</v>
      </c>
      <c r="Z440" s="6"/>
      <c r="AA440" s="30" t="str">
        <f t="shared" ca="1" si="102"/>
        <v/>
      </c>
      <c r="AB440" s="31" t="str">
        <f t="shared" si="103"/>
        <v/>
      </c>
      <c r="AC440" s="31" t="str">
        <f t="shared" si="104"/>
        <v/>
      </c>
      <c r="AD440" s="31" t="str">
        <f t="shared" si="105"/>
        <v/>
      </c>
      <c r="AE440" s="32" t="str">
        <f t="shared" si="106"/>
        <v/>
      </c>
      <c r="AF440" s="33" t="str" cm="1">
        <f t="array" aca="1" ref="AF440" ca="1">IFERROR(IF(_xlfn._xlws.SORT(TRANSPOSE(MMULT(MMULT(_xlfn.MUNIT(X440),IF(ROUND(MMULT(IF(E440=0,IF(DN438=1,INDIRECT(_xlfn.CONCAT($CP$1,MATCH(F440,$CO$7:$CO$100,0)+6)):INDIRECT(_xlfn.CONCAT($CP$1,MATCH(F440,$CO$7:$CO$100,0)+6+SUM(IF((F440=$CO$7:$CO$59)=TRUE,1,0))-1)),INDIRECT(_xlfn.CONCAT($CH$1,MATCH(F440,$CG$7:$CG$100,0)+6)):INDIRECT(_xlfn.CONCAT($CH$1,MATCH(F440,$CG$7:$CG$100,0)+6+SUM(IF((F440=$CG$7:$CG$59)=TRUE,1,0))-1))),IF(OR(DN438=2,DN438=3),INDIRECT(_xlfn.CONCAT($CL$1,MATCH(E440,$CK$7:$CK$100,0)+6)):INDIRECT(_xlfn.CONCAT($CL$1,MATCH(E440,$CK$7:$CK$100,0)+6+SUM(IF((E440=$CK$7:$CK$59)=TRUE,1,0))-1)),INDIRECT(_xlfn.CONCAT($CD$1,MATCH(E440,$CC$7:$CC$100,0)+6)):INDIRECT(_xlfn.CONCAT($CD$1,MATCH(E440,$CC$7:$CC$100,0)+6+SUM(IF((E440=$CC$7:$CC$59)=TRUE,1,0))-1))))*$S$3*IF(AND(DM438=4,F440=0),1.1,1),1/TRANSPOSE(W440-INDIRECT(_xlfn.CONCAT($BZ$1,MATCH(D440,$BY$7:$BY$100,0)+6)):INDIRECT(_xlfn.CONCAT($BZ$1,MATCH(D440,$BY$7:$BY$100,0)+6+SUM(IF((D440=$BY$7:$BY$59)=TRUE,1,0))-1))*$R$3)),6)=1,1,0)),W440-INDIRECT(_xlfn.CONCAT($BZ$1,MATCH(D440,$BY$7:$BY$100,0)+6)):INDIRECT(_xlfn.CONCAT($BZ$1,MATCH(D440,$BY$7:$BY$100,0)+6+SUM(IF((D440=$BY$7:$BY$59)=TRUE,1,0))-1))*$R$3))/$S$3,1,-1,TRUE)=0,"",_xlfn._xlws.SORT(TRANSPOSE(MMULT(MMULT(_xlfn.MUNIT(X440),IF(ROUND(MMULT(IF(E440=0,IF(DN438=1,INDIRECT(_xlfn.CONCAT($CP$1,MATCH(F440,$CO$7:$CO$100,0)+6)):INDIRECT(_xlfn.CONCAT($CP$1,MATCH(F440,$CO$7:$CO$100,0)+6+SUM(IF((F440=$CO$7:$CO$59)=TRUE,1,0))-1)),INDIRECT(_xlfn.CONCAT($CH$1,MATCH(F440,$CG$7:$CG$100,0)+6)):INDIRECT(_xlfn.CONCAT($CH$1,MATCH(F440,$CG$7:$CG$100,0)+6+SUM(IF((F440=$CG$7:$CG$59)=TRUE,1,0))-1))),IF(OR(DN438=2,DN438=3),INDIRECT(_xlfn.CONCAT($CL$1,MATCH(E440,$CK$7:$CK$100,0)+6)):INDIRECT(_xlfn.CONCAT($CL$1,MATCH(E440,$CK$7:$CK$100,0)+6+SUM(IF((E440=$CK$7:$CK$59)=TRUE,1,0))-1)),INDIRECT(_xlfn.CONCAT($CD$1,MATCH(E440,$CC$7:$CC$100,0)+6)):INDIRECT(_xlfn.CONCAT($CD$1,MATCH(E440,$CC$7:$CC$100,0)+6+SUM(IF((E440=$CC$7:$CC$59)=TRUE,1,0))-1))))*$S$3*IF(AND(DM438=4,F440=0),1.1,1),1/TRANSPOSE(W440-INDIRECT(_xlfn.CONCAT($BZ$1,MATCH(D440,$BY$7:$BY$100,0)+6)):INDIRECT(_xlfn.CONCAT($BZ$1,MATCH(D440,$BY$7:$BY$100,0)+6+SUM(IF((D440=$BY$7:$BY$59)=TRUE,1,0))-1))*$R$3)),6)=1,1,0)),W440-INDIRECT(_xlfn.CONCAT($BZ$1,MATCH(D440,$BY$7:$BY$100,0)+6)):INDIRECT(_xlfn.CONCAT($BZ$1,MATCH(D440,$BY$7:$BY$100,0)+6+SUM(IF((D440=$BY$7:$BY$59)=TRUE,1,0))-1))*$R$3))/$S$3,1,-1,TRUE)),"")</f>
        <v/>
      </c>
      <c r="AG440" s="31"/>
      <c r="AH440" s="31"/>
      <c r="AI440" s="31"/>
      <c r="AJ440" s="32"/>
      <c r="AK440" s="6"/>
      <c r="AL440" s="21"/>
      <c r="AM440" s="21"/>
      <c r="AN440" s="48">
        <f t="shared" si="107"/>
        <v>12</v>
      </c>
      <c r="AO440" s="39" t="e">
        <f t="shared" si="108"/>
        <v>#N/A</v>
      </c>
      <c r="AP440" s="39" t="e" cm="1">
        <f t="array" ref="AP440">_xlfn.XMATCH(1,IF(IF((AL440=$DG$24:$EF$24)=TRUE,1,0)+IF((AM440=$DG$25:$EF$25)=TRUE,1,0)=2,1,0))</f>
        <v>#N/A</v>
      </c>
      <c r="AQ440" s="39" t="str" cm="1">
        <f t="array" aca="1" ref="AQ440:AU440" ca="1">AA440:AE440</f>
        <v/>
      </c>
      <c r="AR440" s="39" t="str">
        <f ca="1"/>
        <v/>
      </c>
      <c r="AS440" s="39" t="str">
        <f ca="1"/>
        <v/>
      </c>
      <c r="AT440" s="39" t="str">
        <f ca="1"/>
        <v/>
      </c>
      <c r="AU440" s="39" t="str">
        <f ca="1"/>
        <v/>
      </c>
      <c r="AV440" s="39">
        <f t="shared" si="109"/>
        <v>0</v>
      </c>
      <c r="AW440" s="39" t="e" cm="1">
        <f t="array" ref="AW440">IF(AND(AV440=1,AO440&lt;&gt;1),VLOOKUP(E440,변환표준점수!$H$8:$O$60,_xlfn.XMATCH('표점 계산기'!$AL440,변환표준점수!$I$6:$O$6)+1,FALSE),IF(AND($E440=0,$DN$4=1),INDEX($CH$7:$CH$73,SUM(IF(AF440=$CP$7:$CP$59,ROW($A$1:$A$50),0))),IF(AND($E440&lt;&gt;0,$DN$4&lt;&gt;1),INDEX($CD$7:$CD$73,SUM(IF(AF440=$CL$7:$CL$59,ROW($A$1:$A$50),0))),AF440:AJ440)))</f>
        <v>#N/A</v>
      </c>
      <c r="AX440" s="39"/>
      <c r="AY440" s="39"/>
      <c r="AZ440" s="39"/>
      <c r="BA440" s="39"/>
      <c r="BB440" s="39" t="e">
        <f>VLOOKUP(G440,변환표준점수!$X$8:$AM$16,_xlfn.XMATCH(AL440,변환표준점수!$Y$5:$AM$5)+IF(OR(AN440=6,AN440=7,AN440=10,AN440=11),IF(AO440=1,0,1),0)+1,FALSE)</f>
        <v>#N/A</v>
      </c>
      <c r="BC440" s="39" t="e">
        <f>VLOOKUP(H440,변환표준점수!$AO$8:$BE$16,_xlfn.XMATCH(AL440,변환표준점수!$AP$5:$BE$5)+IF(OR(AN440=3,AN440=6,AN440=8,AN440=9,AN440=10),IF(AO440=1,0,1),0)+1,FALSE)</f>
        <v>#N/A</v>
      </c>
      <c r="BD440" s="39" t="e">
        <f>IF(I440=0,VLOOKUP(K440,변환표준점수!$BU$8:$CF$62,'표점 계산기'!$AN440+1,FALSE),VLOOKUP(I440,변환표준점수!$BH$8:$BS$62,'표점 계산기'!$AN440+1,FALSE))</f>
        <v>#N/A</v>
      </c>
      <c r="BE440" s="39" t="e">
        <f>IF(J440=0,VLOOKUP(L440,변환표준점수!$BU$8:$CF$62,'표점 계산기'!$AN440+1,FALSE),VLOOKUP(J440,변환표준점수!$BH$8:$BS$62,'표점 계산기'!$AN440+1,FALSE))</f>
        <v>#N/A</v>
      </c>
      <c r="BF440" s="39" cm="1">
        <f t="array" ref="BF440">IF(M440=0,0,IF(OR(AN440=3,AN440=4),0,IF(AN440=1,INDEX($CZ$7:$CZ$15,SUM(IF(M440&lt;$CY$7:$CY$15=TRUE,1,0))+1),VLOOKUP(M440,변환표준점수!$BH$8:$BS$62,'표점 계산기'!AN440+1,FALSE))))</f>
        <v>0</v>
      </c>
      <c r="BG440" s="39" t="e" cm="1">
        <f t="array" ref="BG440">INDEX($DG$24:$EF$31,COLUMN(C435),$AP440)</f>
        <v>#N/A</v>
      </c>
      <c r="BH440" s="39" t="e" cm="1">
        <f t="array" ref="BH440">INDEX($DG$24:$EF$31,COLUMN(D435),$AP440)</f>
        <v>#N/A</v>
      </c>
      <c r="BI440" s="39" t="e" cm="1">
        <f t="array" ref="BI440">INDEX($DG$24:$EF$31,COLUMN(E435),$AP440)</f>
        <v>#N/A</v>
      </c>
      <c r="BJ440" s="39" t="e" cm="1">
        <f t="array" ref="BJ440">INDEX($DG$24:$EF$31,COLUMN(F435),$AP440)</f>
        <v>#N/A</v>
      </c>
      <c r="BK440" s="39" t="e" cm="1">
        <f t="array" ref="BK440">INDEX($DG$24:$EF$31,COLUMN(G435),$AP440)</f>
        <v>#N/A</v>
      </c>
      <c r="BL440" s="39" t="e" cm="1">
        <f t="array" ref="BL440">INDEX($DG$24:$EF$31,COLUMN(H435),$AP440)</f>
        <v>#N/A</v>
      </c>
      <c r="BM440" s="63" t="str" cm="1">
        <f t="array" aca="1" ref="BM440:BQ440" ca="1">IFERROR(ROUND(IF(IFERROR(AW440:BA440/AW440:BA440,0)=1,(IFERROR(AQ440:AU440*BG440,0)+IFERROR(AW440:BA440*BH440,0)+(SUM(BD440:BF440)-MIN(BD440:BF440))*BI440+BB440*BJ440+BC440*BK440)*BL440+BB440*(1-BJ440)+BC440*(1-BK440)+IF(AN440=1,BF440,0),""),2),"")</f>
        <v/>
      </c>
      <c r="BN440" s="52" t="str">
        <f ca="1"/>
        <v/>
      </c>
      <c r="BO440" s="52" t="str">
        <f ca="1"/>
        <v/>
      </c>
      <c r="BP440" s="52" t="str">
        <f ca="1"/>
        <v/>
      </c>
      <c r="BQ440" s="64" t="str">
        <f ca="1"/>
        <v/>
      </c>
      <c r="BR440" s="6"/>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6"/>
      <c r="DM440" s="6"/>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row>
    <row r="441" spans="1:153" x14ac:dyDescent="0.3">
      <c r="A441" s="5"/>
      <c r="B441" s="18" t="str">
        <f t="shared" si="97"/>
        <v/>
      </c>
      <c r="C441" s="24"/>
      <c r="D441" s="24"/>
      <c r="E441" s="24"/>
      <c r="F441" s="24"/>
      <c r="G441" s="24"/>
      <c r="H441" s="25"/>
      <c r="I441" s="25"/>
      <c r="J441" s="25"/>
      <c r="K441" s="25"/>
      <c r="L441" s="25"/>
      <c r="M441" s="25"/>
      <c r="N441" s="24"/>
      <c r="O441" s="25"/>
      <c r="P441" s="6"/>
      <c r="Q441" s="6"/>
      <c r="R441" s="6" t="e">
        <f t="shared" si="98"/>
        <v>#N/A</v>
      </c>
      <c r="S441" s="6" t="e">
        <f t="shared" si="99"/>
        <v>#N/A</v>
      </c>
      <c r="T441" s="6" t="e">
        <f t="shared" si="100"/>
        <v>#N/A</v>
      </c>
      <c r="U441" s="6" t="e">
        <f t="shared" si="101"/>
        <v>#N/A</v>
      </c>
      <c r="V441" s="8" cm="1">
        <f t="array" ref="V441">IF(M441=0,0,IF(OR($DM$4=3,$DM$4=4),0,IF($DM$4=1,INDEX($CZ$7:$CZ$15,SUM(IF(M441&lt;$CY$7:$CY$15=TRUE,1,0))+1),VLOOKUP(M441,$DB$7:$DC$107,2,FALSE))))</f>
        <v>0</v>
      </c>
      <c r="W441" s="6" t="e">
        <f t="shared" si="96"/>
        <v>#N/A</v>
      </c>
      <c r="X441" s="6" cm="1">
        <f t="array" aca="1" ref="X441" ca="1">SUM(IF((IF(E441=0,INDIRECT(_xlfn.CONCAT($CH$1,MATCH(F441,$CG$7:$CG$100,0)+6)):INDIRECT(_xlfn.CONCAT($CH$1,MATCH(F441,$CG$7:$CG$100,0)+6+SUM(IF((F441=$CG$7:$CG$59)=TRUE,1,0))-1)),INDIRECT(_xlfn.CONCAT($CD$1,MATCH(E441,$CC$7:$CC$100,0)+6)):INDIRECT(_xlfn.CONCAT($CD$1,MATCH(E441,$CC$7:$CC$100,0)+6+SUM(IF((E441=$CC$7:$CC$59)=TRUE,1,0))-1)))*$S$3)=0,0,1))</f>
        <v>2</v>
      </c>
      <c r="Y441" s="6" t="e" cm="1">
        <f t="array" aca="1" ref="Y441" ca="1">SUM(IF((TRANSPOSE(MMULT(MMULT(_xlfn.MUNIT(X441),IF(MMULT(IF(E441=0,INDIRECT(_xlfn.CONCAT($CH$1,MATCH(F441,$CG$7:$CG$100,0)+6)):INDIRECT(_xlfn.CONCAT($CH$1,MATCH(F441,$CG$7:$CG$100,0)+6+SUM(IF((F441=$CG$7:$CG$59)=TRUE,1,0))-1)),INDIRECT(_xlfn.CONCAT($CD$1,MATCH(E441,$CC$7:$CC$100,0)+6)):INDIRECT(_xlfn.CONCAT($CD$1,MATCH(E441,$CC$7:$CC$100,0)+6+SUM(IF((E441=$CC$7:$CC$59)=TRUE,1,0))-1)))*$S$3,1/TRANSPOSE(W441-INDIRECT(_xlfn.CONCAT($BZ$1,MATCH(D441,$BY$7:$BY$100,0)+6)):INDIRECT(_xlfn.CONCAT($BZ$1,MATCH(D441,$BY$7:$BY$100,0)+6+SUM(IF((D441=$BY$7:$BY$59)=TRUE,1,0))-1))*$R$3))=1,1,0)),W441-INDIRECT(_xlfn.CONCAT($BZ$1,MATCH(D441,$BY$7:$BY$100,0)+6)):INDIRECT(_xlfn.CONCAT($BZ$1,MATCH(D441,$BY$7:$BY$100,0)+6+SUM(IF((D441=$BY$7:$BY$59)=TRUE,1,0))-1))*$R$3)))=0,0,1))</f>
        <v>#N/A</v>
      </c>
      <c r="Z441" s="6"/>
      <c r="AA441" s="30" t="str">
        <f t="shared" ca="1" si="102"/>
        <v/>
      </c>
      <c r="AB441" s="31" t="str">
        <f t="shared" si="103"/>
        <v/>
      </c>
      <c r="AC441" s="31" t="str">
        <f t="shared" si="104"/>
        <v/>
      </c>
      <c r="AD441" s="31" t="str">
        <f t="shared" si="105"/>
        <v/>
      </c>
      <c r="AE441" s="32" t="str">
        <f t="shared" si="106"/>
        <v/>
      </c>
      <c r="AF441" s="33" t="str" cm="1">
        <f t="array" aca="1" ref="AF441" ca="1">IFERROR(IF(_xlfn._xlws.SORT(TRANSPOSE(MMULT(MMULT(_xlfn.MUNIT(X441),IF(ROUND(MMULT(IF(E441=0,IF(DN439=1,INDIRECT(_xlfn.CONCAT($CP$1,MATCH(F441,$CO$7:$CO$100,0)+6)):INDIRECT(_xlfn.CONCAT($CP$1,MATCH(F441,$CO$7:$CO$100,0)+6+SUM(IF((F441=$CO$7:$CO$59)=TRUE,1,0))-1)),INDIRECT(_xlfn.CONCAT($CH$1,MATCH(F441,$CG$7:$CG$100,0)+6)):INDIRECT(_xlfn.CONCAT($CH$1,MATCH(F441,$CG$7:$CG$100,0)+6+SUM(IF((F441=$CG$7:$CG$59)=TRUE,1,0))-1))),IF(OR(DN439=2,DN439=3),INDIRECT(_xlfn.CONCAT($CL$1,MATCH(E441,$CK$7:$CK$100,0)+6)):INDIRECT(_xlfn.CONCAT($CL$1,MATCH(E441,$CK$7:$CK$100,0)+6+SUM(IF((E441=$CK$7:$CK$59)=TRUE,1,0))-1)),INDIRECT(_xlfn.CONCAT($CD$1,MATCH(E441,$CC$7:$CC$100,0)+6)):INDIRECT(_xlfn.CONCAT($CD$1,MATCH(E441,$CC$7:$CC$100,0)+6+SUM(IF((E441=$CC$7:$CC$59)=TRUE,1,0))-1))))*$S$3*IF(AND(DM439=4,F441=0),1.1,1),1/TRANSPOSE(W441-INDIRECT(_xlfn.CONCAT($BZ$1,MATCH(D441,$BY$7:$BY$100,0)+6)):INDIRECT(_xlfn.CONCAT($BZ$1,MATCH(D441,$BY$7:$BY$100,0)+6+SUM(IF((D441=$BY$7:$BY$59)=TRUE,1,0))-1))*$R$3)),6)=1,1,0)),W441-INDIRECT(_xlfn.CONCAT($BZ$1,MATCH(D441,$BY$7:$BY$100,0)+6)):INDIRECT(_xlfn.CONCAT($BZ$1,MATCH(D441,$BY$7:$BY$100,0)+6+SUM(IF((D441=$BY$7:$BY$59)=TRUE,1,0))-1))*$R$3))/$S$3,1,-1,TRUE)=0,"",_xlfn._xlws.SORT(TRANSPOSE(MMULT(MMULT(_xlfn.MUNIT(X441),IF(ROUND(MMULT(IF(E441=0,IF(DN439=1,INDIRECT(_xlfn.CONCAT($CP$1,MATCH(F441,$CO$7:$CO$100,0)+6)):INDIRECT(_xlfn.CONCAT($CP$1,MATCH(F441,$CO$7:$CO$100,0)+6+SUM(IF((F441=$CO$7:$CO$59)=TRUE,1,0))-1)),INDIRECT(_xlfn.CONCAT($CH$1,MATCH(F441,$CG$7:$CG$100,0)+6)):INDIRECT(_xlfn.CONCAT($CH$1,MATCH(F441,$CG$7:$CG$100,0)+6+SUM(IF((F441=$CG$7:$CG$59)=TRUE,1,0))-1))),IF(OR(DN439=2,DN439=3),INDIRECT(_xlfn.CONCAT($CL$1,MATCH(E441,$CK$7:$CK$100,0)+6)):INDIRECT(_xlfn.CONCAT($CL$1,MATCH(E441,$CK$7:$CK$100,0)+6+SUM(IF((E441=$CK$7:$CK$59)=TRUE,1,0))-1)),INDIRECT(_xlfn.CONCAT($CD$1,MATCH(E441,$CC$7:$CC$100,0)+6)):INDIRECT(_xlfn.CONCAT($CD$1,MATCH(E441,$CC$7:$CC$100,0)+6+SUM(IF((E441=$CC$7:$CC$59)=TRUE,1,0))-1))))*$S$3*IF(AND(DM439=4,F441=0),1.1,1),1/TRANSPOSE(W441-INDIRECT(_xlfn.CONCAT($BZ$1,MATCH(D441,$BY$7:$BY$100,0)+6)):INDIRECT(_xlfn.CONCAT($BZ$1,MATCH(D441,$BY$7:$BY$100,0)+6+SUM(IF((D441=$BY$7:$BY$59)=TRUE,1,0))-1))*$R$3)),6)=1,1,0)),W441-INDIRECT(_xlfn.CONCAT($BZ$1,MATCH(D441,$BY$7:$BY$100,0)+6)):INDIRECT(_xlfn.CONCAT($BZ$1,MATCH(D441,$BY$7:$BY$100,0)+6+SUM(IF((D441=$BY$7:$BY$59)=TRUE,1,0))-1))*$R$3))/$S$3,1,-1,TRUE)),"")</f>
        <v/>
      </c>
      <c r="AG441" s="31"/>
      <c r="AH441" s="31"/>
      <c r="AI441" s="31"/>
      <c r="AJ441" s="32"/>
      <c r="AK441" s="6"/>
      <c r="AL441" s="21"/>
      <c r="AM441" s="21"/>
      <c r="AN441" s="48">
        <f t="shared" si="107"/>
        <v>12</v>
      </c>
      <c r="AO441" s="39" t="e">
        <f t="shared" si="108"/>
        <v>#N/A</v>
      </c>
      <c r="AP441" s="39" t="e" cm="1">
        <f t="array" ref="AP441">_xlfn.XMATCH(1,IF(IF((AL441=$DG$24:$EF$24)=TRUE,1,0)+IF((AM441=$DG$25:$EF$25)=TRUE,1,0)=2,1,0))</f>
        <v>#N/A</v>
      </c>
      <c r="AQ441" s="39" t="str" cm="1">
        <f t="array" aca="1" ref="AQ441:AU441" ca="1">AA441:AE441</f>
        <v/>
      </c>
      <c r="AR441" s="39" t="str">
        <f ca="1"/>
        <v/>
      </c>
      <c r="AS441" s="39" t="str">
        <f ca="1"/>
        <v/>
      </c>
      <c r="AT441" s="39" t="str">
        <f ca="1"/>
        <v/>
      </c>
      <c r="AU441" s="39" t="str">
        <f ca="1"/>
        <v/>
      </c>
      <c r="AV441" s="39">
        <f t="shared" si="109"/>
        <v>0</v>
      </c>
      <c r="AW441" s="39" t="e" cm="1">
        <f t="array" ref="AW441">IF(AND(AV441=1,AO441&lt;&gt;1),VLOOKUP(E441,변환표준점수!$H$8:$O$60,_xlfn.XMATCH('표점 계산기'!$AL441,변환표준점수!$I$6:$O$6)+1,FALSE),IF(AND($E441=0,$DN$4=1),INDEX($CH$7:$CH$73,SUM(IF(AF441=$CP$7:$CP$59,ROW($A$1:$A$50),0))),IF(AND($E441&lt;&gt;0,$DN$4&lt;&gt;1),INDEX($CD$7:$CD$73,SUM(IF(AF441=$CL$7:$CL$59,ROW($A$1:$A$50),0))),AF441:AJ441)))</f>
        <v>#N/A</v>
      </c>
      <c r="AX441" s="39"/>
      <c r="AY441" s="39"/>
      <c r="AZ441" s="39"/>
      <c r="BA441" s="39"/>
      <c r="BB441" s="39" t="e">
        <f>VLOOKUP(G441,변환표준점수!$X$8:$AM$16,_xlfn.XMATCH(AL441,변환표준점수!$Y$5:$AM$5)+IF(OR(AN441=6,AN441=7,AN441=10,AN441=11),IF(AO441=1,0,1),0)+1,FALSE)</f>
        <v>#N/A</v>
      </c>
      <c r="BC441" s="39" t="e">
        <f>VLOOKUP(H441,변환표준점수!$AO$8:$BE$16,_xlfn.XMATCH(AL441,변환표준점수!$AP$5:$BE$5)+IF(OR(AN441=3,AN441=6,AN441=8,AN441=9,AN441=10),IF(AO441=1,0,1),0)+1,FALSE)</f>
        <v>#N/A</v>
      </c>
      <c r="BD441" s="39" t="e">
        <f>IF(I441=0,VLOOKUP(K441,변환표준점수!$BU$8:$CF$62,'표점 계산기'!$AN441+1,FALSE),VLOOKUP(I441,변환표준점수!$BH$8:$BS$62,'표점 계산기'!$AN441+1,FALSE))</f>
        <v>#N/A</v>
      </c>
      <c r="BE441" s="39" t="e">
        <f>IF(J441=0,VLOOKUP(L441,변환표준점수!$BU$8:$CF$62,'표점 계산기'!$AN441+1,FALSE),VLOOKUP(J441,변환표준점수!$BH$8:$BS$62,'표점 계산기'!$AN441+1,FALSE))</f>
        <v>#N/A</v>
      </c>
      <c r="BF441" s="39" cm="1">
        <f t="array" ref="BF441">IF(M441=0,0,IF(OR(AN441=3,AN441=4),0,IF(AN441=1,INDEX($CZ$7:$CZ$15,SUM(IF(M441&lt;$CY$7:$CY$15=TRUE,1,0))+1),VLOOKUP(M441,변환표준점수!$BH$8:$BS$62,'표점 계산기'!AN441+1,FALSE))))</f>
        <v>0</v>
      </c>
      <c r="BG441" s="39" t="e" cm="1">
        <f t="array" ref="BG441">INDEX($DG$24:$EF$31,COLUMN(C436),$AP441)</f>
        <v>#N/A</v>
      </c>
      <c r="BH441" s="39" t="e" cm="1">
        <f t="array" ref="BH441">INDEX($DG$24:$EF$31,COLUMN(D436),$AP441)</f>
        <v>#N/A</v>
      </c>
      <c r="BI441" s="39" t="e" cm="1">
        <f t="array" ref="BI441">INDEX($DG$24:$EF$31,COLUMN(E436),$AP441)</f>
        <v>#N/A</v>
      </c>
      <c r="BJ441" s="39" t="e" cm="1">
        <f t="array" ref="BJ441">INDEX($DG$24:$EF$31,COLUMN(F436),$AP441)</f>
        <v>#N/A</v>
      </c>
      <c r="BK441" s="39" t="e" cm="1">
        <f t="array" ref="BK441">INDEX($DG$24:$EF$31,COLUMN(G436),$AP441)</f>
        <v>#N/A</v>
      </c>
      <c r="BL441" s="39" t="e" cm="1">
        <f t="array" ref="BL441">INDEX($DG$24:$EF$31,COLUMN(H436),$AP441)</f>
        <v>#N/A</v>
      </c>
      <c r="BM441" s="63" t="str" cm="1">
        <f t="array" aca="1" ref="BM441:BQ441" ca="1">IFERROR(ROUND(IF(IFERROR(AW441:BA441/AW441:BA441,0)=1,(IFERROR(AQ441:AU441*BG441,0)+IFERROR(AW441:BA441*BH441,0)+(SUM(BD441:BF441)-MIN(BD441:BF441))*BI441+BB441*BJ441+BC441*BK441)*BL441+BB441*(1-BJ441)+BC441*(1-BK441)+IF(AN441=1,BF441,0),""),2),"")</f>
        <v/>
      </c>
      <c r="BN441" s="52" t="str">
        <f ca="1"/>
        <v/>
      </c>
      <c r="BO441" s="52" t="str">
        <f ca="1"/>
        <v/>
      </c>
      <c r="BP441" s="52" t="str">
        <f ca="1"/>
        <v/>
      </c>
      <c r="BQ441" s="64" t="str">
        <f ca="1"/>
        <v/>
      </c>
      <c r="BR441" s="6"/>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6"/>
      <c r="DM441" s="6"/>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row>
    <row r="442" spans="1:153" x14ac:dyDescent="0.3">
      <c r="A442" s="5"/>
      <c r="B442" s="18" t="str">
        <f t="shared" si="97"/>
        <v/>
      </c>
      <c r="C442" s="24"/>
      <c r="D442" s="24"/>
      <c r="E442" s="24"/>
      <c r="F442" s="24"/>
      <c r="G442" s="24"/>
      <c r="H442" s="25"/>
      <c r="I442" s="25"/>
      <c r="J442" s="25"/>
      <c r="K442" s="25"/>
      <c r="L442" s="25"/>
      <c r="M442" s="25"/>
      <c r="N442" s="24"/>
      <c r="O442" s="25"/>
      <c r="P442" s="6"/>
      <c r="Q442" s="6"/>
      <c r="R442" s="6" t="e">
        <f t="shared" si="98"/>
        <v>#N/A</v>
      </c>
      <c r="S442" s="6" t="e">
        <f t="shared" si="99"/>
        <v>#N/A</v>
      </c>
      <c r="T442" s="6" t="e">
        <f t="shared" si="100"/>
        <v>#N/A</v>
      </c>
      <c r="U442" s="6" t="e">
        <f t="shared" si="101"/>
        <v>#N/A</v>
      </c>
      <c r="V442" s="8" cm="1">
        <f t="array" ref="V442">IF(M442=0,0,IF(OR($DM$4=3,$DM$4=4),0,IF($DM$4=1,INDEX($CZ$7:$CZ$15,SUM(IF(M442&lt;$CY$7:$CY$15=TRUE,1,0))+1),VLOOKUP(M442,$DB$7:$DC$107,2,FALSE))))</f>
        <v>0</v>
      </c>
      <c r="W442" s="6" t="e">
        <f t="shared" si="96"/>
        <v>#N/A</v>
      </c>
      <c r="X442" s="6" cm="1">
        <f t="array" aca="1" ref="X442" ca="1">SUM(IF((IF(E442=0,INDIRECT(_xlfn.CONCAT($CH$1,MATCH(F442,$CG$7:$CG$100,0)+6)):INDIRECT(_xlfn.CONCAT($CH$1,MATCH(F442,$CG$7:$CG$100,0)+6+SUM(IF((F442=$CG$7:$CG$59)=TRUE,1,0))-1)),INDIRECT(_xlfn.CONCAT($CD$1,MATCH(E442,$CC$7:$CC$100,0)+6)):INDIRECT(_xlfn.CONCAT($CD$1,MATCH(E442,$CC$7:$CC$100,0)+6+SUM(IF((E442=$CC$7:$CC$59)=TRUE,1,0))-1)))*$S$3)=0,0,1))</f>
        <v>2</v>
      </c>
      <c r="Y442" s="6" t="e" cm="1">
        <f t="array" aca="1" ref="Y442" ca="1">SUM(IF((TRANSPOSE(MMULT(MMULT(_xlfn.MUNIT(X442),IF(MMULT(IF(E442=0,INDIRECT(_xlfn.CONCAT($CH$1,MATCH(F442,$CG$7:$CG$100,0)+6)):INDIRECT(_xlfn.CONCAT($CH$1,MATCH(F442,$CG$7:$CG$100,0)+6+SUM(IF((F442=$CG$7:$CG$59)=TRUE,1,0))-1)),INDIRECT(_xlfn.CONCAT($CD$1,MATCH(E442,$CC$7:$CC$100,0)+6)):INDIRECT(_xlfn.CONCAT($CD$1,MATCH(E442,$CC$7:$CC$100,0)+6+SUM(IF((E442=$CC$7:$CC$59)=TRUE,1,0))-1)))*$S$3,1/TRANSPOSE(W442-INDIRECT(_xlfn.CONCAT($BZ$1,MATCH(D442,$BY$7:$BY$100,0)+6)):INDIRECT(_xlfn.CONCAT($BZ$1,MATCH(D442,$BY$7:$BY$100,0)+6+SUM(IF((D442=$BY$7:$BY$59)=TRUE,1,0))-1))*$R$3))=1,1,0)),W442-INDIRECT(_xlfn.CONCAT($BZ$1,MATCH(D442,$BY$7:$BY$100,0)+6)):INDIRECT(_xlfn.CONCAT($BZ$1,MATCH(D442,$BY$7:$BY$100,0)+6+SUM(IF((D442=$BY$7:$BY$59)=TRUE,1,0))-1))*$R$3)))=0,0,1))</f>
        <v>#N/A</v>
      </c>
      <c r="Z442" s="6"/>
      <c r="AA442" s="30" t="str">
        <f t="shared" ca="1" si="102"/>
        <v/>
      </c>
      <c r="AB442" s="31" t="str">
        <f t="shared" si="103"/>
        <v/>
      </c>
      <c r="AC442" s="31" t="str">
        <f t="shared" si="104"/>
        <v/>
      </c>
      <c r="AD442" s="31" t="str">
        <f t="shared" si="105"/>
        <v/>
      </c>
      <c r="AE442" s="32" t="str">
        <f t="shared" si="106"/>
        <v/>
      </c>
      <c r="AF442" s="33" t="str" cm="1">
        <f t="array" aca="1" ref="AF442" ca="1">IFERROR(IF(_xlfn._xlws.SORT(TRANSPOSE(MMULT(MMULT(_xlfn.MUNIT(X442),IF(ROUND(MMULT(IF(E442=0,IF(DN440=1,INDIRECT(_xlfn.CONCAT($CP$1,MATCH(F442,$CO$7:$CO$100,0)+6)):INDIRECT(_xlfn.CONCAT($CP$1,MATCH(F442,$CO$7:$CO$100,0)+6+SUM(IF((F442=$CO$7:$CO$59)=TRUE,1,0))-1)),INDIRECT(_xlfn.CONCAT($CH$1,MATCH(F442,$CG$7:$CG$100,0)+6)):INDIRECT(_xlfn.CONCAT($CH$1,MATCH(F442,$CG$7:$CG$100,0)+6+SUM(IF((F442=$CG$7:$CG$59)=TRUE,1,0))-1))),IF(OR(DN440=2,DN440=3),INDIRECT(_xlfn.CONCAT($CL$1,MATCH(E442,$CK$7:$CK$100,0)+6)):INDIRECT(_xlfn.CONCAT($CL$1,MATCH(E442,$CK$7:$CK$100,0)+6+SUM(IF((E442=$CK$7:$CK$59)=TRUE,1,0))-1)),INDIRECT(_xlfn.CONCAT($CD$1,MATCH(E442,$CC$7:$CC$100,0)+6)):INDIRECT(_xlfn.CONCAT($CD$1,MATCH(E442,$CC$7:$CC$100,0)+6+SUM(IF((E442=$CC$7:$CC$59)=TRUE,1,0))-1))))*$S$3*IF(AND(DM440=4,F442=0),1.1,1),1/TRANSPOSE(W442-INDIRECT(_xlfn.CONCAT($BZ$1,MATCH(D442,$BY$7:$BY$100,0)+6)):INDIRECT(_xlfn.CONCAT($BZ$1,MATCH(D442,$BY$7:$BY$100,0)+6+SUM(IF((D442=$BY$7:$BY$59)=TRUE,1,0))-1))*$R$3)),6)=1,1,0)),W442-INDIRECT(_xlfn.CONCAT($BZ$1,MATCH(D442,$BY$7:$BY$100,0)+6)):INDIRECT(_xlfn.CONCAT($BZ$1,MATCH(D442,$BY$7:$BY$100,0)+6+SUM(IF((D442=$BY$7:$BY$59)=TRUE,1,0))-1))*$R$3))/$S$3,1,-1,TRUE)=0,"",_xlfn._xlws.SORT(TRANSPOSE(MMULT(MMULT(_xlfn.MUNIT(X442),IF(ROUND(MMULT(IF(E442=0,IF(DN440=1,INDIRECT(_xlfn.CONCAT($CP$1,MATCH(F442,$CO$7:$CO$100,0)+6)):INDIRECT(_xlfn.CONCAT($CP$1,MATCH(F442,$CO$7:$CO$100,0)+6+SUM(IF((F442=$CO$7:$CO$59)=TRUE,1,0))-1)),INDIRECT(_xlfn.CONCAT($CH$1,MATCH(F442,$CG$7:$CG$100,0)+6)):INDIRECT(_xlfn.CONCAT($CH$1,MATCH(F442,$CG$7:$CG$100,0)+6+SUM(IF((F442=$CG$7:$CG$59)=TRUE,1,0))-1))),IF(OR(DN440=2,DN440=3),INDIRECT(_xlfn.CONCAT($CL$1,MATCH(E442,$CK$7:$CK$100,0)+6)):INDIRECT(_xlfn.CONCAT($CL$1,MATCH(E442,$CK$7:$CK$100,0)+6+SUM(IF((E442=$CK$7:$CK$59)=TRUE,1,0))-1)),INDIRECT(_xlfn.CONCAT($CD$1,MATCH(E442,$CC$7:$CC$100,0)+6)):INDIRECT(_xlfn.CONCAT($CD$1,MATCH(E442,$CC$7:$CC$100,0)+6+SUM(IF((E442=$CC$7:$CC$59)=TRUE,1,0))-1))))*$S$3*IF(AND(DM440=4,F442=0),1.1,1),1/TRANSPOSE(W442-INDIRECT(_xlfn.CONCAT($BZ$1,MATCH(D442,$BY$7:$BY$100,0)+6)):INDIRECT(_xlfn.CONCAT($BZ$1,MATCH(D442,$BY$7:$BY$100,0)+6+SUM(IF((D442=$BY$7:$BY$59)=TRUE,1,0))-1))*$R$3)),6)=1,1,0)),W442-INDIRECT(_xlfn.CONCAT($BZ$1,MATCH(D442,$BY$7:$BY$100,0)+6)):INDIRECT(_xlfn.CONCAT($BZ$1,MATCH(D442,$BY$7:$BY$100,0)+6+SUM(IF((D442=$BY$7:$BY$59)=TRUE,1,0))-1))*$R$3))/$S$3,1,-1,TRUE)),"")</f>
        <v/>
      </c>
      <c r="AG442" s="31"/>
      <c r="AH442" s="31"/>
      <c r="AI442" s="31"/>
      <c r="AJ442" s="32"/>
      <c r="AK442" s="6"/>
      <c r="AL442" s="21"/>
      <c r="AM442" s="21"/>
      <c r="AN442" s="48">
        <f t="shared" si="107"/>
        <v>12</v>
      </c>
      <c r="AO442" s="39" t="e">
        <f t="shared" si="108"/>
        <v>#N/A</v>
      </c>
      <c r="AP442" s="39" t="e" cm="1">
        <f t="array" ref="AP442">_xlfn.XMATCH(1,IF(IF((AL442=$DG$24:$EF$24)=TRUE,1,0)+IF((AM442=$DG$25:$EF$25)=TRUE,1,0)=2,1,0))</f>
        <v>#N/A</v>
      </c>
      <c r="AQ442" s="39" t="str" cm="1">
        <f t="array" aca="1" ref="AQ442:AU442" ca="1">AA442:AE442</f>
        <v/>
      </c>
      <c r="AR442" s="39" t="str">
        <f ca="1"/>
        <v/>
      </c>
      <c r="AS442" s="39" t="str">
        <f ca="1"/>
        <v/>
      </c>
      <c r="AT442" s="39" t="str">
        <f ca="1"/>
        <v/>
      </c>
      <c r="AU442" s="39" t="str">
        <f ca="1"/>
        <v/>
      </c>
      <c r="AV442" s="39">
        <f t="shared" si="109"/>
        <v>0</v>
      </c>
      <c r="AW442" s="39" t="e" cm="1">
        <f t="array" ref="AW442">IF(AND(AV442=1,AO442&lt;&gt;1),VLOOKUP(E442,변환표준점수!$H$8:$O$60,_xlfn.XMATCH('표점 계산기'!$AL442,변환표준점수!$I$6:$O$6)+1,FALSE),IF(AND($E442=0,$DN$4=1),INDEX($CH$7:$CH$73,SUM(IF(AF442=$CP$7:$CP$59,ROW($A$1:$A$50),0))),IF(AND($E442&lt;&gt;0,$DN$4&lt;&gt;1),INDEX($CD$7:$CD$73,SUM(IF(AF442=$CL$7:$CL$59,ROW($A$1:$A$50),0))),AF442:AJ442)))</f>
        <v>#N/A</v>
      </c>
      <c r="AX442" s="39"/>
      <c r="AY442" s="39"/>
      <c r="AZ442" s="39"/>
      <c r="BA442" s="39"/>
      <c r="BB442" s="39" t="e">
        <f>VLOOKUP(G442,변환표준점수!$X$8:$AM$16,_xlfn.XMATCH(AL442,변환표준점수!$Y$5:$AM$5)+IF(OR(AN442=6,AN442=7,AN442=10,AN442=11),IF(AO442=1,0,1),0)+1,FALSE)</f>
        <v>#N/A</v>
      </c>
      <c r="BC442" s="39" t="e">
        <f>VLOOKUP(H442,변환표준점수!$AO$8:$BE$16,_xlfn.XMATCH(AL442,변환표준점수!$AP$5:$BE$5)+IF(OR(AN442=3,AN442=6,AN442=8,AN442=9,AN442=10),IF(AO442=1,0,1),0)+1,FALSE)</f>
        <v>#N/A</v>
      </c>
      <c r="BD442" s="39" t="e">
        <f>IF(I442=0,VLOOKUP(K442,변환표준점수!$BU$8:$CF$62,'표점 계산기'!$AN442+1,FALSE),VLOOKUP(I442,변환표준점수!$BH$8:$BS$62,'표점 계산기'!$AN442+1,FALSE))</f>
        <v>#N/A</v>
      </c>
      <c r="BE442" s="39" t="e">
        <f>IF(J442=0,VLOOKUP(L442,변환표준점수!$BU$8:$CF$62,'표점 계산기'!$AN442+1,FALSE),VLOOKUP(J442,변환표준점수!$BH$8:$BS$62,'표점 계산기'!$AN442+1,FALSE))</f>
        <v>#N/A</v>
      </c>
      <c r="BF442" s="39" cm="1">
        <f t="array" ref="BF442">IF(M442=0,0,IF(OR(AN442=3,AN442=4),0,IF(AN442=1,INDEX($CZ$7:$CZ$15,SUM(IF(M442&lt;$CY$7:$CY$15=TRUE,1,0))+1),VLOOKUP(M442,변환표준점수!$BH$8:$BS$62,'표점 계산기'!AN442+1,FALSE))))</f>
        <v>0</v>
      </c>
      <c r="BG442" s="39" t="e" cm="1">
        <f t="array" ref="BG442">INDEX($DG$24:$EF$31,COLUMN(C437),$AP442)</f>
        <v>#N/A</v>
      </c>
      <c r="BH442" s="39" t="e" cm="1">
        <f t="array" ref="BH442">INDEX($DG$24:$EF$31,COLUMN(D437),$AP442)</f>
        <v>#N/A</v>
      </c>
      <c r="BI442" s="39" t="e" cm="1">
        <f t="array" ref="BI442">INDEX($DG$24:$EF$31,COLUMN(E437),$AP442)</f>
        <v>#N/A</v>
      </c>
      <c r="BJ442" s="39" t="e" cm="1">
        <f t="array" ref="BJ442">INDEX($DG$24:$EF$31,COLUMN(F437),$AP442)</f>
        <v>#N/A</v>
      </c>
      <c r="BK442" s="39" t="e" cm="1">
        <f t="array" ref="BK442">INDEX($DG$24:$EF$31,COLUMN(G437),$AP442)</f>
        <v>#N/A</v>
      </c>
      <c r="BL442" s="39" t="e" cm="1">
        <f t="array" ref="BL442">INDEX($DG$24:$EF$31,COLUMN(H437),$AP442)</f>
        <v>#N/A</v>
      </c>
      <c r="BM442" s="63" t="str" cm="1">
        <f t="array" aca="1" ref="BM442:BQ442" ca="1">IFERROR(ROUND(IF(IFERROR(AW442:BA442/AW442:BA442,0)=1,(IFERROR(AQ442:AU442*BG442,0)+IFERROR(AW442:BA442*BH442,0)+(SUM(BD442:BF442)-MIN(BD442:BF442))*BI442+BB442*BJ442+BC442*BK442)*BL442+BB442*(1-BJ442)+BC442*(1-BK442)+IF(AN442=1,BF442,0),""),2),"")</f>
        <v/>
      </c>
      <c r="BN442" s="52" t="str">
        <f ca="1"/>
        <v/>
      </c>
      <c r="BO442" s="52" t="str">
        <f ca="1"/>
        <v/>
      </c>
      <c r="BP442" s="52" t="str">
        <f ca="1"/>
        <v/>
      </c>
      <c r="BQ442" s="64" t="str">
        <f ca="1"/>
        <v/>
      </c>
      <c r="BR442" s="6"/>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6"/>
      <c r="DM442" s="6"/>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row>
    <row r="443" spans="1:153" x14ac:dyDescent="0.3">
      <c r="A443" s="5"/>
      <c r="B443" s="18" t="str">
        <f t="shared" si="97"/>
        <v/>
      </c>
      <c r="C443" s="24"/>
      <c r="D443" s="24"/>
      <c r="E443" s="24"/>
      <c r="F443" s="24"/>
      <c r="G443" s="24"/>
      <c r="H443" s="25"/>
      <c r="I443" s="25"/>
      <c r="J443" s="25"/>
      <c r="K443" s="25"/>
      <c r="L443" s="25"/>
      <c r="M443" s="25"/>
      <c r="N443" s="24"/>
      <c r="O443" s="25"/>
      <c r="P443" s="6"/>
      <c r="Q443" s="6"/>
      <c r="R443" s="6" t="e">
        <f t="shared" si="98"/>
        <v>#N/A</v>
      </c>
      <c r="S443" s="6" t="e">
        <f t="shared" si="99"/>
        <v>#N/A</v>
      </c>
      <c r="T443" s="6" t="e">
        <f t="shared" si="100"/>
        <v>#N/A</v>
      </c>
      <c r="U443" s="6" t="e">
        <f t="shared" si="101"/>
        <v>#N/A</v>
      </c>
      <c r="V443" s="8" cm="1">
        <f t="array" ref="V443">IF(M443=0,0,IF(OR($DM$4=3,$DM$4=4),0,IF($DM$4=1,INDEX($CZ$7:$CZ$15,SUM(IF(M443&lt;$CY$7:$CY$15=TRUE,1,0))+1),VLOOKUP(M443,$DB$7:$DC$107,2,FALSE))))</f>
        <v>0</v>
      </c>
      <c r="W443" s="6" t="e">
        <f t="shared" si="96"/>
        <v>#N/A</v>
      </c>
      <c r="X443" s="6" cm="1">
        <f t="array" aca="1" ref="X443" ca="1">SUM(IF((IF(E443=0,INDIRECT(_xlfn.CONCAT($CH$1,MATCH(F443,$CG$7:$CG$100,0)+6)):INDIRECT(_xlfn.CONCAT($CH$1,MATCH(F443,$CG$7:$CG$100,0)+6+SUM(IF((F443=$CG$7:$CG$59)=TRUE,1,0))-1)),INDIRECT(_xlfn.CONCAT($CD$1,MATCH(E443,$CC$7:$CC$100,0)+6)):INDIRECT(_xlfn.CONCAT($CD$1,MATCH(E443,$CC$7:$CC$100,0)+6+SUM(IF((E443=$CC$7:$CC$59)=TRUE,1,0))-1)))*$S$3)=0,0,1))</f>
        <v>2</v>
      </c>
      <c r="Y443" s="6" t="e" cm="1">
        <f t="array" aca="1" ref="Y443" ca="1">SUM(IF((TRANSPOSE(MMULT(MMULT(_xlfn.MUNIT(X443),IF(MMULT(IF(E443=0,INDIRECT(_xlfn.CONCAT($CH$1,MATCH(F443,$CG$7:$CG$100,0)+6)):INDIRECT(_xlfn.CONCAT($CH$1,MATCH(F443,$CG$7:$CG$100,0)+6+SUM(IF((F443=$CG$7:$CG$59)=TRUE,1,0))-1)),INDIRECT(_xlfn.CONCAT($CD$1,MATCH(E443,$CC$7:$CC$100,0)+6)):INDIRECT(_xlfn.CONCAT($CD$1,MATCH(E443,$CC$7:$CC$100,0)+6+SUM(IF((E443=$CC$7:$CC$59)=TRUE,1,0))-1)))*$S$3,1/TRANSPOSE(W443-INDIRECT(_xlfn.CONCAT($BZ$1,MATCH(D443,$BY$7:$BY$100,0)+6)):INDIRECT(_xlfn.CONCAT($BZ$1,MATCH(D443,$BY$7:$BY$100,0)+6+SUM(IF((D443=$BY$7:$BY$59)=TRUE,1,0))-1))*$R$3))=1,1,0)),W443-INDIRECT(_xlfn.CONCAT($BZ$1,MATCH(D443,$BY$7:$BY$100,0)+6)):INDIRECT(_xlfn.CONCAT($BZ$1,MATCH(D443,$BY$7:$BY$100,0)+6+SUM(IF((D443=$BY$7:$BY$59)=TRUE,1,0))-1))*$R$3)))=0,0,1))</f>
        <v>#N/A</v>
      </c>
      <c r="Z443" s="6"/>
      <c r="AA443" s="30" t="str">
        <f t="shared" ca="1" si="102"/>
        <v/>
      </c>
      <c r="AB443" s="31" t="str">
        <f t="shared" si="103"/>
        <v/>
      </c>
      <c r="AC443" s="31" t="str">
        <f t="shared" si="104"/>
        <v/>
      </c>
      <c r="AD443" s="31" t="str">
        <f t="shared" si="105"/>
        <v/>
      </c>
      <c r="AE443" s="32" t="str">
        <f t="shared" si="106"/>
        <v/>
      </c>
      <c r="AF443" s="33" t="str" cm="1">
        <f t="array" aca="1" ref="AF443" ca="1">IFERROR(IF(_xlfn._xlws.SORT(TRANSPOSE(MMULT(MMULT(_xlfn.MUNIT(X443),IF(ROUND(MMULT(IF(E443=0,IF(DN441=1,INDIRECT(_xlfn.CONCAT($CP$1,MATCH(F443,$CO$7:$CO$100,0)+6)):INDIRECT(_xlfn.CONCAT($CP$1,MATCH(F443,$CO$7:$CO$100,0)+6+SUM(IF((F443=$CO$7:$CO$59)=TRUE,1,0))-1)),INDIRECT(_xlfn.CONCAT($CH$1,MATCH(F443,$CG$7:$CG$100,0)+6)):INDIRECT(_xlfn.CONCAT($CH$1,MATCH(F443,$CG$7:$CG$100,0)+6+SUM(IF((F443=$CG$7:$CG$59)=TRUE,1,0))-1))),IF(OR(DN441=2,DN441=3),INDIRECT(_xlfn.CONCAT($CL$1,MATCH(E443,$CK$7:$CK$100,0)+6)):INDIRECT(_xlfn.CONCAT($CL$1,MATCH(E443,$CK$7:$CK$100,0)+6+SUM(IF((E443=$CK$7:$CK$59)=TRUE,1,0))-1)),INDIRECT(_xlfn.CONCAT($CD$1,MATCH(E443,$CC$7:$CC$100,0)+6)):INDIRECT(_xlfn.CONCAT($CD$1,MATCH(E443,$CC$7:$CC$100,0)+6+SUM(IF((E443=$CC$7:$CC$59)=TRUE,1,0))-1))))*$S$3*IF(AND(DM441=4,F443=0),1.1,1),1/TRANSPOSE(W443-INDIRECT(_xlfn.CONCAT($BZ$1,MATCH(D443,$BY$7:$BY$100,0)+6)):INDIRECT(_xlfn.CONCAT($BZ$1,MATCH(D443,$BY$7:$BY$100,0)+6+SUM(IF((D443=$BY$7:$BY$59)=TRUE,1,0))-1))*$R$3)),6)=1,1,0)),W443-INDIRECT(_xlfn.CONCAT($BZ$1,MATCH(D443,$BY$7:$BY$100,0)+6)):INDIRECT(_xlfn.CONCAT($BZ$1,MATCH(D443,$BY$7:$BY$100,0)+6+SUM(IF((D443=$BY$7:$BY$59)=TRUE,1,0))-1))*$R$3))/$S$3,1,-1,TRUE)=0,"",_xlfn._xlws.SORT(TRANSPOSE(MMULT(MMULT(_xlfn.MUNIT(X443),IF(ROUND(MMULT(IF(E443=0,IF(DN441=1,INDIRECT(_xlfn.CONCAT($CP$1,MATCH(F443,$CO$7:$CO$100,0)+6)):INDIRECT(_xlfn.CONCAT($CP$1,MATCH(F443,$CO$7:$CO$100,0)+6+SUM(IF((F443=$CO$7:$CO$59)=TRUE,1,0))-1)),INDIRECT(_xlfn.CONCAT($CH$1,MATCH(F443,$CG$7:$CG$100,0)+6)):INDIRECT(_xlfn.CONCAT($CH$1,MATCH(F443,$CG$7:$CG$100,0)+6+SUM(IF((F443=$CG$7:$CG$59)=TRUE,1,0))-1))),IF(OR(DN441=2,DN441=3),INDIRECT(_xlfn.CONCAT($CL$1,MATCH(E443,$CK$7:$CK$100,0)+6)):INDIRECT(_xlfn.CONCAT($CL$1,MATCH(E443,$CK$7:$CK$100,0)+6+SUM(IF((E443=$CK$7:$CK$59)=TRUE,1,0))-1)),INDIRECT(_xlfn.CONCAT($CD$1,MATCH(E443,$CC$7:$CC$100,0)+6)):INDIRECT(_xlfn.CONCAT($CD$1,MATCH(E443,$CC$7:$CC$100,0)+6+SUM(IF((E443=$CC$7:$CC$59)=TRUE,1,0))-1))))*$S$3*IF(AND(DM441=4,F443=0),1.1,1),1/TRANSPOSE(W443-INDIRECT(_xlfn.CONCAT($BZ$1,MATCH(D443,$BY$7:$BY$100,0)+6)):INDIRECT(_xlfn.CONCAT($BZ$1,MATCH(D443,$BY$7:$BY$100,0)+6+SUM(IF((D443=$BY$7:$BY$59)=TRUE,1,0))-1))*$R$3)),6)=1,1,0)),W443-INDIRECT(_xlfn.CONCAT($BZ$1,MATCH(D443,$BY$7:$BY$100,0)+6)):INDIRECT(_xlfn.CONCAT($BZ$1,MATCH(D443,$BY$7:$BY$100,0)+6+SUM(IF((D443=$BY$7:$BY$59)=TRUE,1,0))-1))*$R$3))/$S$3,1,-1,TRUE)),"")</f>
        <v/>
      </c>
      <c r="AG443" s="31"/>
      <c r="AH443" s="31"/>
      <c r="AI443" s="31"/>
      <c r="AJ443" s="32"/>
      <c r="AK443" s="6"/>
      <c r="AL443" s="21"/>
      <c r="AM443" s="21"/>
      <c r="AN443" s="48">
        <f t="shared" si="107"/>
        <v>12</v>
      </c>
      <c r="AO443" s="39" t="e">
        <f t="shared" si="108"/>
        <v>#N/A</v>
      </c>
      <c r="AP443" s="39" t="e" cm="1">
        <f t="array" ref="AP443">_xlfn.XMATCH(1,IF(IF((AL443=$DG$24:$EF$24)=TRUE,1,0)+IF((AM443=$DG$25:$EF$25)=TRUE,1,0)=2,1,0))</f>
        <v>#N/A</v>
      </c>
      <c r="AQ443" s="39" t="str" cm="1">
        <f t="array" aca="1" ref="AQ443:AU443" ca="1">AA443:AE443</f>
        <v/>
      </c>
      <c r="AR443" s="39" t="str">
        <f ca="1"/>
        <v/>
      </c>
      <c r="AS443" s="39" t="str">
        <f ca="1"/>
        <v/>
      </c>
      <c r="AT443" s="39" t="str">
        <f ca="1"/>
        <v/>
      </c>
      <c r="AU443" s="39" t="str">
        <f ca="1"/>
        <v/>
      </c>
      <c r="AV443" s="39">
        <f t="shared" si="109"/>
        <v>0</v>
      </c>
      <c r="AW443" s="39" t="e" cm="1">
        <f t="array" ref="AW443">IF(AND(AV443=1,AO443&lt;&gt;1),VLOOKUP(E443,변환표준점수!$H$8:$O$60,_xlfn.XMATCH('표점 계산기'!$AL443,변환표준점수!$I$6:$O$6)+1,FALSE),IF(AND($E443=0,$DN$4=1),INDEX($CH$7:$CH$73,SUM(IF(AF443=$CP$7:$CP$59,ROW($A$1:$A$50),0))),IF(AND($E443&lt;&gt;0,$DN$4&lt;&gt;1),INDEX($CD$7:$CD$73,SUM(IF(AF443=$CL$7:$CL$59,ROW($A$1:$A$50),0))),AF443:AJ443)))</f>
        <v>#N/A</v>
      </c>
      <c r="AX443" s="39"/>
      <c r="AY443" s="39"/>
      <c r="AZ443" s="39"/>
      <c r="BA443" s="39"/>
      <c r="BB443" s="39" t="e">
        <f>VLOOKUP(G443,변환표준점수!$X$8:$AM$16,_xlfn.XMATCH(AL443,변환표준점수!$Y$5:$AM$5)+IF(OR(AN443=6,AN443=7,AN443=10,AN443=11),IF(AO443=1,0,1),0)+1,FALSE)</f>
        <v>#N/A</v>
      </c>
      <c r="BC443" s="39" t="e">
        <f>VLOOKUP(H443,변환표준점수!$AO$8:$BE$16,_xlfn.XMATCH(AL443,변환표준점수!$AP$5:$BE$5)+IF(OR(AN443=3,AN443=6,AN443=8,AN443=9,AN443=10),IF(AO443=1,0,1),0)+1,FALSE)</f>
        <v>#N/A</v>
      </c>
      <c r="BD443" s="39" t="e">
        <f>IF(I443=0,VLOOKUP(K443,변환표준점수!$BU$8:$CF$62,'표점 계산기'!$AN443+1,FALSE),VLOOKUP(I443,변환표준점수!$BH$8:$BS$62,'표점 계산기'!$AN443+1,FALSE))</f>
        <v>#N/A</v>
      </c>
      <c r="BE443" s="39" t="e">
        <f>IF(J443=0,VLOOKUP(L443,변환표준점수!$BU$8:$CF$62,'표점 계산기'!$AN443+1,FALSE),VLOOKUP(J443,변환표준점수!$BH$8:$BS$62,'표점 계산기'!$AN443+1,FALSE))</f>
        <v>#N/A</v>
      </c>
      <c r="BF443" s="39" cm="1">
        <f t="array" ref="BF443">IF(M443=0,0,IF(OR(AN443=3,AN443=4),0,IF(AN443=1,INDEX($CZ$7:$CZ$15,SUM(IF(M443&lt;$CY$7:$CY$15=TRUE,1,0))+1),VLOOKUP(M443,변환표준점수!$BH$8:$BS$62,'표점 계산기'!AN443+1,FALSE))))</f>
        <v>0</v>
      </c>
      <c r="BG443" s="39" t="e" cm="1">
        <f t="array" ref="BG443">INDEX($DG$24:$EF$31,COLUMN(C438),$AP443)</f>
        <v>#N/A</v>
      </c>
      <c r="BH443" s="39" t="e" cm="1">
        <f t="array" ref="BH443">INDEX($DG$24:$EF$31,COLUMN(D438),$AP443)</f>
        <v>#N/A</v>
      </c>
      <c r="BI443" s="39" t="e" cm="1">
        <f t="array" ref="BI443">INDEX($DG$24:$EF$31,COLUMN(E438),$AP443)</f>
        <v>#N/A</v>
      </c>
      <c r="BJ443" s="39" t="e" cm="1">
        <f t="array" ref="BJ443">INDEX($DG$24:$EF$31,COLUMN(F438),$AP443)</f>
        <v>#N/A</v>
      </c>
      <c r="BK443" s="39" t="e" cm="1">
        <f t="array" ref="BK443">INDEX($DG$24:$EF$31,COLUMN(G438),$AP443)</f>
        <v>#N/A</v>
      </c>
      <c r="BL443" s="39" t="e" cm="1">
        <f t="array" ref="BL443">INDEX($DG$24:$EF$31,COLUMN(H438),$AP443)</f>
        <v>#N/A</v>
      </c>
      <c r="BM443" s="63" t="str" cm="1">
        <f t="array" aca="1" ref="BM443:BQ443" ca="1">IFERROR(ROUND(IF(IFERROR(AW443:BA443/AW443:BA443,0)=1,(IFERROR(AQ443:AU443*BG443,0)+IFERROR(AW443:BA443*BH443,0)+(SUM(BD443:BF443)-MIN(BD443:BF443))*BI443+BB443*BJ443+BC443*BK443)*BL443+BB443*(1-BJ443)+BC443*(1-BK443)+IF(AN443=1,BF443,0),""),2),"")</f>
        <v/>
      </c>
      <c r="BN443" s="52" t="str">
        <f ca="1"/>
        <v/>
      </c>
      <c r="BO443" s="52" t="str">
        <f ca="1"/>
        <v/>
      </c>
      <c r="BP443" s="52" t="str">
        <f ca="1"/>
        <v/>
      </c>
      <c r="BQ443" s="64" t="str">
        <f ca="1"/>
        <v/>
      </c>
      <c r="BR443" s="6"/>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6"/>
      <c r="DM443" s="6"/>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row>
    <row r="444" spans="1:153" x14ac:dyDescent="0.3">
      <c r="A444" s="5"/>
      <c r="B444" s="18" t="str">
        <f t="shared" si="97"/>
        <v/>
      </c>
      <c r="C444" s="24"/>
      <c r="D444" s="24"/>
      <c r="E444" s="24"/>
      <c r="F444" s="24"/>
      <c r="G444" s="24"/>
      <c r="H444" s="25"/>
      <c r="I444" s="25"/>
      <c r="J444" s="25"/>
      <c r="K444" s="25"/>
      <c r="L444" s="25"/>
      <c r="M444" s="25"/>
      <c r="N444" s="24"/>
      <c r="O444" s="25"/>
      <c r="P444" s="6"/>
      <c r="Q444" s="6"/>
      <c r="R444" s="6" t="e">
        <f t="shared" si="98"/>
        <v>#N/A</v>
      </c>
      <c r="S444" s="6" t="e">
        <f t="shared" si="99"/>
        <v>#N/A</v>
      </c>
      <c r="T444" s="6" t="e">
        <f t="shared" si="100"/>
        <v>#N/A</v>
      </c>
      <c r="U444" s="6" t="e">
        <f t="shared" si="101"/>
        <v>#N/A</v>
      </c>
      <c r="V444" s="8" cm="1">
        <f t="array" ref="V444">IF(M444=0,0,IF(OR($DM$4=3,$DM$4=4),0,IF($DM$4=1,INDEX($CZ$7:$CZ$15,SUM(IF(M444&lt;$CY$7:$CY$15=TRUE,1,0))+1),VLOOKUP(M444,$DB$7:$DC$107,2,FALSE))))</f>
        <v>0</v>
      </c>
      <c r="W444" s="6" t="e">
        <f t="shared" si="96"/>
        <v>#N/A</v>
      </c>
      <c r="X444" s="6" cm="1">
        <f t="array" aca="1" ref="X444" ca="1">SUM(IF((IF(E444=0,INDIRECT(_xlfn.CONCAT($CH$1,MATCH(F444,$CG$7:$CG$100,0)+6)):INDIRECT(_xlfn.CONCAT($CH$1,MATCH(F444,$CG$7:$CG$100,0)+6+SUM(IF((F444=$CG$7:$CG$59)=TRUE,1,0))-1)),INDIRECT(_xlfn.CONCAT($CD$1,MATCH(E444,$CC$7:$CC$100,0)+6)):INDIRECT(_xlfn.CONCAT($CD$1,MATCH(E444,$CC$7:$CC$100,0)+6+SUM(IF((E444=$CC$7:$CC$59)=TRUE,1,0))-1)))*$S$3)=0,0,1))</f>
        <v>2</v>
      </c>
      <c r="Y444" s="6" t="e" cm="1">
        <f t="array" aca="1" ref="Y444" ca="1">SUM(IF((TRANSPOSE(MMULT(MMULT(_xlfn.MUNIT(X444),IF(MMULT(IF(E444=0,INDIRECT(_xlfn.CONCAT($CH$1,MATCH(F444,$CG$7:$CG$100,0)+6)):INDIRECT(_xlfn.CONCAT($CH$1,MATCH(F444,$CG$7:$CG$100,0)+6+SUM(IF((F444=$CG$7:$CG$59)=TRUE,1,0))-1)),INDIRECT(_xlfn.CONCAT($CD$1,MATCH(E444,$CC$7:$CC$100,0)+6)):INDIRECT(_xlfn.CONCAT($CD$1,MATCH(E444,$CC$7:$CC$100,0)+6+SUM(IF((E444=$CC$7:$CC$59)=TRUE,1,0))-1)))*$S$3,1/TRANSPOSE(W444-INDIRECT(_xlfn.CONCAT($BZ$1,MATCH(D444,$BY$7:$BY$100,0)+6)):INDIRECT(_xlfn.CONCAT($BZ$1,MATCH(D444,$BY$7:$BY$100,0)+6+SUM(IF((D444=$BY$7:$BY$59)=TRUE,1,0))-1))*$R$3))=1,1,0)),W444-INDIRECT(_xlfn.CONCAT($BZ$1,MATCH(D444,$BY$7:$BY$100,0)+6)):INDIRECT(_xlfn.CONCAT($BZ$1,MATCH(D444,$BY$7:$BY$100,0)+6+SUM(IF((D444=$BY$7:$BY$59)=TRUE,1,0))-1))*$R$3)))=0,0,1))</f>
        <v>#N/A</v>
      </c>
      <c r="Z444" s="6"/>
      <c r="AA444" s="30" t="str">
        <f t="shared" ca="1" si="102"/>
        <v/>
      </c>
      <c r="AB444" s="31" t="str">
        <f t="shared" si="103"/>
        <v/>
      </c>
      <c r="AC444" s="31" t="str">
        <f t="shared" si="104"/>
        <v/>
      </c>
      <c r="AD444" s="31" t="str">
        <f t="shared" si="105"/>
        <v/>
      </c>
      <c r="AE444" s="32" t="str">
        <f t="shared" si="106"/>
        <v/>
      </c>
      <c r="AF444" s="33" t="str" cm="1">
        <f t="array" aca="1" ref="AF444" ca="1">IFERROR(IF(_xlfn._xlws.SORT(TRANSPOSE(MMULT(MMULT(_xlfn.MUNIT(X444),IF(ROUND(MMULT(IF(E444=0,IF(DN442=1,INDIRECT(_xlfn.CONCAT($CP$1,MATCH(F444,$CO$7:$CO$100,0)+6)):INDIRECT(_xlfn.CONCAT($CP$1,MATCH(F444,$CO$7:$CO$100,0)+6+SUM(IF((F444=$CO$7:$CO$59)=TRUE,1,0))-1)),INDIRECT(_xlfn.CONCAT($CH$1,MATCH(F444,$CG$7:$CG$100,0)+6)):INDIRECT(_xlfn.CONCAT($CH$1,MATCH(F444,$CG$7:$CG$100,0)+6+SUM(IF((F444=$CG$7:$CG$59)=TRUE,1,0))-1))),IF(OR(DN442=2,DN442=3),INDIRECT(_xlfn.CONCAT($CL$1,MATCH(E444,$CK$7:$CK$100,0)+6)):INDIRECT(_xlfn.CONCAT($CL$1,MATCH(E444,$CK$7:$CK$100,0)+6+SUM(IF((E444=$CK$7:$CK$59)=TRUE,1,0))-1)),INDIRECT(_xlfn.CONCAT($CD$1,MATCH(E444,$CC$7:$CC$100,0)+6)):INDIRECT(_xlfn.CONCAT($CD$1,MATCH(E444,$CC$7:$CC$100,0)+6+SUM(IF((E444=$CC$7:$CC$59)=TRUE,1,0))-1))))*$S$3*IF(AND(DM442=4,F444=0),1.1,1),1/TRANSPOSE(W444-INDIRECT(_xlfn.CONCAT($BZ$1,MATCH(D444,$BY$7:$BY$100,0)+6)):INDIRECT(_xlfn.CONCAT($BZ$1,MATCH(D444,$BY$7:$BY$100,0)+6+SUM(IF((D444=$BY$7:$BY$59)=TRUE,1,0))-1))*$R$3)),6)=1,1,0)),W444-INDIRECT(_xlfn.CONCAT($BZ$1,MATCH(D444,$BY$7:$BY$100,0)+6)):INDIRECT(_xlfn.CONCAT($BZ$1,MATCH(D444,$BY$7:$BY$100,0)+6+SUM(IF((D444=$BY$7:$BY$59)=TRUE,1,0))-1))*$R$3))/$S$3,1,-1,TRUE)=0,"",_xlfn._xlws.SORT(TRANSPOSE(MMULT(MMULT(_xlfn.MUNIT(X444),IF(ROUND(MMULT(IF(E444=0,IF(DN442=1,INDIRECT(_xlfn.CONCAT($CP$1,MATCH(F444,$CO$7:$CO$100,0)+6)):INDIRECT(_xlfn.CONCAT($CP$1,MATCH(F444,$CO$7:$CO$100,0)+6+SUM(IF((F444=$CO$7:$CO$59)=TRUE,1,0))-1)),INDIRECT(_xlfn.CONCAT($CH$1,MATCH(F444,$CG$7:$CG$100,0)+6)):INDIRECT(_xlfn.CONCAT($CH$1,MATCH(F444,$CG$7:$CG$100,0)+6+SUM(IF((F444=$CG$7:$CG$59)=TRUE,1,0))-1))),IF(OR(DN442=2,DN442=3),INDIRECT(_xlfn.CONCAT($CL$1,MATCH(E444,$CK$7:$CK$100,0)+6)):INDIRECT(_xlfn.CONCAT($CL$1,MATCH(E444,$CK$7:$CK$100,0)+6+SUM(IF((E444=$CK$7:$CK$59)=TRUE,1,0))-1)),INDIRECT(_xlfn.CONCAT($CD$1,MATCH(E444,$CC$7:$CC$100,0)+6)):INDIRECT(_xlfn.CONCAT($CD$1,MATCH(E444,$CC$7:$CC$100,0)+6+SUM(IF((E444=$CC$7:$CC$59)=TRUE,1,0))-1))))*$S$3*IF(AND(DM442=4,F444=0),1.1,1),1/TRANSPOSE(W444-INDIRECT(_xlfn.CONCAT($BZ$1,MATCH(D444,$BY$7:$BY$100,0)+6)):INDIRECT(_xlfn.CONCAT($BZ$1,MATCH(D444,$BY$7:$BY$100,0)+6+SUM(IF((D444=$BY$7:$BY$59)=TRUE,1,0))-1))*$R$3)),6)=1,1,0)),W444-INDIRECT(_xlfn.CONCAT($BZ$1,MATCH(D444,$BY$7:$BY$100,0)+6)):INDIRECT(_xlfn.CONCAT($BZ$1,MATCH(D444,$BY$7:$BY$100,0)+6+SUM(IF((D444=$BY$7:$BY$59)=TRUE,1,0))-1))*$R$3))/$S$3,1,-1,TRUE)),"")</f>
        <v/>
      </c>
      <c r="AG444" s="31"/>
      <c r="AH444" s="31"/>
      <c r="AI444" s="31"/>
      <c r="AJ444" s="32"/>
      <c r="AK444" s="6"/>
      <c r="AL444" s="21"/>
      <c r="AM444" s="21"/>
      <c r="AN444" s="48">
        <f t="shared" si="107"/>
        <v>12</v>
      </c>
      <c r="AO444" s="39" t="e">
        <f t="shared" si="108"/>
        <v>#N/A</v>
      </c>
      <c r="AP444" s="39" t="e" cm="1">
        <f t="array" ref="AP444">_xlfn.XMATCH(1,IF(IF((AL444=$DG$24:$EF$24)=TRUE,1,0)+IF((AM444=$DG$25:$EF$25)=TRUE,1,0)=2,1,0))</f>
        <v>#N/A</v>
      </c>
      <c r="AQ444" s="39" t="str" cm="1">
        <f t="array" aca="1" ref="AQ444:AU444" ca="1">AA444:AE444</f>
        <v/>
      </c>
      <c r="AR444" s="39" t="str">
        <f ca="1"/>
        <v/>
      </c>
      <c r="AS444" s="39" t="str">
        <f ca="1"/>
        <v/>
      </c>
      <c r="AT444" s="39" t="str">
        <f ca="1"/>
        <v/>
      </c>
      <c r="AU444" s="39" t="str">
        <f ca="1"/>
        <v/>
      </c>
      <c r="AV444" s="39">
        <f t="shared" si="109"/>
        <v>0</v>
      </c>
      <c r="AW444" s="39" t="e" cm="1">
        <f t="array" ref="AW444">IF(AND(AV444=1,AO444&lt;&gt;1),VLOOKUP(E444,변환표준점수!$H$8:$O$60,_xlfn.XMATCH('표점 계산기'!$AL444,변환표준점수!$I$6:$O$6)+1,FALSE),IF(AND($E444=0,$DN$4=1),INDEX($CH$7:$CH$73,SUM(IF(AF444=$CP$7:$CP$59,ROW($A$1:$A$50),0))),IF(AND($E444&lt;&gt;0,$DN$4&lt;&gt;1),INDEX($CD$7:$CD$73,SUM(IF(AF444=$CL$7:$CL$59,ROW($A$1:$A$50),0))),AF444:AJ444)))</f>
        <v>#N/A</v>
      </c>
      <c r="AX444" s="39"/>
      <c r="AY444" s="39"/>
      <c r="AZ444" s="39"/>
      <c r="BA444" s="39"/>
      <c r="BB444" s="39" t="e">
        <f>VLOOKUP(G444,변환표준점수!$X$8:$AM$16,_xlfn.XMATCH(AL444,변환표준점수!$Y$5:$AM$5)+IF(OR(AN444=6,AN444=7,AN444=10,AN444=11),IF(AO444=1,0,1),0)+1,FALSE)</f>
        <v>#N/A</v>
      </c>
      <c r="BC444" s="39" t="e">
        <f>VLOOKUP(H444,변환표준점수!$AO$8:$BE$16,_xlfn.XMATCH(AL444,변환표준점수!$AP$5:$BE$5)+IF(OR(AN444=3,AN444=6,AN444=8,AN444=9,AN444=10),IF(AO444=1,0,1),0)+1,FALSE)</f>
        <v>#N/A</v>
      </c>
      <c r="BD444" s="39" t="e">
        <f>IF(I444=0,VLOOKUP(K444,변환표준점수!$BU$8:$CF$62,'표점 계산기'!$AN444+1,FALSE),VLOOKUP(I444,변환표준점수!$BH$8:$BS$62,'표점 계산기'!$AN444+1,FALSE))</f>
        <v>#N/A</v>
      </c>
      <c r="BE444" s="39" t="e">
        <f>IF(J444=0,VLOOKUP(L444,변환표준점수!$BU$8:$CF$62,'표점 계산기'!$AN444+1,FALSE),VLOOKUP(J444,변환표준점수!$BH$8:$BS$62,'표점 계산기'!$AN444+1,FALSE))</f>
        <v>#N/A</v>
      </c>
      <c r="BF444" s="39" cm="1">
        <f t="array" ref="BF444">IF(M444=0,0,IF(OR(AN444=3,AN444=4),0,IF(AN444=1,INDEX($CZ$7:$CZ$15,SUM(IF(M444&lt;$CY$7:$CY$15=TRUE,1,0))+1),VLOOKUP(M444,변환표준점수!$BH$8:$BS$62,'표점 계산기'!AN444+1,FALSE))))</f>
        <v>0</v>
      </c>
      <c r="BG444" s="39" t="e" cm="1">
        <f t="array" ref="BG444">INDEX($DG$24:$EF$31,COLUMN(C439),$AP444)</f>
        <v>#N/A</v>
      </c>
      <c r="BH444" s="39" t="e" cm="1">
        <f t="array" ref="BH444">INDEX($DG$24:$EF$31,COLUMN(D439),$AP444)</f>
        <v>#N/A</v>
      </c>
      <c r="BI444" s="39" t="e" cm="1">
        <f t="array" ref="BI444">INDEX($DG$24:$EF$31,COLUMN(E439),$AP444)</f>
        <v>#N/A</v>
      </c>
      <c r="BJ444" s="39" t="e" cm="1">
        <f t="array" ref="BJ444">INDEX($DG$24:$EF$31,COLUMN(F439),$AP444)</f>
        <v>#N/A</v>
      </c>
      <c r="BK444" s="39" t="e" cm="1">
        <f t="array" ref="BK444">INDEX($DG$24:$EF$31,COLUMN(G439),$AP444)</f>
        <v>#N/A</v>
      </c>
      <c r="BL444" s="39" t="e" cm="1">
        <f t="array" ref="BL444">INDEX($DG$24:$EF$31,COLUMN(H439),$AP444)</f>
        <v>#N/A</v>
      </c>
      <c r="BM444" s="63" t="str" cm="1">
        <f t="array" aca="1" ref="BM444:BQ444" ca="1">IFERROR(ROUND(IF(IFERROR(AW444:BA444/AW444:BA444,0)=1,(IFERROR(AQ444:AU444*BG444,0)+IFERROR(AW444:BA444*BH444,0)+(SUM(BD444:BF444)-MIN(BD444:BF444))*BI444+BB444*BJ444+BC444*BK444)*BL444+BB444*(1-BJ444)+BC444*(1-BK444)+IF(AN444=1,BF444,0),""),2),"")</f>
        <v/>
      </c>
      <c r="BN444" s="52" t="str">
        <f ca="1"/>
        <v/>
      </c>
      <c r="BO444" s="52" t="str">
        <f ca="1"/>
        <v/>
      </c>
      <c r="BP444" s="52" t="str">
        <f ca="1"/>
        <v/>
      </c>
      <c r="BQ444" s="64" t="str">
        <f ca="1"/>
        <v/>
      </c>
      <c r="BR444" s="6"/>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6"/>
      <c r="DM444" s="6"/>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row>
    <row r="445" spans="1:153" x14ac:dyDescent="0.3">
      <c r="A445" s="5"/>
      <c r="B445" s="18" t="str">
        <f t="shared" si="97"/>
        <v/>
      </c>
      <c r="C445" s="24"/>
      <c r="D445" s="24"/>
      <c r="E445" s="24"/>
      <c r="F445" s="24"/>
      <c r="G445" s="24"/>
      <c r="H445" s="25"/>
      <c r="I445" s="25"/>
      <c r="J445" s="25"/>
      <c r="K445" s="25"/>
      <c r="L445" s="25"/>
      <c r="M445" s="25"/>
      <c r="N445" s="24"/>
      <c r="O445" s="25"/>
      <c r="P445" s="6"/>
      <c r="Q445" s="6"/>
      <c r="R445" s="6" t="e">
        <f t="shared" si="98"/>
        <v>#N/A</v>
      </c>
      <c r="S445" s="6" t="e">
        <f t="shared" si="99"/>
        <v>#N/A</v>
      </c>
      <c r="T445" s="6" t="e">
        <f t="shared" si="100"/>
        <v>#N/A</v>
      </c>
      <c r="U445" s="6" t="e">
        <f t="shared" si="101"/>
        <v>#N/A</v>
      </c>
      <c r="V445" s="8" cm="1">
        <f t="array" ref="V445">IF(M445=0,0,IF(OR($DM$4=3,$DM$4=4),0,IF($DM$4=1,INDEX($CZ$7:$CZ$15,SUM(IF(M445&lt;$CY$7:$CY$15=TRUE,1,0))+1),VLOOKUP(M445,$DB$7:$DC$107,2,FALSE))))</f>
        <v>0</v>
      </c>
      <c r="W445" s="6" t="e">
        <f t="shared" si="96"/>
        <v>#N/A</v>
      </c>
      <c r="X445" s="6" cm="1">
        <f t="array" aca="1" ref="X445" ca="1">SUM(IF((IF(E445=0,INDIRECT(_xlfn.CONCAT($CH$1,MATCH(F445,$CG$7:$CG$100,0)+6)):INDIRECT(_xlfn.CONCAT($CH$1,MATCH(F445,$CG$7:$CG$100,0)+6+SUM(IF((F445=$CG$7:$CG$59)=TRUE,1,0))-1)),INDIRECT(_xlfn.CONCAT($CD$1,MATCH(E445,$CC$7:$CC$100,0)+6)):INDIRECT(_xlfn.CONCAT($CD$1,MATCH(E445,$CC$7:$CC$100,0)+6+SUM(IF((E445=$CC$7:$CC$59)=TRUE,1,0))-1)))*$S$3)=0,0,1))</f>
        <v>2</v>
      </c>
      <c r="Y445" s="6" t="e" cm="1">
        <f t="array" aca="1" ref="Y445" ca="1">SUM(IF((TRANSPOSE(MMULT(MMULT(_xlfn.MUNIT(X445),IF(MMULT(IF(E445=0,INDIRECT(_xlfn.CONCAT($CH$1,MATCH(F445,$CG$7:$CG$100,0)+6)):INDIRECT(_xlfn.CONCAT($CH$1,MATCH(F445,$CG$7:$CG$100,0)+6+SUM(IF((F445=$CG$7:$CG$59)=TRUE,1,0))-1)),INDIRECT(_xlfn.CONCAT($CD$1,MATCH(E445,$CC$7:$CC$100,0)+6)):INDIRECT(_xlfn.CONCAT($CD$1,MATCH(E445,$CC$7:$CC$100,0)+6+SUM(IF((E445=$CC$7:$CC$59)=TRUE,1,0))-1)))*$S$3,1/TRANSPOSE(W445-INDIRECT(_xlfn.CONCAT($BZ$1,MATCH(D445,$BY$7:$BY$100,0)+6)):INDIRECT(_xlfn.CONCAT($BZ$1,MATCH(D445,$BY$7:$BY$100,0)+6+SUM(IF((D445=$BY$7:$BY$59)=TRUE,1,0))-1))*$R$3))=1,1,0)),W445-INDIRECT(_xlfn.CONCAT($BZ$1,MATCH(D445,$BY$7:$BY$100,0)+6)):INDIRECT(_xlfn.CONCAT($BZ$1,MATCH(D445,$BY$7:$BY$100,0)+6+SUM(IF((D445=$BY$7:$BY$59)=TRUE,1,0))-1))*$R$3)))=0,0,1))</f>
        <v>#N/A</v>
      </c>
      <c r="Z445" s="6"/>
      <c r="AA445" s="30" t="str">
        <f t="shared" ca="1" si="102"/>
        <v/>
      </c>
      <c r="AB445" s="31" t="str">
        <f t="shared" si="103"/>
        <v/>
      </c>
      <c r="AC445" s="31" t="str">
        <f t="shared" si="104"/>
        <v/>
      </c>
      <c r="AD445" s="31" t="str">
        <f t="shared" si="105"/>
        <v/>
      </c>
      <c r="AE445" s="32" t="str">
        <f t="shared" si="106"/>
        <v/>
      </c>
      <c r="AF445" s="33" t="str" cm="1">
        <f t="array" aca="1" ref="AF445" ca="1">IFERROR(IF(_xlfn._xlws.SORT(TRANSPOSE(MMULT(MMULT(_xlfn.MUNIT(X445),IF(ROUND(MMULT(IF(E445=0,IF(DN443=1,INDIRECT(_xlfn.CONCAT($CP$1,MATCH(F445,$CO$7:$CO$100,0)+6)):INDIRECT(_xlfn.CONCAT($CP$1,MATCH(F445,$CO$7:$CO$100,0)+6+SUM(IF((F445=$CO$7:$CO$59)=TRUE,1,0))-1)),INDIRECT(_xlfn.CONCAT($CH$1,MATCH(F445,$CG$7:$CG$100,0)+6)):INDIRECT(_xlfn.CONCAT($CH$1,MATCH(F445,$CG$7:$CG$100,0)+6+SUM(IF((F445=$CG$7:$CG$59)=TRUE,1,0))-1))),IF(OR(DN443=2,DN443=3),INDIRECT(_xlfn.CONCAT($CL$1,MATCH(E445,$CK$7:$CK$100,0)+6)):INDIRECT(_xlfn.CONCAT($CL$1,MATCH(E445,$CK$7:$CK$100,0)+6+SUM(IF((E445=$CK$7:$CK$59)=TRUE,1,0))-1)),INDIRECT(_xlfn.CONCAT($CD$1,MATCH(E445,$CC$7:$CC$100,0)+6)):INDIRECT(_xlfn.CONCAT($CD$1,MATCH(E445,$CC$7:$CC$100,0)+6+SUM(IF((E445=$CC$7:$CC$59)=TRUE,1,0))-1))))*$S$3*IF(AND(DM443=4,F445=0),1.1,1),1/TRANSPOSE(W445-INDIRECT(_xlfn.CONCAT($BZ$1,MATCH(D445,$BY$7:$BY$100,0)+6)):INDIRECT(_xlfn.CONCAT($BZ$1,MATCH(D445,$BY$7:$BY$100,0)+6+SUM(IF((D445=$BY$7:$BY$59)=TRUE,1,0))-1))*$R$3)),6)=1,1,0)),W445-INDIRECT(_xlfn.CONCAT($BZ$1,MATCH(D445,$BY$7:$BY$100,0)+6)):INDIRECT(_xlfn.CONCAT($BZ$1,MATCH(D445,$BY$7:$BY$100,0)+6+SUM(IF((D445=$BY$7:$BY$59)=TRUE,1,0))-1))*$R$3))/$S$3,1,-1,TRUE)=0,"",_xlfn._xlws.SORT(TRANSPOSE(MMULT(MMULT(_xlfn.MUNIT(X445),IF(ROUND(MMULT(IF(E445=0,IF(DN443=1,INDIRECT(_xlfn.CONCAT($CP$1,MATCH(F445,$CO$7:$CO$100,0)+6)):INDIRECT(_xlfn.CONCAT($CP$1,MATCH(F445,$CO$7:$CO$100,0)+6+SUM(IF((F445=$CO$7:$CO$59)=TRUE,1,0))-1)),INDIRECT(_xlfn.CONCAT($CH$1,MATCH(F445,$CG$7:$CG$100,0)+6)):INDIRECT(_xlfn.CONCAT($CH$1,MATCH(F445,$CG$7:$CG$100,0)+6+SUM(IF((F445=$CG$7:$CG$59)=TRUE,1,0))-1))),IF(OR(DN443=2,DN443=3),INDIRECT(_xlfn.CONCAT($CL$1,MATCH(E445,$CK$7:$CK$100,0)+6)):INDIRECT(_xlfn.CONCAT($CL$1,MATCH(E445,$CK$7:$CK$100,0)+6+SUM(IF((E445=$CK$7:$CK$59)=TRUE,1,0))-1)),INDIRECT(_xlfn.CONCAT($CD$1,MATCH(E445,$CC$7:$CC$100,0)+6)):INDIRECT(_xlfn.CONCAT($CD$1,MATCH(E445,$CC$7:$CC$100,0)+6+SUM(IF((E445=$CC$7:$CC$59)=TRUE,1,0))-1))))*$S$3*IF(AND(DM443=4,F445=0),1.1,1),1/TRANSPOSE(W445-INDIRECT(_xlfn.CONCAT($BZ$1,MATCH(D445,$BY$7:$BY$100,0)+6)):INDIRECT(_xlfn.CONCAT($BZ$1,MATCH(D445,$BY$7:$BY$100,0)+6+SUM(IF((D445=$BY$7:$BY$59)=TRUE,1,0))-1))*$R$3)),6)=1,1,0)),W445-INDIRECT(_xlfn.CONCAT($BZ$1,MATCH(D445,$BY$7:$BY$100,0)+6)):INDIRECT(_xlfn.CONCAT($BZ$1,MATCH(D445,$BY$7:$BY$100,0)+6+SUM(IF((D445=$BY$7:$BY$59)=TRUE,1,0))-1))*$R$3))/$S$3,1,-1,TRUE)),"")</f>
        <v/>
      </c>
      <c r="AG445" s="31"/>
      <c r="AH445" s="31"/>
      <c r="AI445" s="31"/>
      <c r="AJ445" s="32"/>
      <c r="AK445" s="6"/>
      <c r="AL445" s="21"/>
      <c r="AM445" s="21"/>
      <c r="AN445" s="48">
        <f t="shared" si="107"/>
        <v>12</v>
      </c>
      <c r="AO445" s="39" t="e">
        <f t="shared" si="108"/>
        <v>#N/A</v>
      </c>
      <c r="AP445" s="39" t="e" cm="1">
        <f t="array" ref="AP445">_xlfn.XMATCH(1,IF(IF((AL445=$DG$24:$EF$24)=TRUE,1,0)+IF((AM445=$DG$25:$EF$25)=TRUE,1,0)=2,1,0))</f>
        <v>#N/A</v>
      </c>
      <c r="AQ445" s="39" t="str" cm="1">
        <f t="array" aca="1" ref="AQ445:AU445" ca="1">AA445:AE445</f>
        <v/>
      </c>
      <c r="AR445" s="39" t="str">
        <f ca="1"/>
        <v/>
      </c>
      <c r="AS445" s="39" t="str">
        <f ca="1"/>
        <v/>
      </c>
      <c r="AT445" s="39" t="str">
        <f ca="1"/>
        <v/>
      </c>
      <c r="AU445" s="39" t="str">
        <f ca="1"/>
        <v/>
      </c>
      <c r="AV445" s="39">
        <f t="shared" si="109"/>
        <v>0</v>
      </c>
      <c r="AW445" s="39" t="e" cm="1">
        <f t="array" ref="AW445">IF(AND(AV445=1,AO445&lt;&gt;1),VLOOKUP(E445,변환표준점수!$H$8:$O$60,_xlfn.XMATCH('표점 계산기'!$AL445,변환표준점수!$I$6:$O$6)+1,FALSE),IF(AND($E445=0,$DN$4=1),INDEX($CH$7:$CH$73,SUM(IF(AF445=$CP$7:$CP$59,ROW($A$1:$A$50),0))),IF(AND($E445&lt;&gt;0,$DN$4&lt;&gt;1),INDEX($CD$7:$CD$73,SUM(IF(AF445=$CL$7:$CL$59,ROW($A$1:$A$50),0))),AF445:AJ445)))</f>
        <v>#N/A</v>
      </c>
      <c r="AX445" s="39"/>
      <c r="AY445" s="39"/>
      <c r="AZ445" s="39"/>
      <c r="BA445" s="39"/>
      <c r="BB445" s="39" t="e">
        <f>VLOOKUP(G445,변환표준점수!$X$8:$AM$16,_xlfn.XMATCH(AL445,변환표준점수!$Y$5:$AM$5)+IF(OR(AN445=6,AN445=7,AN445=10,AN445=11),IF(AO445=1,0,1),0)+1,FALSE)</f>
        <v>#N/A</v>
      </c>
      <c r="BC445" s="39" t="e">
        <f>VLOOKUP(H445,변환표준점수!$AO$8:$BE$16,_xlfn.XMATCH(AL445,변환표준점수!$AP$5:$BE$5)+IF(OR(AN445=3,AN445=6,AN445=8,AN445=9,AN445=10),IF(AO445=1,0,1),0)+1,FALSE)</f>
        <v>#N/A</v>
      </c>
      <c r="BD445" s="39" t="e">
        <f>IF(I445=0,VLOOKUP(K445,변환표준점수!$BU$8:$CF$62,'표점 계산기'!$AN445+1,FALSE),VLOOKUP(I445,변환표준점수!$BH$8:$BS$62,'표점 계산기'!$AN445+1,FALSE))</f>
        <v>#N/A</v>
      </c>
      <c r="BE445" s="39" t="e">
        <f>IF(J445=0,VLOOKUP(L445,변환표준점수!$BU$8:$CF$62,'표점 계산기'!$AN445+1,FALSE),VLOOKUP(J445,변환표준점수!$BH$8:$BS$62,'표점 계산기'!$AN445+1,FALSE))</f>
        <v>#N/A</v>
      </c>
      <c r="BF445" s="39" cm="1">
        <f t="array" ref="BF445">IF(M445=0,0,IF(OR(AN445=3,AN445=4),0,IF(AN445=1,INDEX($CZ$7:$CZ$15,SUM(IF(M445&lt;$CY$7:$CY$15=TRUE,1,0))+1),VLOOKUP(M445,변환표준점수!$BH$8:$BS$62,'표점 계산기'!AN445+1,FALSE))))</f>
        <v>0</v>
      </c>
      <c r="BG445" s="39" t="e" cm="1">
        <f t="array" ref="BG445">INDEX($DG$24:$EF$31,COLUMN(C440),$AP445)</f>
        <v>#N/A</v>
      </c>
      <c r="BH445" s="39" t="e" cm="1">
        <f t="array" ref="BH445">INDEX($DG$24:$EF$31,COLUMN(D440),$AP445)</f>
        <v>#N/A</v>
      </c>
      <c r="BI445" s="39" t="e" cm="1">
        <f t="array" ref="BI445">INDEX($DG$24:$EF$31,COLUMN(E440),$AP445)</f>
        <v>#N/A</v>
      </c>
      <c r="BJ445" s="39" t="e" cm="1">
        <f t="array" ref="BJ445">INDEX($DG$24:$EF$31,COLUMN(F440),$AP445)</f>
        <v>#N/A</v>
      </c>
      <c r="BK445" s="39" t="e" cm="1">
        <f t="array" ref="BK445">INDEX($DG$24:$EF$31,COLUMN(G440),$AP445)</f>
        <v>#N/A</v>
      </c>
      <c r="BL445" s="39" t="e" cm="1">
        <f t="array" ref="BL445">INDEX($DG$24:$EF$31,COLUMN(H440),$AP445)</f>
        <v>#N/A</v>
      </c>
      <c r="BM445" s="63" t="str" cm="1">
        <f t="array" aca="1" ref="BM445:BQ445" ca="1">IFERROR(ROUND(IF(IFERROR(AW445:BA445/AW445:BA445,0)=1,(IFERROR(AQ445:AU445*BG445,0)+IFERROR(AW445:BA445*BH445,0)+(SUM(BD445:BF445)-MIN(BD445:BF445))*BI445+BB445*BJ445+BC445*BK445)*BL445+BB445*(1-BJ445)+BC445*(1-BK445)+IF(AN445=1,BF445,0),""),2),"")</f>
        <v/>
      </c>
      <c r="BN445" s="52" t="str">
        <f ca="1"/>
        <v/>
      </c>
      <c r="BO445" s="52" t="str">
        <f ca="1"/>
        <v/>
      </c>
      <c r="BP445" s="52" t="str">
        <f ca="1"/>
        <v/>
      </c>
      <c r="BQ445" s="64" t="str">
        <f ca="1"/>
        <v/>
      </c>
      <c r="BR445" s="6"/>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6"/>
      <c r="DM445" s="6"/>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row>
    <row r="446" spans="1:153" x14ac:dyDescent="0.3">
      <c r="A446" s="5"/>
      <c r="B446" s="18" t="str">
        <f t="shared" si="97"/>
        <v/>
      </c>
      <c r="C446" s="24"/>
      <c r="D446" s="24"/>
      <c r="E446" s="24"/>
      <c r="F446" s="24"/>
      <c r="G446" s="24"/>
      <c r="H446" s="25"/>
      <c r="I446" s="25"/>
      <c r="J446" s="25"/>
      <c r="K446" s="25"/>
      <c r="L446" s="25"/>
      <c r="M446" s="25"/>
      <c r="N446" s="24"/>
      <c r="O446" s="25"/>
      <c r="P446" s="6"/>
      <c r="Q446" s="6"/>
      <c r="R446" s="6" t="e">
        <f t="shared" si="98"/>
        <v>#N/A</v>
      </c>
      <c r="S446" s="6" t="e">
        <f t="shared" si="99"/>
        <v>#N/A</v>
      </c>
      <c r="T446" s="6" t="e">
        <f t="shared" si="100"/>
        <v>#N/A</v>
      </c>
      <c r="U446" s="6" t="e">
        <f t="shared" si="101"/>
        <v>#N/A</v>
      </c>
      <c r="V446" s="8" cm="1">
        <f t="array" ref="V446">IF(M446=0,0,IF(OR($DM$4=3,$DM$4=4),0,IF($DM$4=1,INDEX($CZ$7:$CZ$15,SUM(IF(M446&lt;$CY$7:$CY$15=TRUE,1,0))+1),VLOOKUP(M446,$DB$7:$DC$107,2,FALSE))))</f>
        <v>0</v>
      </c>
      <c r="W446" s="6" t="e">
        <f t="shared" si="96"/>
        <v>#N/A</v>
      </c>
      <c r="X446" s="6" cm="1">
        <f t="array" aca="1" ref="X446" ca="1">SUM(IF((IF(E446=0,INDIRECT(_xlfn.CONCAT($CH$1,MATCH(F446,$CG$7:$CG$100,0)+6)):INDIRECT(_xlfn.CONCAT($CH$1,MATCH(F446,$CG$7:$CG$100,0)+6+SUM(IF((F446=$CG$7:$CG$59)=TRUE,1,0))-1)),INDIRECT(_xlfn.CONCAT($CD$1,MATCH(E446,$CC$7:$CC$100,0)+6)):INDIRECT(_xlfn.CONCAT($CD$1,MATCH(E446,$CC$7:$CC$100,0)+6+SUM(IF((E446=$CC$7:$CC$59)=TRUE,1,0))-1)))*$S$3)=0,0,1))</f>
        <v>2</v>
      </c>
      <c r="Y446" s="6" t="e" cm="1">
        <f t="array" aca="1" ref="Y446" ca="1">SUM(IF((TRANSPOSE(MMULT(MMULT(_xlfn.MUNIT(X446),IF(MMULT(IF(E446=0,INDIRECT(_xlfn.CONCAT($CH$1,MATCH(F446,$CG$7:$CG$100,0)+6)):INDIRECT(_xlfn.CONCAT($CH$1,MATCH(F446,$CG$7:$CG$100,0)+6+SUM(IF((F446=$CG$7:$CG$59)=TRUE,1,0))-1)),INDIRECT(_xlfn.CONCAT($CD$1,MATCH(E446,$CC$7:$CC$100,0)+6)):INDIRECT(_xlfn.CONCAT($CD$1,MATCH(E446,$CC$7:$CC$100,0)+6+SUM(IF((E446=$CC$7:$CC$59)=TRUE,1,0))-1)))*$S$3,1/TRANSPOSE(W446-INDIRECT(_xlfn.CONCAT($BZ$1,MATCH(D446,$BY$7:$BY$100,0)+6)):INDIRECT(_xlfn.CONCAT($BZ$1,MATCH(D446,$BY$7:$BY$100,0)+6+SUM(IF((D446=$BY$7:$BY$59)=TRUE,1,0))-1))*$R$3))=1,1,0)),W446-INDIRECT(_xlfn.CONCAT($BZ$1,MATCH(D446,$BY$7:$BY$100,0)+6)):INDIRECT(_xlfn.CONCAT($BZ$1,MATCH(D446,$BY$7:$BY$100,0)+6+SUM(IF((D446=$BY$7:$BY$59)=TRUE,1,0))-1))*$R$3)))=0,0,1))</f>
        <v>#N/A</v>
      </c>
      <c r="Z446" s="6"/>
      <c r="AA446" s="30" t="str">
        <f t="shared" ca="1" si="102"/>
        <v/>
      </c>
      <c r="AB446" s="31" t="str">
        <f t="shared" si="103"/>
        <v/>
      </c>
      <c r="AC446" s="31" t="str">
        <f t="shared" si="104"/>
        <v/>
      </c>
      <c r="AD446" s="31" t="str">
        <f t="shared" si="105"/>
        <v/>
      </c>
      <c r="AE446" s="32" t="str">
        <f t="shared" si="106"/>
        <v/>
      </c>
      <c r="AF446" s="33" t="str" cm="1">
        <f t="array" aca="1" ref="AF446" ca="1">IFERROR(IF(_xlfn._xlws.SORT(TRANSPOSE(MMULT(MMULT(_xlfn.MUNIT(X446),IF(ROUND(MMULT(IF(E446=0,IF(DN444=1,INDIRECT(_xlfn.CONCAT($CP$1,MATCH(F446,$CO$7:$CO$100,0)+6)):INDIRECT(_xlfn.CONCAT($CP$1,MATCH(F446,$CO$7:$CO$100,0)+6+SUM(IF((F446=$CO$7:$CO$59)=TRUE,1,0))-1)),INDIRECT(_xlfn.CONCAT($CH$1,MATCH(F446,$CG$7:$CG$100,0)+6)):INDIRECT(_xlfn.CONCAT($CH$1,MATCH(F446,$CG$7:$CG$100,0)+6+SUM(IF((F446=$CG$7:$CG$59)=TRUE,1,0))-1))),IF(OR(DN444=2,DN444=3),INDIRECT(_xlfn.CONCAT($CL$1,MATCH(E446,$CK$7:$CK$100,0)+6)):INDIRECT(_xlfn.CONCAT($CL$1,MATCH(E446,$CK$7:$CK$100,0)+6+SUM(IF((E446=$CK$7:$CK$59)=TRUE,1,0))-1)),INDIRECT(_xlfn.CONCAT($CD$1,MATCH(E446,$CC$7:$CC$100,0)+6)):INDIRECT(_xlfn.CONCAT($CD$1,MATCH(E446,$CC$7:$CC$100,0)+6+SUM(IF((E446=$CC$7:$CC$59)=TRUE,1,0))-1))))*$S$3*IF(AND(DM444=4,F446=0),1.1,1),1/TRANSPOSE(W446-INDIRECT(_xlfn.CONCAT($BZ$1,MATCH(D446,$BY$7:$BY$100,0)+6)):INDIRECT(_xlfn.CONCAT($BZ$1,MATCH(D446,$BY$7:$BY$100,0)+6+SUM(IF((D446=$BY$7:$BY$59)=TRUE,1,0))-1))*$R$3)),6)=1,1,0)),W446-INDIRECT(_xlfn.CONCAT($BZ$1,MATCH(D446,$BY$7:$BY$100,0)+6)):INDIRECT(_xlfn.CONCAT($BZ$1,MATCH(D446,$BY$7:$BY$100,0)+6+SUM(IF((D446=$BY$7:$BY$59)=TRUE,1,0))-1))*$R$3))/$S$3,1,-1,TRUE)=0,"",_xlfn._xlws.SORT(TRANSPOSE(MMULT(MMULT(_xlfn.MUNIT(X446),IF(ROUND(MMULT(IF(E446=0,IF(DN444=1,INDIRECT(_xlfn.CONCAT($CP$1,MATCH(F446,$CO$7:$CO$100,0)+6)):INDIRECT(_xlfn.CONCAT($CP$1,MATCH(F446,$CO$7:$CO$100,0)+6+SUM(IF((F446=$CO$7:$CO$59)=TRUE,1,0))-1)),INDIRECT(_xlfn.CONCAT($CH$1,MATCH(F446,$CG$7:$CG$100,0)+6)):INDIRECT(_xlfn.CONCAT($CH$1,MATCH(F446,$CG$7:$CG$100,0)+6+SUM(IF((F446=$CG$7:$CG$59)=TRUE,1,0))-1))),IF(OR(DN444=2,DN444=3),INDIRECT(_xlfn.CONCAT($CL$1,MATCH(E446,$CK$7:$CK$100,0)+6)):INDIRECT(_xlfn.CONCAT($CL$1,MATCH(E446,$CK$7:$CK$100,0)+6+SUM(IF((E446=$CK$7:$CK$59)=TRUE,1,0))-1)),INDIRECT(_xlfn.CONCAT($CD$1,MATCH(E446,$CC$7:$CC$100,0)+6)):INDIRECT(_xlfn.CONCAT($CD$1,MATCH(E446,$CC$7:$CC$100,0)+6+SUM(IF((E446=$CC$7:$CC$59)=TRUE,1,0))-1))))*$S$3*IF(AND(DM444=4,F446=0),1.1,1),1/TRANSPOSE(W446-INDIRECT(_xlfn.CONCAT($BZ$1,MATCH(D446,$BY$7:$BY$100,0)+6)):INDIRECT(_xlfn.CONCAT($BZ$1,MATCH(D446,$BY$7:$BY$100,0)+6+SUM(IF((D446=$BY$7:$BY$59)=TRUE,1,0))-1))*$R$3)),6)=1,1,0)),W446-INDIRECT(_xlfn.CONCAT($BZ$1,MATCH(D446,$BY$7:$BY$100,0)+6)):INDIRECT(_xlfn.CONCAT($BZ$1,MATCH(D446,$BY$7:$BY$100,0)+6+SUM(IF((D446=$BY$7:$BY$59)=TRUE,1,0))-1))*$R$3))/$S$3,1,-1,TRUE)),"")</f>
        <v/>
      </c>
      <c r="AG446" s="31"/>
      <c r="AH446" s="31"/>
      <c r="AI446" s="31"/>
      <c r="AJ446" s="32"/>
      <c r="AK446" s="6"/>
      <c r="AL446" s="21"/>
      <c r="AM446" s="21"/>
      <c r="AN446" s="48">
        <f t="shared" si="107"/>
        <v>12</v>
      </c>
      <c r="AO446" s="39" t="e">
        <f t="shared" si="108"/>
        <v>#N/A</v>
      </c>
      <c r="AP446" s="39" t="e" cm="1">
        <f t="array" ref="AP446">_xlfn.XMATCH(1,IF(IF((AL446=$DG$24:$EF$24)=TRUE,1,0)+IF((AM446=$DG$25:$EF$25)=TRUE,1,0)=2,1,0))</f>
        <v>#N/A</v>
      </c>
      <c r="AQ446" s="39" t="str" cm="1">
        <f t="array" aca="1" ref="AQ446:AU446" ca="1">AA446:AE446</f>
        <v/>
      </c>
      <c r="AR446" s="39" t="str">
        <f ca="1"/>
        <v/>
      </c>
      <c r="AS446" s="39" t="str">
        <f ca="1"/>
        <v/>
      </c>
      <c r="AT446" s="39" t="str">
        <f ca="1"/>
        <v/>
      </c>
      <c r="AU446" s="39" t="str">
        <f ca="1"/>
        <v/>
      </c>
      <c r="AV446" s="39">
        <f t="shared" si="109"/>
        <v>0</v>
      </c>
      <c r="AW446" s="39" t="e" cm="1">
        <f t="array" ref="AW446">IF(AND(AV446=1,AO446&lt;&gt;1),VLOOKUP(E446,변환표준점수!$H$8:$O$60,_xlfn.XMATCH('표점 계산기'!$AL446,변환표준점수!$I$6:$O$6)+1,FALSE),IF(AND($E446=0,$DN$4=1),INDEX($CH$7:$CH$73,SUM(IF(AF446=$CP$7:$CP$59,ROW($A$1:$A$50),0))),IF(AND($E446&lt;&gt;0,$DN$4&lt;&gt;1),INDEX($CD$7:$CD$73,SUM(IF(AF446=$CL$7:$CL$59,ROW($A$1:$A$50),0))),AF446:AJ446)))</f>
        <v>#N/A</v>
      </c>
      <c r="AX446" s="39"/>
      <c r="AY446" s="39"/>
      <c r="AZ446" s="39"/>
      <c r="BA446" s="39"/>
      <c r="BB446" s="39" t="e">
        <f>VLOOKUP(G446,변환표준점수!$X$8:$AM$16,_xlfn.XMATCH(AL446,변환표준점수!$Y$5:$AM$5)+IF(OR(AN446=6,AN446=7,AN446=10,AN446=11),IF(AO446=1,0,1),0)+1,FALSE)</f>
        <v>#N/A</v>
      </c>
      <c r="BC446" s="39" t="e">
        <f>VLOOKUP(H446,변환표준점수!$AO$8:$BE$16,_xlfn.XMATCH(AL446,변환표준점수!$AP$5:$BE$5)+IF(OR(AN446=3,AN446=6,AN446=8,AN446=9,AN446=10),IF(AO446=1,0,1),0)+1,FALSE)</f>
        <v>#N/A</v>
      </c>
      <c r="BD446" s="39" t="e">
        <f>IF(I446=0,VLOOKUP(K446,변환표준점수!$BU$8:$CF$62,'표점 계산기'!$AN446+1,FALSE),VLOOKUP(I446,변환표준점수!$BH$8:$BS$62,'표점 계산기'!$AN446+1,FALSE))</f>
        <v>#N/A</v>
      </c>
      <c r="BE446" s="39" t="e">
        <f>IF(J446=0,VLOOKUP(L446,변환표준점수!$BU$8:$CF$62,'표점 계산기'!$AN446+1,FALSE),VLOOKUP(J446,변환표준점수!$BH$8:$BS$62,'표점 계산기'!$AN446+1,FALSE))</f>
        <v>#N/A</v>
      </c>
      <c r="BF446" s="39" cm="1">
        <f t="array" ref="BF446">IF(M446=0,0,IF(OR(AN446=3,AN446=4),0,IF(AN446=1,INDEX($CZ$7:$CZ$15,SUM(IF(M446&lt;$CY$7:$CY$15=TRUE,1,0))+1),VLOOKUP(M446,변환표준점수!$BH$8:$BS$62,'표점 계산기'!AN446+1,FALSE))))</f>
        <v>0</v>
      </c>
      <c r="BG446" s="39" t="e" cm="1">
        <f t="array" ref="BG446">INDEX($DG$24:$EF$31,COLUMN(C441),$AP446)</f>
        <v>#N/A</v>
      </c>
      <c r="BH446" s="39" t="e" cm="1">
        <f t="array" ref="BH446">INDEX($DG$24:$EF$31,COLUMN(D441),$AP446)</f>
        <v>#N/A</v>
      </c>
      <c r="BI446" s="39" t="e" cm="1">
        <f t="array" ref="BI446">INDEX($DG$24:$EF$31,COLUMN(E441),$AP446)</f>
        <v>#N/A</v>
      </c>
      <c r="BJ446" s="39" t="e" cm="1">
        <f t="array" ref="BJ446">INDEX($DG$24:$EF$31,COLUMN(F441),$AP446)</f>
        <v>#N/A</v>
      </c>
      <c r="BK446" s="39" t="e" cm="1">
        <f t="array" ref="BK446">INDEX($DG$24:$EF$31,COLUMN(G441),$AP446)</f>
        <v>#N/A</v>
      </c>
      <c r="BL446" s="39" t="e" cm="1">
        <f t="array" ref="BL446">INDEX($DG$24:$EF$31,COLUMN(H441),$AP446)</f>
        <v>#N/A</v>
      </c>
      <c r="BM446" s="63" t="str" cm="1">
        <f t="array" aca="1" ref="BM446:BQ446" ca="1">IFERROR(ROUND(IF(IFERROR(AW446:BA446/AW446:BA446,0)=1,(IFERROR(AQ446:AU446*BG446,0)+IFERROR(AW446:BA446*BH446,0)+(SUM(BD446:BF446)-MIN(BD446:BF446))*BI446+BB446*BJ446+BC446*BK446)*BL446+BB446*(1-BJ446)+BC446*(1-BK446)+IF(AN446=1,BF446,0),""),2),"")</f>
        <v/>
      </c>
      <c r="BN446" s="52" t="str">
        <f ca="1"/>
        <v/>
      </c>
      <c r="BO446" s="52" t="str">
        <f ca="1"/>
        <v/>
      </c>
      <c r="BP446" s="52" t="str">
        <f ca="1"/>
        <v/>
      </c>
      <c r="BQ446" s="64" t="str">
        <f ca="1"/>
        <v/>
      </c>
      <c r="BR446" s="6"/>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6"/>
      <c r="DM446" s="6"/>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row>
    <row r="447" spans="1:153" x14ac:dyDescent="0.3">
      <c r="A447" s="5"/>
      <c r="B447" s="18" t="str">
        <f t="shared" si="97"/>
        <v/>
      </c>
      <c r="C447" s="24"/>
      <c r="D447" s="24"/>
      <c r="E447" s="24"/>
      <c r="F447" s="24"/>
      <c r="G447" s="24"/>
      <c r="H447" s="25"/>
      <c r="I447" s="25"/>
      <c r="J447" s="25"/>
      <c r="K447" s="25"/>
      <c r="L447" s="25"/>
      <c r="M447" s="25"/>
      <c r="N447" s="24"/>
      <c r="O447" s="25"/>
      <c r="P447" s="6"/>
      <c r="Q447" s="6"/>
      <c r="R447" s="6" t="e">
        <f t="shared" si="98"/>
        <v>#N/A</v>
      </c>
      <c r="S447" s="6" t="e">
        <f t="shared" si="99"/>
        <v>#N/A</v>
      </c>
      <c r="T447" s="6" t="e">
        <f t="shared" si="100"/>
        <v>#N/A</v>
      </c>
      <c r="U447" s="6" t="e">
        <f t="shared" si="101"/>
        <v>#N/A</v>
      </c>
      <c r="V447" s="8" cm="1">
        <f t="array" ref="V447">IF(M447=0,0,IF(OR($DM$4=3,$DM$4=4),0,IF($DM$4=1,INDEX($CZ$7:$CZ$15,SUM(IF(M447&lt;$CY$7:$CY$15=TRUE,1,0))+1),VLOOKUP(M447,$DB$7:$DC$107,2,FALSE))))</f>
        <v>0</v>
      </c>
      <c r="W447" s="6" t="e">
        <f t="shared" si="96"/>
        <v>#N/A</v>
      </c>
      <c r="X447" s="6" cm="1">
        <f t="array" aca="1" ref="X447" ca="1">SUM(IF((IF(E447=0,INDIRECT(_xlfn.CONCAT($CH$1,MATCH(F447,$CG$7:$CG$100,0)+6)):INDIRECT(_xlfn.CONCAT($CH$1,MATCH(F447,$CG$7:$CG$100,0)+6+SUM(IF((F447=$CG$7:$CG$59)=TRUE,1,0))-1)),INDIRECT(_xlfn.CONCAT($CD$1,MATCH(E447,$CC$7:$CC$100,0)+6)):INDIRECT(_xlfn.CONCAT($CD$1,MATCH(E447,$CC$7:$CC$100,0)+6+SUM(IF((E447=$CC$7:$CC$59)=TRUE,1,0))-1)))*$S$3)=0,0,1))</f>
        <v>2</v>
      </c>
      <c r="Y447" s="6" t="e" cm="1">
        <f t="array" aca="1" ref="Y447" ca="1">SUM(IF((TRANSPOSE(MMULT(MMULT(_xlfn.MUNIT(X447),IF(MMULT(IF(E447=0,INDIRECT(_xlfn.CONCAT($CH$1,MATCH(F447,$CG$7:$CG$100,0)+6)):INDIRECT(_xlfn.CONCAT($CH$1,MATCH(F447,$CG$7:$CG$100,0)+6+SUM(IF((F447=$CG$7:$CG$59)=TRUE,1,0))-1)),INDIRECT(_xlfn.CONCAT($CD$1,MATCH(E447,$CC$7:$CC$100,0)+6)):INDIRECT(_xlfn.CONCAT($CD$1,MATCH(E447,$CC$7:$CC$100,0)+6+SUM(IF((E447=$CC$7:$CC$59)=TRUE,1,0))-1)))*$S$3,1/TRANSPOSE(W447-INDIRECT(_xlfn.CONCAT($BZ$1,MATCH(D447,$BY$7:$BY$100,0)+6)):INDIRECT(_xlfn.CONCAT($BZ$1,MATCH(D447,$BY$7:$BY$100,0)+6+SUM(IF((D447=$BY$7:$BY$59)=TRUE,1,0))-1))*$R$3))=1,1,0)),W447-INDIRECT(_xlfn.CONCAT($BZ$1,MATCH(D447,$BY$7:$BY$100,0)+6)):INDIRECT(_xlfn.CONCAT($BZ$1,MATCH(D447,$BY$7:$BY$100,0)+6+SUM(IF((D447=$BY$7:$BY$59)=TRUE,1,0))-1))*$R$3)))=0,0,1))</f>
        <v>#N/A</v>
      </c>
      <c r="Z447" s="6"/>
      <c r="AA447" s="30" t="str">
        <f t="shared" ca="1" si="102"/>
        <v/>
      </c>
      <c r="AB447" s="31" t="str">
        <f t="shared" si="103"/>
        <v/>
      </c>
      <c r="AC447" s="31" t="str">
        <f t="shared" si="104"/>
        <v/>
      </c>
      <c r="AD447" s="31" t="str">
        <f t="shared" si="105"/>
        <v/>
      </c>
      <c r="AE447" s="32" t="str">
        <f t="shared" si="106"/>
        <v/>
      </c>
      <c r="AF447" s="33" t="str" cm="1">
        <f t="array" aca="1" ref="AF447" ca="1">IFERROR(IF(_xlfn._xlws.SORT(TRANSPOSE(MMULT(MMULT(_xlfn.MUNIT(X447),IF(ROUND(MMULT(IF(E447=0,IF(DN445=1,INDIRECT(_xlfn.CONCAT($CP$1,MATCH(F447,$CO$7:$CO$100,0)+6)):INDIRECT(_xlfn.CONCAT($CP$1,MATCH(F447,$CO$7:$CO$100,0)+6+SUM(IF((F447=$CO$7:$CO$59)=TRUE,1,0))-1)),INDIRECT(_xlfn.CONCAT($CH$1,MATCH(F447,$CG$7:$CG$100,0)+6)):INDIRECT(_xlfn.CONCAT($CH$1,MATCH(F447,$CG$7:$CG$100,0)+6+SUM(IF((F447=$CG$7:$CG$59)=TRUE,1,0))-1))),IF(OR(DN445=2,DN445=3),INDIRECT(_xlfn.CONCAT($CL$1,MATCH(E447,$CK$7:$CK$100,0)+6)):INDIRECT(_xlfn.CONCAT($CL$1,MATCH(E447,$CK$7:$CK$100,0)+6+SUM(IF((E447=$CK$7:$CK$59)=TRUE,1,0))-1)),INDIRECT(_xlfn.CONCAT($CD$1,MATCH(E447,$CC$7:$CC$100,0)+6)):INDIRECT(_xlfn.CONCAT($CD$1,MATCH(E447,$CC$7:$CC$100,0)+6+SUM(IF((E447=$CC$7:$CC$59)=TRUE,1,0))-1))))*$S$3*IF(AND(DM445=4,F447=0),1.1,1),1/TRANSPOSE(W447-INDIRECT(_xlfn.CONCAT($BZ$1,MATCH(D447,$BY$7:$BY$100,0)+6)):INDIRECT(_xlfn.CONCAT($BZ$1,MATCH(D447,$BY$7:$BY$100,0)+6+SUM(IF((D447=$BY$7:$BY$59)=TRUE,1,0))-1))*$R$3)),6)=1,1,0)),W447-INDIRECT(_xlfn.CONCAT($BZ$1,MATCH(D447,$BY$7:$BY$100,0)+6)):INDIRECT(_xlfn.CONCAT($BZ$1,MATCH(D447,$BY$7:$BY$100,0)+6+SUM(IF((D447=$BY$7:$BY$59)=TRUE,1,0))-1))*$R$3))/$S$3,1,-1,TRUE)=0,"",_xlfn._xlws.SORT(TRANSPOSE(MMULT(MMULT(_xlfn.MUNIT(X447),IF(ROUND(MMULT(IF(E447=0,IF(DN445=1,INDIRECT(_xlfn.CONCAT($CP$1,MATCH(F447,$CO$7:$CO$100,0)+6)):INDIRECT(_xlfn.CONCAT($CP$1,MATCH(F447,$CO$7:$CO$100,0)+6+SUM(IF((F447=$CO$7:$CO$59)=TRUE,1,0))-1)),INDIRECT(_xlfn.CONCAT($CH$1,MATCH(F447,$CG$7:$CG$100,0)+6)):INDIRECT(_xlfn.CONCAT($CH$1,MATCH(F447,$CG$7:$CG$100,0)+6+SUM(IF((F447=$CG$7:$CG$59)=TRUE,1,0))-1))),IF(OR(DN445=2,DN445=3),INDIRECT(_xlfn.CONCAT($CL$1,MATCH(E447,$CK$7:$CK$100,0)+6)):INDIRECT(_xlfn.CONCAT($CL$1,MATCH(E447,$CK$7:$CK$100,0)+6+SUM(IF((E447=$CK$7:$CK$59)=TRUE,1,0))-1)),INDIRECT(_xlfn.CONCAT($CD$1,MATCH(E447,$CC$7:$CC$100,0)+6)):INDIRECT(_xlfn.CONCAT($CD$1,MATCH(E447,$CC$7:$CC$100,0)+6+SUM(IF((E447=$CC$7:$CC$59)=TRUE,1,0))-1))))*$S$3*IF(AND(DM445=4,F447=0),1.1,1),1/TRANSPOSE(W447-INDIRECT(_xlfn.CONCAT($BZ$1,MATCH(D447,$BY$7:$BY$100,0)+6)):INDIRECT(_xlfn.CONCAT($BZ$1,MATCH(D447,$BY$7:$BY$100,0)+6+SUM(IF((D447=$BY$7:$BY$59)=TRUE,1,0))-1))*$R$3)),6)=1,1,0)),W447-INDIRECT(_xlfn.CONCAT($BZ$1,MATCH(D447,$BY$7:$BY$100,0)+6)):INDIRECT(_xlfn.CONCAT($BZ$1,MATCH(D447,$BY$7:$BY$100,0)+6+SUM(IF((D447=$BY$7:$BY$59)=TRUE,1,0))-1))*$R$3))/$S$3,1,-1,TRUE)),"")</f>
        <v/>
      </c>
      <c r="AG447" s="31"/>
      <c r="AH447" s="31"/>
      <c r="AI447" s="31"/>
      <c r="AJ447" s="32"/>
      <c r="AK447" s="6"/>
      <c r="AL447" s="21"/>
      <c r="AM447" s="21"/>
      <c r="AN447" s="48">
        <f t="shared" si="107"/>
        <v>12</v>
      </c>
      <c r="AO447" s="39" t="e">
        <f t="shared" si="108"/>
        <v>#N/A</v>
      </c>
      <c r="AP447" s="39" t="e" cm="1">
        <f t="array" ref="AP447">_xlfn.XMATCH(1,IF(IF((AL447=$DG$24:$EF$24)=TRUE,1,0)+IF((AM447=$DG$25:$EF$25)=TRUE,1,0)=2,1,0))</f>
        <v>#N/A</v>
      </c>
      <c r="AQ447" s="39" t="str" cm="1">
        <f t="array" aca="1" ref="AQ447:AU447" ca="1">AA447:AE447</f>
        <v/>
      </c>
      <c r="AR447" s="39" t="str">
        <f ca="1"/>
        <v/>
      </c>
      <c r="AS447" s="39" t="str">
        <f ca="1"/>
        <v/>
      </c>
      <c r="AT447" s="39" t="str">
        <f ca="1"/>
        <v/>
      </c>
      <c r="AU447" s="39" t="str">
        <f ca="1"/>
        <v/>
      </c>
      <c r="AV447" s="39">
        <f t="shared" si="109"/>
        <v>0</v>
      </c>
      <c r="AW447" s="39" t="e" cm="1">
        <f t="array" ref="AW447">IF(AND(AV447=1,AO447&lt;&gt;1),VLOOKUP(E447,변환표준점수!$H$8:$O$60,_xlfn.XMATCH('표점 계산기'!$AL447,변환표준점수!$I$6:$O$6)+1,FALSE),IF(AND($E447=0,$DN$4=1),INDEX($CH$7:$CH$73,SUM(IF(AF447=$CP$7:$CP$59,ROW($A$1:$A$50),0))),IF(AND($E447&lt;&gt;0,$DN$4&lt;&gt;1),INDEX($CD$7:$CD$73,SUM(IF(AF447=$CL$7:$CL$59,ROW($A$1:$A$50),0))),AF447:AJ447)))</f>
        <v>#N/A</v>
      </c>
      <c r="AX447" s="39"/>
      <c r="AY447" s="39"/>
      <c r="AZ447" s="39"/>
      <c r="BA447" s="39"/>
      <c r="BB447" s="39" t="e">
        <f>VLOOKUP(G447,변환표준점수!$X$8:$AM$16,_xlfn.XMATCH(AL447,변환표준점수!$Y$5:$AM$5)+IF(OR(AN447=6,AN447=7,AN447=10,AN447=11),IF(AO447=1,0,1),0)+1,FALSE)</f>
        <v>#N/A</v>
      </c>
      <c r="BC447" s="39" t="e">
        <f>VLOOKUP(H447,변환표준점수!$AO$8:$BE$16,_xlfn.XMATCH(AL447,변환표준점수!$AP$5:$BE$5)+IF(OR(AN447=3,AN447=6,AN447=8,AN447=9,AN447=10),IF(AO447=1,0,1),0)+1,FALSE)</f>
        <v>#N/A</v>
      </c>
      <c r="BD447" s="39" t="e">
        <f>IF(I447=0,VLOOKUP(K447,변환표준점수!$BU$8:$CF$62,'표점 계산기'!$AN447+1,FALSE),VLOOKUP(I447,변환표준점수!$BH$8:$BS$62,'표점 계산기'!$AN447+1,FALSE))</f>
        <v>#N/A</v>
      </c>
      <c r="BE447" s="39" t="e">
        <f>IF(J447=0,VLOOKUP(L447,변환표준점수!$BU$8:$CF$62,'표점 계산기'!$AN447+1,FALSE),VLOOKUP(J447,변환표준점수!$BH$8:$BS$62,'표점 계산기'!$AN447+1,FALSE))</f>
        <v>#N/A</v>
      </c>
      <c r="BF447" s="39" cm="1">
        <f t="array" ref="BF447">IF(M447=0,0,IF(OR(AN447=3,AN447=4),0,IF(AN447=1,INDEX($CZ$7:$CZ$15,SUM(IF(M447&lt;$CY$7:$CY$15=TRUE,1,0))+1),VLOOKUP(M447,변환표준점수!$BH$8:$BS$62,'표점 계산기'!AN447+1,FALSE))))</f>
        <v>0</v>
      </c>
      <c r="BG447" s="39" t="e" cm="1">
        <f t="array" ref="BG447">INDEX($DG$24:$EF$31,COLUMN(C442),$AP447)</f>
        <v>#N/A</v>
      </c>
      <c r="BH447" s="39" t="e" cm="1">
        <f t="array" ref="BH447">INDEX($DG$24:$EF$31,COLUMN(D442),$AP447)</f>
        <v>#N/A</v>
      </c>
      <c r="BI447" s="39" t="e" cm="1">
        <f t="array" ref="BI447">INDEX($DG$24:$EF$31,COLUMN(E442),$AP447)</f>
        <v>#N/A</v>
      </c>
      <c r="BJ447" s="39" t="e" cm="1">
        <f t="array" ref="BJ447">INDEX($DG$24:$EF$31,COLUMN(F442),$AP447)</f>
        <v>#N/A</v>
      </c>
      <c r="BK447" s="39" t="e" cm="1">
        <f t="array" ref="BK447">INDEX($DG$24:$EF$31,COLUMN(G442),$AP447)</f>
        <v>#N/A</v>
      </c>
      <c r="BL447" s="39" t="e" cm="1">
        <f t="array" ref="BL447">INDEX($DG$24:$EF$31,COLUMN(H442),$AP447)</f>
        <v>#N/A</v>
      </c>
      <c r="BM447" s="63" t="str" cm="1">
        <f t="array" aca="1" ref="BM447:BQ447" ca="1">IFERROR(ROUND(IF(IFERROR(AW447:BA447/AW447:BA447,0)=1,(IFERROR(AQ447:AU447*BG447,0)+IFERROR(AW447:BA447*BH447,0)+(SUM(BD447:BF447)-MIN(BD447:BF447))*BI447+BB447*BJ447+BC447*BK447)*BL447+BB447*(1-BJ447)+BC447*(1-BK447)+IF(AN447=1,BF447,0),""),2),"")</f>
        <v/>
      </c>
      <c r="BN447" s="52" t="str">
        <f ca="1"/>
        <v/>
      </c>
      <c r="BO447" s="52" t="str">
        <f ca="1"/>
        <v/>
      </c>
      <c r="BP447" s="52" t="str">
        <f ca="1"/>
        <v/>
      </c>
      <c r="BQ447" s="64" t="str">
        <f ca="1"/>
        <v/>
      </c>
      <c r="BR447" s="6"/>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6"/>
      <c r="DM447" s="6"/>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row>
    <row r="448" spans="1:153" x14ac:dyDescent="0.3">
      <c r="A448" s="5"/>
      <c r="B448" s="18" t="str">
        <f t="shared" si="97"/>
        <v/>
      </c>
      <c r="C448" s="24"/>
      <c r="D448" s="24"/>
      <c r="E448" s="24"/>
      <c r="F448" s="24"/>
      <c r="G448" s="24"/>
      <c r="H448" s="25"/>
      <c r="I448" s="25"/>
      <c r="J448" s="25"/>
      <c r="K448" s="25"/>
      <c r="L448" s="25"/>
      <c r="M448" s="25"/>
      <c r="N448" s="24"/>
      <c r="O448" s="25"/>
      <c r="P448" s="6"/>
      <c r="Q448" s="6"/>
      <c r="R448" s="6" t="e">
        <f t="shared" si="98"/>
        <v>#N/A</v>
      </c>
      <c r="S448" s="6" t="e">
        <f t="shared" si="99"/>
        <v>#N/A</v>
      </c>
      <c r="T448" s="6" t="e">
        <f t="shared" si="100"/>
        <v>#N/A</v>
      </c>
      <c r="U448" s="6" t="e">
        <f t="shared" si="101"/>
        <v>#N/A</v>
      </c>
      <c r="V448" s="8" cm="1">
        <f t="array" ref="V448">IF(M448=0,0,IF(OR($DM$4=3,$DM$4=4),0,IF($DM$4=1,INDEX($CZ$7:$CZ$15,SUM(IF(M448&lt;$CY$7:$CY$15=TRUE,1,0))+1),VLOOKUP(M448,$DB$7:$DC$107,2,FALSE))))</f>
        <v>0</v>
      </c>
      <c r="W448" s="6" t="e">
        <f t="shared" si="96"/>
        <v>#N/A</v>
      </c>
      <c r="X448" s="6" cm="1">
        <f t="array" aca="1" ref="X448" ca="1">SUM(IF((IF(E448=0,INDIRECT(_xlfn.CONCAT($CH$1,MATCH(F448,$CG$7:$CG$100,0)+6)):INDIRECT(_xlfn.CONCAT($CH$1,MATCH(F448,$CG$7:$CG$100,0)+6+SUM(IF((F448=$CG$7:$CG$59)=TRUE,1,0))-1)),INDIRECT(_xlfn.CONCAT($CD$1,MATCH(E448,$CC$7:$CC$100,0)+6)):INDIRECT(_xlfn.CONCAT($CD$1,MATCH(E448,$CC$7:$CC$100,0)+6+SUM(IF((E448=$CC$7:$CC$59)=TRUE,1,0))-1)))*$S$3)=0,0,1))</f>
        <v>2</v>
      </c>
      <c r="Y448" s="6" t="e" cm="1">
        <f t="array" aca="1" ref="Y448" ca="1">SUM(IF((TRANSPOSE(MMULT(MMULT(_xlfn.MUNIT(X448),IF(MMULT(IF(E448=0,INDIRECT(_xlfn.CONCAT($CH$1,MATCH(F448,$CG$7:$CG$100,0)+6)):INDIRECT(_xlfn.CONCAT($CH$1,MATCH(F448,$CG$7:$CG$100,0)+6+SUM(IF((F448=$CG$7:$CG$59)=TRUE,1,0))-1)),INDIRECT(_xlfn.CONCAT($CD$1,MATCH(E448,$CC$7:$CC$100,0)+6)):INDIRECT(_xlfn.CONCAT($CD$1,MATCH(E448,$CC$7:$CC$100,0)+6+SUM(IF((E448=$CC$7:$CC$59)=TRUE,1,0))-1)))*$S$3,1/TRANSPOSE(W448-INDIRECT(_xlfn.CONCAT($BZ$1,MATCH(D448,$BY$7:$BY$100,0)+6)):INDIRECT(_xlfn.CONCAT($BZ$1,MATCH(D448,$BY$7:$BY$100,0)+6+SUM(IF((D448=$BY$7:$BY$59)=TRUE,1,0))-1))*$R$3))=1,1,0)),W448-INDIRECT(_xlfn.CONCAT($BZ$1,MATCH(D448,$BY$7:$BY$100,0)+6)):INDIRECT(_xlfn.CONCAT($BZ$1,MATCH(D448,$BY$7:$BY$100,0)+6+SUM(IF((D448=$BY$7:$BY$59)=TRUE,1,0))-1))*$R$3)))=0,0,1))</f>
        <v>#N/A</v>
      </c>
      <c r="Z448" s="6"/>
      <c r="AA448" s="30" t="str">
        <f t="shared" ca="1" si="102"/>
        <v/>
      </c>
      <c r="AB448" s="31" t="str">
        <f t="shared" si="103"/>
        <v/>
      </c>
      <c r="AC448" s="31" t="str">
        <f t="shared" si="104"/>
        <v/>
      </c>
      <c r="AD448" s="31" t="str">
        <f t="shared" si="105"/>
        <v/>
      </c>
      <c r="AE448" s="32" t="str">
        <f t="shared" si="106"/>
        <v/>
      </c>
      <c r="AF448" s="33" t="str" cm="1">
        <f t="array" aca="1" ref="AF448" ca="1">IFERROR(IF(_xlfn._xlws.SORT(TRANSPOSE(MMULT(MMULT(_xlfn.MUNIT(X448),IF(ROUND(MMULT(IF(E448=0,IF(DN446=1,INDIRECT(_xlfn.CONCAT($CP$1,MATCH(F448,$CO$7:$CO$100,0)+6)):INDIRECT(_xlfn.CONCAT($CP$1,MATCH(F448,$CO$7:$CO$100,0)+6+SUM(IF((F448=$CO$7:$CO$59)=TRUE,1,0))-1)),INDIRECT(_xlfn.CONCAT($CH$1,MATCH(F448,$CG$7:$CG$100,0)+6)):INDIRECT(_xlfn.CONCAT($CH$1,MATCH(F448,$CG$7:$CG$100,0)+6+SUM(IF((F448=$CG$7:$CG$59)=TRUE,1,0))-1))),IF(OR(DN446=2,DN446=3),INDIRECT(_xlfn.CONCAT($CL$1,MATCH(E448,$CK$7:$CK$100,0)+6)):INDIRECT(_xlfn.CONCAT($CL$1,MATCH(E448,$CK$7:$CK$100,0)+6+SUM(IF((E448=$CK$7:$CK$59)=TRUE,1,0))-1)),INDIRECT(_xlfn.CONCAT($CD$1,MATCH(E448,$CC$7:$CC$100,0)+6)):INDIRECT(_xlfn.CONCAT($CD$1,MATCH(E448,$CC$7:$CC$100,0)+6+SUM(IF((E448=$CC$7:$CC$59)=TRUE,1,0))-1))))*$S$3*IF(AND(DM446=4,F448=0),1.1,1),1/TRANSPOSE(W448-INDIRECT(_xlfn.CONCAT($BZ$1,MATCH(D448,$BY$7:$BY$100,0)+6)):INDIRECT(_xlfn.CONCAT($BZ$1,MATCH(D448,$BY$7:$BY$100,0)+6+SUM(IF((D448=$BY$7:$BY$59)=TRUE,1,0))-1))*$R$3)),6)=1,1,0)),W448-INDIRECT(_xlfn.CONCAT($BZ$1,MATCH(D448,$BY$7:$BY$100,0)+6)):INDIRECT(_xlfn.CONCAT($BZ$1,MATCH(D448,$BY$7:$BY$100,0)+6+SUM(IF((D448=$BY$7:$BY$59)=TRUE,1,0))-1))*$R$3))/$S$3,1,-1,TRUE)=0,"",_xlfn._xlws.SORT(TRANSPOSE(MMULT(MMULT(_xlfn.MUNIT(X448),IF(ROUND(MMULT(IF(E448=0,IF(DN446=1,INDIRECT(_xlfn.CONCAT($CP$1,MATCH(F448,$CO$7:$CO$100,0)+6)):INDIRECT(_xlfn.CONCAT($CP$1,MATCH(F448,$CO$7:$CO$100,0)+6+SUM(IF((F448=$CO$7:$CO$59)=TRUE,1,0))-1)),INDIRECT(_xlfn.CONCAT($CH$1,MATCH(F448,$CG$7:$CG$100,0)+6)):INDIRECT(_xlfn.CONCAT($CH$1,MATCH(F448,$CG$7:$CG$100,0)+6+SUM(IF((F448=$CG$7:$CG$59)=TRUE,1,0))-1))),IF(OR(DN446=2,DN446=3),INDIRECT(_xlfn.CONCAT($CL$1,MATCH(E448,$CK$7:$CK$100,0)+6)):INDIRECT(_xlfn.CONCAT($CL$1,MATCH(E448,$CK$7:$CK$100,0)+6+SUM(IF((E448=$CK$7:$CK$59)=TRUE,1,0))-1)),INDIRECT(_xlfn.CONCAT($CD$1,MATCH(E448,$CC$7:$CC$100,0)+6)):INDIRECT(_xlfn.CONCAT($CD$1,MATCH(E448,$CC$7:$CC$100,0)+6+SUM(IF((E448=$CC$7:$CC$59)=TRUE,1,0))-1))))*$S$3*IF(AND(DM446=4,F448=0),1.1,1),1/TRANSPOSE(W448-INDIRECT(_xlfn.CONCAT($BZ$1,MATCH(D448,$BY$7:$BY$100,0)+6)):INDIRECT(_xlfn.CONCAT($BZ$1,MATCH(D448,$BY$7:$BY$100,0)+6+SUM(IF((D448=$BY$7:$BY$59)=TRUE,1,0))-1))*$R$3)),6)=1,1,0)),W448-INDIRECT(_xlfn.CONCAT($BZ$1,MATCH(D448,$BY$7:$BY$100,0)+6)):INDIRECT(_xlfn.CONCAT($BZ$1,MATCH(D448,$BY$7:$BY$100,0)+6+SUM(IF((D448=$BY$7:$BY$59)=TRUE,1,0))-1))*$R$3))/$S$3,1,-1,TRUE)),"")</f>
        <v/>
      </c>
      <c r="AG448" s="31"/>
      <c r="AH448" s="31"/>
      <c r="AI448" s="31"/>
      <c r="AJ448" s="32"/>
      <c r="AK448" s="6"/>
      <c r="AL448" s="21"/>
      <c r="AM448" s="21"/>
      <c r="AN448" s="48">
        <f t="shared" si="107"/>
        <v>12</v>
      </c>
      <c r="AO448" s="39" t="e">
        <f t="shared" si="108"/>
        <v>#N/A</v>
      </c>
      <c r="AP448" s="39" t="e" cm="1">
        <f t="array" ref="AP448">_xlfn.XMATCH(1,IF(IF((AL448=$DG$24:$EF$24)=TRUE,1,0)+IF((AM448=$DG$25:$EF$25)=TRUE,1,0)=2,1,0))</f>
        <v>#N/A</v>
      </c>
      <c r="AQ448" s="39" t="str" cm="1">
        <f t="array" aca="1" ref="AQ448:AU448" ca="1">AA448:AE448</f>
        <v/>
      </c>
      <c r="AR448" s="39" t="str">
        <f ca="1"/>
        <v/>
      </c>
      <c r="AS448" s="39" t="str">
        <f ca="1"/>
        <v/>
      </c>
      <c r="AT448" s="39" t="str">
        <f ca="1"/>
        <v/>
      </c>
      <c r="AU448" s="39" t="str">
        <f ca="1"/>
        <v/>
      </c>
      <c r="AV448" s="39">
        <f t="shared" si="109"/>
        <v>0</v>
      </c>
      <c r="AW448" s="39" t="e" cm="1">
        <f t="array" ref="AW448">IF(AND(AV448=1,AO448&lt;&gt;1),VLOOKUP(E448,변환표준점수!$H$8:$O$60,_xlfn.XMATCH('표점 계산기'!$AL448,변환표준점수!$I$6:$O$6)+1,FALSE),IF(AND($E448=0,$DN$4=1),INDEX($CH$7:$CH$73,SUM(IF(AF448=$CP$7:$CP$59,ROW($A$1:$A$50),0))),IF(AND($E448&lt;&gt;0,$DN$4&lt;&gt;1),INDEX($CD$7:$CD$73,SUM(IF(AF448=$CL$7:$CL$59,ROW($A$1:$A$50),0))),AF448:AJ448)))</f>
        <v>#N/A</v>
      </c>
      <c r="AX448" s="39"/>
      <c r="AY448" s="39"/>
      <c r="AZ448" s="39"/>
      <c r="BA448" s="39"/>
      <c r="BB448" s="39" t="e">
        <f>VLOOKUP(G448,변환표준점수!$X$8:$AM$16,_xlfn.XMATCH(AL448,변환표준점수!$Y$5:$AM$5)+IF(OR(AN448=6,AN448=7,AN448=10,AN448=11),IF(AO448=1,0,1),0)+1,FALSE)</f>
        <v>#N/A</v>
      </c>
      <c r="BC448" s="39" t="e">
        <f>VLOOKUP(H448,변환표준점수!$AO$8:$BE$16,_xlfn.XMATCH(AL448,변환표준점수!$AP$5:$BE$5)+IF(OR(AN448=3,AN448=6,AN448=8,AN448=9,AN448=10),IF(AO448=1,0,1),0)+1,FALSE)</f>
        <v>#N/A</v>
      </c>
      <c r="BD448" s="39" t="e">
        <f>IF(I448=0,VLOOKUP(K448,변환표준점수!$BU$8:$CF$62,'표점 계산기'!$AN448+1,FALSE),VLOOKUP(I448,변환표준점수!$BH$8:$BS$62,'표점 계산기'!$AN448+1,FALSE))</f>
        <v>#N/A</v>
      </c>
      <c r="BE448" s="39" t="e">
        <f>IF(J448=0,VLOOKUP(L448,변환표준점수!$BU$8:$CF$62,'표점 계산기'!$AN448+1,FALSE),VLOOKUP(J448,변환표준점수!$BH$8:$BS$62,'표점 계산기'!$AN448+1,FALSE))</f>
        <v>#N/A</v>
      </c>
      <c r="BF448" s="39" cm="1">
        <f t="array" ref="BF448">IF(M448=0,0,IF(OR(AN448=3,AN448=4),0,IF(AN448=1,INDEX($CZ$7:$CZ$15,SUM(IF(M448&lt;$CY$7:$CY$15=TRUE,1,0))+1),VLOOKUP(M448,변환표준점수!$BH$8:$BS$62,'표점 계산기'!AN448+1,FALSE))))</f>
        <v>0</v>
      </c>
      <c r="BG448" s="39" t="e" cm="1">
        <f t="array" ref="BG448">INDEX($DG$24:$EF$31,COLUMN(C443),$AP448)</f>
        <v>#N/A</v>
      </c>
      <c r="BH448" s="39" t="e" cm="1">
        <f t="array" ref="BH448">INDEX($DG$24:$EF$31,COLUMN(D443),$AP448)</f>
        <v>#N/A</v>
      </c>
      <c r="BI448" s="39" t="e" cm="1">
        <f t="array" ref="BI448">INDEX($DG$24:$EF$31,COLUMN(E443),$AP448)</f>
        <v>#N/A</v>
      </c>
      <c r="BJ448" s="39" t="e" cm="1">
        <f t="array" ref="BJ448">INDEX($DG$24:$EF$31,COLUMN(F443),$AP448)</f>
        <v>#N/A</v>
      </c>
      <c r="BK448" s="39" t="e" cm="1">
        <f t="array" ref="BK448">INDEX($DG$24:$EF$31,COLUMN(G443),$AP448)</f>
        <v>#N/A</v>
      </c>
      <c r="BL448" s="39" t="e" cm="1">
        <f t="array" ref="BL448">INDEX($DG$24:$EF$31,COLUMN(H443),$AP448)</f>
        <v>#N/A</v>
      </c>
      <c r="BM448" s="63" t="str" cm="1">
        <f t="array" aca="1" ref="BM448:BQ448" ca="1">IFERROR(ROUND(IF(IFERROR(AW448:BA448/AW448:BA448,0)=1,(IFERROR(AQ448:AU448*BG448,0)+IFERROR(AW448:BA448*BH448,0)+(SUM(BD448:BF448)-MIN(BD448:BF448))*BI448+BB448*BJ448+BC448*BK448)*BL448+BB448*(1-BJ448)+BC448*(1-BK448)+IF(AN448=1,BF448,0),""),2),"")</f>
        <v/>
      </c>
      <c r="BN448" s="52" t="str">
        <f ca="1"/>
        <v/>
      </c>
      <c r="BO448" s="52" t="str">
        <f ca="1"/>
        <v/>
      </c>
      <c r="BP448" s="52" t="str">
        <f ca="1"/>
        <v/>
      </c>
      <c r="BQ448" s="64" t="str">
        <f ca="1"/>
        <v/>
      </c>
      <c r="BR448" s="6"/>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6"/>
      <c r="DM448" s="6"/>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row>
    <row r="449" spans="1:153" x14ac:dyDescent="0.3">
      <c r="A449" s="5"/>
      <c r="B449" s="18" t="str">
        <f t="shared" si="97"/>
        <v/>
      </c>
      <c r="C449" s="24"/>
      <c r="D449" s="24"/>
      <c r="E449" s="24"/>
      <c r="F449" s="24"/>
      <c r="G449" s="24"/>
      <c r="H449" s="25"/>
      <c r="I449" s="25"/>
      <c r="J449" s="25"/>
      <c r="K449" s="25"/>
      <c r="L449" s="25"/>
      <c r="M449" s="25"/>
      <c r="N449" s="24"/>
      <c r="O449" s="25"/>
      <c r="P449" s="6"/>
      <c r="Q449" s="6"/>
      <c r="R449" s="6" t="e">
        <f t="shared" si="98"/>
        <v>#N/A</v>
      </c>
      <c r="S449" s="6" t="e">
        <f t="shared" si="99"/>
        <v>#N/A</v>
      </c>
      <c r="T449" s="6" t="e">
        <f t="shared" si="100"/>
        <v>#N/A</v>
      </c>
      <c r="U449" s="6" t="e">
        <f t="shared" si="101"/>
        <v>#N/A</v>
      </c>
      <c r="V449" s="8" cm="1">
        <f t="array" ref="V449">IF(M449=0,0,IF(OR($DM$4=3,$DM$4=4),0,IF($DM$4=1,INDEX($CZ$7:$CZ$15,SUM(IF(M449&lt;$CY$7:$CY$15=TRUE,1,0))+1),VLOOKUP(M449,$DB$7:$DC$107,2,FALSE))))</f>
        <v>0</v>
      </c>
      <c r="W449" s="6" t="e">
        <f t="shared" si="96"/>
        <v>#N/A</v>
      </c>
      <c r="X449" s="6" cm="1">
        <f t="array" aca="1" ref="X449" ca="1">SUM(IF((IF(E449=0,INDIRECT(_xlfn.CONCAT($CH$1,MATCH(F449,$CG$7:$CG$100,0)+6)):INDIRECT(_xlfn.CONCAT($CH$1,MATCH(F449,$CG$7:$CG$100,0)+6+SUM(IF((F449=$CG$7:$CG$59)=TRUE,1,0))-1)),INDIRECT(_xlfn.CONCAT($CD$1,MATCH(E449,$CC$7:$CC$100,0)+6)):INDIRECT(_xlfn.CONCAT($CD$1,MATCH(E449,$CC$7:$CC$100,0)+6+SUM(IF((E449=$CC$7:$CC$59)=TRUE,1,0))-1)))*$S$3)=0,0,1))</f>
        <v>2</v>
      </c>
      <c r="Y449" s="6" t="e" cm="1">
        <f t="array" aca="1" ref="Y449" ca="1">SUM(IF((TRANSPOSE(MMULT(MMULT(_xlfn.MUNIT(X449),IF(MMULT(IF(E449=0,INDIRECT(_xlfn.CONCAT($CH$1,MATCH(F449,$CG$7:$CG$100,0)+6)):INDIRECT(_xlfn.CONCAT($CH$1,MATCH(F449,$CG$7:$CG$100,0)+6+SUM(IF((F449=$CG$7:$CG$59)=TRUE,1,0))-1)),INDIRECT(_xlfn.CONCAT($CD$1,MATCH(E449,$CC$7:$CC$100,0)+6)):INDIRECT(_xlfn.CONCAT($CD$1,MATCH(E449,$CC$7:$CC$100,0)+6+SUM(IF((E449=$CC$7:$CC$59)=TRUE,1,0))-1)))*$S$3,1/TRANSPOSE(W449-INDIRECT(_xlfn.CONCAT($BZ$1,MATCH(D449,$BY$7:$BY$100,0)+6)):INDIRECT(_xlfn.CONCAT($BZ$1,MATCH(D449,$BY$7:$BY$100,0)+6+SUM(IF((D449=$BY$7:$BY$59)=TRUE,1,0))-1))*$R$3))=1,1,0)),W449-INDIRECT(_xlfn.CONCAT($BZ$1,MATCH(D449,$BY$7:$BY$100,0)+6)):INDIRECT(_xlfn.CONCAT($BZ$1,MATCH(D449,$BY$7:$BY$100,0)+6+SUM(IF((D449=$BY$7:$BY$59)=TRUE,1,0))-1))*$R$3)))=0,0,1))</f>
        <v>#N/A</v>
      </c>
      <c r="Z449" s="6"/>
      <c r="AA449" s="30" t="str">
        <f t="shared" ca="1" si="102"/>
        <v/>
      </c>
      <c r="AB449" s="31" t="str">
        <f t="shared" si="103"/>
        <v/>
      </c>
      <c r="AC449" s="31" t="str">
        <f t="shared" si="104"/>
        <v/>
      </c>
      <c r="AD449" s="31" t="str">
        <f t="shared" si="105"/>
        <v/>
      </c>
      <c r="AE449" s="32" t="str">
        <f t="shared" si="106"/>
        <v/>
      </c>
      <c r="AF449" s="33" t="str" cm="1">
        <f t="array" aca="1" ref="AF449" ca="1">IFERROR(IF(_xlfn._xlws.SORT(TRANSPOSE(MMULT(MMULT(_xlfn.MUNIT(X449),IF(ROUND(MMULT(IF(E449=0,IF(DN447=1,INDIRECT(_xlfn.CONCAT($CP$1,MATCH(F449,$CO$7:$CO$100,0)+6)):INDIRECT(_xlfn.CONCAT($CP$1,MATCH(F449,$CO$7:$CO$100,0)+6+SUM(IF((F449=$CO$7:$CO$59)=TRUE,1,0))-1)),INDIRECT(_xlfn.CONCAT($CH$1,MATCH(F449,$CG$7:$CG$100,0)+6)):INDIRECT(_xlfn.CONCAT($CH$1,MATCH(F449,$CG$7:$CG$100,0)+6+SUM(IF((F449=$CG$7:$CG$59)=TRUE,1,0))-1))),IF(OR(DN447=2,DN447=3),INDIRECT(_xlfn.CONCAT($CL$1,MATCH(E449,$CK$7:$CK$100,0)+6)):INDIRECT(_xlfn.CONCAT($CL$1,MATCH(E449,$CK$7:$CK$100,0)+6+SUM(IF((E449=$CK$7:$CK$59)=TRUE,1,0))-1)),INDIRECT(_xlfn.CONCAT($CD$1,MATCH(E449,$CC$7:$CC$100,0)+6)):INDIRECT(_xlfn.CONCAT($CD$1,MATCH(E449,$CC$7:$CC$100,0)+6+SUM(IF((E449=$CC$7:$CC$59)=TRUE,1,0))-1))))*$S$3*IF(AND(DM447=4,F449=0),1.1,1),1/TRANSPOSE(W449-INDIRECT(_xlfn.CONCAT($BZ$1,MATCH(D449,$BY$7:$BY$100,0)+6)):INDIRECT(_xlfn.CONCAT($BZ$1,MATCH(D449,$BY$7:$BY$100,0)+6+SUM(IF((D449=$BY$7:$BY$59)=TRUE,1,0))-1))*$R$3)),6)=1,1,0)),W449-INDIRECT(_xlfn.CONCAT($BZ$1,MATCH(D449,$BY$7:$BY$100,0)+6)):INDIRECT(_xlfn.CONCAT($BZ$1,MATCH(D449,$BY$7:$BY$100,0)+6+SUM(IF((D449=$BY$7:$BY$59)=TRUE,1,0))-1))*$R$3))/$S$3,1,-1,TRUE)=0,"",_xlfn._xlws.SORT(TRANSPOSE(MMULT(MMULT(_xlfn.MUNIT(X449),IF(ROUND(MMULT(IF(E449=0,IF(DN447=1,INDIRECT(_xlfn.CONCAT($CP$1,MATCH(F449,$CO$7:$CO$100,0)+6)):INDIRECT(_xlfn.CONCAT($CP$1,MATCH(F449,$CO$7:$CO$100,0)+6+SUM(IF((F449=$CO$7:$CO$59)=TRUE,1,0))-1)),INDIRECT(_xlfn.CONCAT($CH$1,MATCH(F449,$CG$7:$CG$100,0)+6)):INDIRECT(_xlfn.CONCAT($CH$1,MATCH(F449,$CG$7:$CG$100,0)+6+SUM(IF((F449=$CG$7:$CG$59)=TRUE,1,0))-1))),IF(OR(DN447=2,DN447=3),INDIRECT(_xlfn.CONCAT($CL$1,MATCH(E449,$CK$7:$CK$100,0)+6)):INDIRECT(_xlfn.CONCAT($CL$1,MATCH(E449,$CK$7:$CK$100,0)+6+SUM(IF((E449=$CK$7:$CK$59)=TRUE,1,0))-1)),INDIRECT(_xlfn.CONCAT($CD$1,MATCH(E449,$CC$7:$CC$100,0)+6)):INDIRECT(_xlfn.CONCAT($CD$1,MATCH(E449,$CC$7:$CC$100,0)+6+SUM(IF((E449=$CC$7:$CC$59)=TRUE,1,0))-1))))*$S$3*IF(AND(DM447=4,F449=0),1.1,1),1/TRANSPOSE(W449-INDIRECT(_xlfn.CONCAT($BZ$1,MATCH(D449,$BY$7:$BY$100,0)+6)):INDIRECT(_xlfn.CONCAT($BZ$1,MATCH(D449,$BY$7:$BY$100,0)+6+SUM(IF((D449=$BY$7:$BY$59)=TRUE,1,0))-1))*$R$3)),6)=1,1,0)),W449-INDIRECT(_xlfn.CONCAT($BZ$1,MATCH(D449,$BY$7:$BY$100,0)+6)):INDIRECT(_xlfn.CONCAT($BZ$1,MATCH(D449,$BY$7:$BY$100,0)+6+SUM(IF((D449=$BY$7:$BY$59)=TRUE,1,0))-1))*$R$3))/$S$3,1,-1,TRUE)),"")</f>
        <v/>
      </c>
      <c r="AG449" s="31"/>
      <c r="AH449" s="31"/>
      <c r="AI449" s="31"/>
      <c r="AJ449" s="32"/>
      <c r="AK449" s="6"/>
      <c r="AL449" s="21"/>
      <c r="AM449" s="21"/>
      <c r="AN449" s="48">
        <f t="shared" si="107"/>
        <v>12</v>
      </c>
      <c r="AO449" s="39" t="e">
        <f t="shared" si="108"/>
        <v>#N/A</v>
      </c>
      <c r="AP449" s="39" t="e" cm="1">
        <f t="array" ref="AP449">_xlfn.XMATCH(1,IF(IF((AL449=$DG$24:$EF$24)=TRUE,1,0)+IF((AM449=$DG$25:$EF$25)=TRUE,1,0)=2,1,0))</f>
        <v>#N/A</v>
      </c>
      <c r="AQ449" s="39" t="str" cm="1">
        <f t="array" aca="1" ref="AQ449:AU449" ca="1">AA449:AE449</f>
        <v/>
      </c>
      <c r="AR449" s="39" t="str">
        <f ca="1"/>
        <v/>
      </c>
      <c r="AS449" s="39" t="str">
        <f ca="1"/>
        <v/>
      </c>
      <c r="AT449" s="39" t="str">
        <f ca="1"/>
        <v/>
      </c>
      <c r="AU449" s="39" t="str">
        <f ca="1"/>
        <v/>
      </c>
      <c r="AV449" s="39">
        <f t="shared" si="109"/>
        <v>0</v>
      </c>
      <c r="AW449" s="39" t="e" cm="1">
        <f t="array" ref="AW449">IF(AND(AV449=1,AO449&lt;&gt;1),VLOOKUP(E449,변환표준점수!$H$8:$O$60,_xlfn.XMATCH('표점 계산기'!$AL449,변환표준점수!$I$6:$O$6)+1,FALSE),IF(AND($E449=0,$DN$4=1),INDEX($CH$7:$CH$73,SUM(IF(AF449=$CP$7:$CP$59,ROW($A$1:$A$50),0))),IF(AND($E449&lt;&gt;0,$DN$4&lt;&gt;1),INDEX($CD$7:$CD$73,SUM(IF(AF449=$CL$7:$CL$59,ROW($A$1:$A$50),0))),AF449:AJ449)))</f>
        <v>#N/A</v>
      </c>
      <c r="AX449" s="39"/>
      <c r="AY449" s="39"/>
      <c r="AZ449" s="39"/>
      <c r="BA449" s="39"/>
      <c r="BB449" s="39" t="e">
        <f>VLOOKUP(G449,변환표준점수!$X$8:$AM$16,_xlfn.XMATCH(AL449,변환표준점수!$Y$5:$AM$5)+IF(OR(AN449=6,AN449=7,AN449=10,AN449=11),IF(AO449=1,0,1),0)+1,FALSE)</f>
        <v>#N/A</v>
      </c>
      <c r="BC449" s="39" t="e">
        <f>VLOOKUP(H449,변환표준점수!$AO$8:$BE$16,_xlfn.XMATCH(AL449,변환표준점수!$AP$5:$BE$5)+IF(OR(AN449=3,AN449=6,AN449=8,AN449=9,AN449=10),IF(AO449=1,0,1),0)+1,FALSE)</f>
        <v>#N/A</v>
      </c>
      <c r="BD449" s="39" t="e">
        <f>IF(I449=0,VLOOKUP(K449,변환표준점수!$BU$8:$CF$62,'표점 계산기'!$AN449+1,FALSE),VLOOKUP(I449,변환표준점수!$BH$8:$BS$62,'표점 계산기'!$AN449+1,FALSE))</f>
        <v>#N/A</v>
      </c>
      <c r="BE449" s="39" t="e">
        <f>IF(J449=0,VLOOKUP(L449,변환표준점수!$BU$8:$CF$62,'표점 계산기'!$AN449+1,FALSE),VLOOKUP(J449,변환표준점수!$BH$8:$BS$62,'표점 계산기'!$AN449+1,FALSE))</f>
        <v>#N/A</v>
      </c>
      <c r="BF449" s="39" cm="1">
        <f t="array" ref="BF449">IF(M449=0,0,IF(OR(AN449=3,AN449=4),0,IF(AN449=1,INDEX($CZ$7:$CZ$15,SUM(IF(M449&lt;$CY$7:$CY$15=TRUE,1,0))+1),VLOOKUP(M449,변환표준점수!$BH$8:$BS$62,'표점 계산기'!AN449+1,FALSE))))</f>
        <v>0</v>
      </c>
      <c r="BG449" s="39" t="e" cm="1">
        <f t="array" ref="BG449">INDEX($DG$24:$EF$31,COLUMN(C444),$AP449)</f>
        <v>#N/A</v>
      </c>
      <c r="BH449" s="39" t="e" cm="1">
        <f t="array" ref="BH449">INDEX($DG$24:$EF$31,COLUMN(D444),$AP449)</f>
        <v>#N/A</v>
      </c>
      <c r="BI449" s="39" t="e" cm="1">
        <f t="array" ref="BI449">INDEX($DG$24:$EF$31,COLUMN(E444),$AP449)</f>
        <v>#N/A</v>
      </c>
      <c r="BJ449" s="39" t="e" cm="1">
        <f t="array" ref="BJ449">INDEX($DG$24:$EF$31,COLUMN(F444),$AP449)</f>
        <v>#N/A</v>
      </c>
      <c r="BK449" s="39" t="e" cm="1">
        <f t="array" ref="BK449">INDEX($DG$24:$EF$31,COLUMN(G444),$AP449)</f>
        <v>#N/A</v>
      </c>
      <c r="BL449" s="39" t="e" cm="1">
        <f t="array" ref="BL449">INDEX($DG$24:$EF$31,COLUMN(H444),$AP449)</f>
        <v>#N/A</v>
      </c>
      <c r="BM449" s="63" t="str" cm="1">
        <f t="array" aca="1" ref="BM449:BQ449" ca="1">IFERROR(ROUND(IF(IFERROR(AW449:BA449/AW449:BA449,0)=1,(IFERROR(AQ449:AU449*BG449,0)+IFERROR(AW449:BA449*BH449,0)+(SUM(BD449:BF449)-MIN(BD449:BF449))*BI449+BB449*BJ449+BC449*BK449)*BL449+BB449*(1-BJ449)+BC449*(1-BK449)+IF(AN449=1,BF449,0),""),2),"")</f>
        <v/>
      </c>
      <c r="BN449" s="52" t="str">
        <f ca="1"/>
        <v/>
      </c>
      <c r="BO449" s="52" t="str">
        <f ca="1"/>
        <v/>
      </c>
      <c r="BP449" s="52" t="str">
        <f ca="1"/>
        <v/>
      </c>
      <c r="BQ449" s="64" t="str">
        <f ca="1"/>
        <v/>
      </c>
      <c r="BR449" s="6"/>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6"/>
      <c r="DM449" s="6"/>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row>
    <row r="450" spans="1:153" x14ac:dyDescent="0.3">
      <c r="A450" s="5"/>
      <c r="B450" s="18" t="str">
        <f t="shared" si="97"/>
        <v/>
      </c>
      <c r="C450" s="24"/>
      <c r="D450" s="24"/>
      <c r="E450" s="24"/>
      <c r="F450" s="24"/>
      <c r="G450" s="24"/>
      <c r="H450" s="25"/>
      <c r="I450" s="25"/>
      <c r="J450" s="25"/>
      <c r="K450" s="25"/>
      <c r="L450" s="25"/>
      <c r="M450" s="25"/>
      <c r="N450" s="24"/>
      <c r="O450" s="25"/>
      <c r="P450" s="6"/>
      <c r="Q450" s="6"/>
      <c r="R450" s="6" t="e">
        <f t="shared" si="98"/>
        <v>#N/A</v>
      </c>
      <c r="S450" s="6" t="e">
        <f t="shared" si="99"/>
        <v>#N/A</v>
      </c>
      <c r="T450" s="6" t="e">
        <f t="shared" si="100"/>
        <v>#N/A</v>
      </c>
      <c r="U450" s="6" t="e">
        <f t="shared" si="101"/>
        <v>#N/A</v>
      </c>
      <c r="V450" s="8" cm="1">
        <f t="array" ref="V450">IF(M450=0,0,IF(OR($DM$4=3,$DM$4=4),0,IF($DM$4=1,INDEX($CZ$7:$CZ$15,SUM(IF(M450&lt;$CY$7:$CY$15=TRUE,1,0))+1),VLOOKUP(M450,$DB$7:$DC$107,2,FALSE))))</f>
        <v>0</v>
      </c>
      <c r="W450" s="6" t="e">
        <f t="shared" si="96"/>
        <v>#N/A</v>
      </c>
      <c r="X450" s="6" cm="1">
        <f t="array" aca="1" ref="X450" ca="1">SUM(IF((IF(E450=0,INDIRECT(_xlfn.CONCAT($CH$1,MATCH(F450,$CG$7:$CG$100,0)+6)):INDIRECT(_xlfn.CONCAT($CH$1,MATCH(F450,$CG$7:$CG$100,0)+6+SUM(IF((F450=$CG$7:$CG$59)=TRUE,1,0))-1)),INDIRECT(_xlfn.CONCAT($CD$1,MATCH(E450,$CC$7:$CC$100,0)+6)):INDIRECT(_xlfn.CONCAT($CD$1,MATCH(E450,$CC$7:$CC$100,0)+6+SUM(IF((E450=$CC$7:$CC$59)=TRUE,1,0))-1)))*$S$3)=0,0,1))</f>
        <v>2</v>
      </c>
      <c r="Y450" s="6" t="e" cm="1">
        <f t="array" aca="1" ref="Y450" ca="1">SUM(IF((TRANSPOSE(MMULT(MMULT(_xlfn.MUNIT(X450),IF(MMULT(IF(E450=0,INDIRECT(_xlfn.CONCAT($CH$1,MATCH(F450,$CG$7:$CG$100,0)+6)):INDIRECT(_xlfn.CONCAT($CH$1,MATCH(F450,$CG$7:$CG$100,0)+6+SUM(IF((F450=$CG$7:$CG$59)=TRUE,1,0))-1)),INDIRECT(_xlfn.CONCAT($CD$1,MATCH(E450,$CC$7:$CC$100,0)+6)):INDIRECT(_xlfn.CONCAT($CD$1,MATCH(E450,$CC$7:$CC$100,0)+6+SUM(IF((E450=$CC$7:$CC$59)=TRUE,1,0))-1)))*$S$3,1/TRANSPOSE(W450-INDIRECT(_xlfn.CONCAT($BZ$1,MATCH(D450,$BY$7:$BY$100,0)+6)):INDIRECT(_xlfn.CONCAT($BZ$1,MATCH(D450,$BY$7:$BY$100,0)+6+SUM(IF((D450=$BY$7:$BY$59)=TRUE,1,0))-1))*$R$3))=1,1,0)),W450-INDIRECT(_xlfn.CONCAT($BZ$1,MATCH(D450,$BY$7:$BY$100,0)+6)):INDIRECT(_xlfn.CONCAT($BZ$1,MATCH(D450,$BY$7:$BY$100,0)+6+SUM(IF((D450=$BY$7:$BY$59)=TRUE,1,0))-1))*$R$3)))=0,0,1))</f>
        <v>#N/A</v>
      </c>
      <c r="Z450" s="6"/>
      <c r="AA450" s="30" t="str">
        <f t="shared" ca="1" si="102"/>
        <v/>
      </c>
      <c r="AB450" s="31" t="str">
        <f t="shared" si="103"/>
        <v/>
      </c>
      <c r="AC450" s="31" t="str">
        <f t="shared" si="104"/>
        <v/>
      </c>
      <c r="AD450" s="31" t="str">
        <f t="shared" si="105"/>
        <v/>
      </c>
      <c r="AE450" s="32" t="str">
        <f t="shared" si="106"/>
        <v/>
      </c>
      <c r="AF450" s="33" t="str" cm="1">
        <f t="array" aca="1" ref="AF450" ca="1">IFERROR(IF(_xlfn._xlws.SORT(TRANSPOSE(MMULT(MMULT(_xlfn.MUNIT(X450),IF(ROUND(MMULT(IF(E450=0,IF(DN448=1,INDIRECT(_xlfn.CONCAT($CP$1,MATCH(F450,$CO$7:$CO$100,0)+6)):INDIRECT(_xlfn.CONCAT($CP$1,MATCH(F450,$CO$7:$CO$100,0)+6+SUM(IF((F450=$CO$7:$CO$59)=TRUE,1,0))-1)),INDIRECT(_xlfn.CONCAT($CH$1,MATCH(F450,$CG$7:$CG$100,0)+6)):INDIRECT(_xlfn.CONCAT($CH$1,MATCH(F450,$CG$7:$CG$100,0)+6+SUM(IF((F450=$CG$7:$CG$59)=TRUE,1,0))-1))),IF(OR(DN448=2,DN448=3),INDIRECT(_xlfn.CONCAT($CL$1,MATCH(E450,$CK$7:$CK$100,0)+6)):INDIRECT(_xlfn.CONCAT($CL$1,MATCH(E450,$CK$7:$CK$100,0)+6+SUM(IF((E450=$CK$7:$CK$59)=TRUE,1,0))-1)),INDIRECT(_xlfn.CONCAT($CD$1,MATCH(E450,$CC$7:$CC$100,0)+6)):INDIRECT(_xlfn.CONCAT($CD$1,MATCH(E450,$CC$7:$CC$100,0)+6+SUM(IF((E450=$CC$7:$CC$59)=TRUE,1,0))-1))))*$S$3*IF(AND(DM448=4,F450=0),1.1,1),1/TRANSPOSE(W450-INDIRECT(_xlfn.CONCAT($BZ$1,MATCH(D450,$BY$7:$BY$100,0)+6)):INDIRECT(_xlfn.CONCAT($BZ$1,MATCH(D450,$BY$7:$BY$100,0)+6+SUM(IF((D450=$BY$7:$BY$59)=TRUE,1,0))-1))*$R$3)),6)=1,1,0)),W450-INDIRECT(_xlfn.CONCAT($BZ$1,MATCH(D450,$BY$7:$BY$100,0)+6)):INDIRECT(_xlfn.CONCAT($BZ$1,MATCH(D450,$BY$7:$BY$100,0)+6+SUM(IF((D450=$BY$7:$BY$59)=TRUE,1,0))-1))*$R$3))/$S$3,1,-1,TRUE)=0,"",_xlfn._xlws.SORT(TRANSPOSE(MMULT(MMULT(_xlfn.MUNIT(X450),IF(ROUND(MMULT(IF(E450=0,IF(DN448=1,INDIRECT(_xlfn.CONCAT($CP$1,MATCH(F450,$CO$7:$CO$100,0)+6)):INDIRECT(_xlfn.CONCAT($CP$1,MATCH(F450,$CO$7:$CO$100,0)+6+SUM(IF((F450=$CO$7:$CO$59)=TRUE,1,0))-1)),INDIRECT(_xlfn.CONCAT($CH$1,MATCH(F450,$CG$7:$CG$100,0)+6)):INDIRECT(_xlfn.CONCAT($CH$1,MATCH(F450,$CG$7:$CG$100,0)+6+SUM(IF((F450=$CG$7:$CG$59)=TRUE,1,0))-1))),IF(OR(DN448=2,DN448=3),INDIRECT(_xlfn.CONCAT($CL$1,MATCH(E450,$CK$7:$CK$100,0)+6)):INDIRECT(_xlfn.CONCAT($CL$1,MATCH(E450,$CK$7:$CK$100,0)+6+SUM(IF((E450=$CK$7:$CK$59)=TRUE,1,0))-1)),INDIRECT(_xlfn.CONCAT($CD$1,MATCH(E450,$CC$7:$CC$100,0)+6)):INDIRECT(_xlfn.CONCAT($CD$1,MATCH(E450,$CC$7:$CC$100,0)+6+SUM(IF((E450=$CC$7:$CC$59)=TRUE,1,0))-1))))*$S$3*IF(AND(DM448=4,F450=0),1.1,1),1/TRANSPOSE(W450-INDIRECT(_xlfn.CONCAT($BZ$1,MATCH(D450,$BY$7:$BY$100,0)+6)):INDIRECT(_xlfn.CONCAT($BZ$1,MATCH(D450,$BY$7:$BY$100,0)+6+SUM(IF((D450=$BY$7:$BY$59)=TRUE,1,0))-1))*$R$3)),6)=1,1,0)),W450-INDIRECT(_xlfn.CONCAT($BZ$1,MATCH(D450,$BY$7:$BY$100,0)+6)):INDIRECT(_xlfn.CONCAT($BZ$1,MATCH(D450,$BY$7:$BY$100,0)+6+SUM(IF((D450=$BY$7:$BY$59)=TRUE,1,0))-1))*$R$3))/$S$3,1,-1,TRUE)),"")</f>
        <v/>
      </c>
      <c r="AG450" s="31"/>
      <c r="AH450" s="31"/>
      <c r="AI450" s="31"/>
      <c r="AJ450" s="32"/>
      <c r="AK450" s="6"/>
      <c r="AL450" s="21"/>
      <c r="AM450" s="21"/>
      <c r="AN450" s="48">
        <f t="shared" si="107"/>
        <v>12</v>
      </c>
      <c r="AO450" s="39" t="e">
        <f t="shared" si="108"/>
        <v>#N/A</v>
      </c>
      <c r="AP450" s="39" t="e" cm="1">
        <f t="array" ref="AP450">_xlfn.XMATCH(1,IF(IF((AL450=$DG$24:$EF$24)=TRUE,1,0)+IF((AM450=$DG$25:$EF$25)=TRUE,1,0)=2,1,0))</f>
        <v>#N/A</v>
      </c>
      <c r="AQ450" s="39" t="str" cm="1">
        <f t="array" aca="1" ref="AQ450:AU450" ca="1">AA450:AE450</f>
        <v/>
      </c>
      <c r="AR450" s="39" t="str">
        <f ca="1"/>
        <v/>
      </c>
      <c r="AS450" s="39" t="str">
        <f ca="1"/>
        <v/>
      </c>
      <c r="AT450" s="39" t="str">
        <f ca="1"/>
        <v/>
      </c>
      <c r="AU450" s="39" t="str">
        <f ca="1"/>
        <v/>
      </c>
      <c r="AV450" s="39">
        <f t="shared" si="109"/>
        <v>0</v>
      </c>
      <c r="AW450" s="39" t="e" cm="1">
        <f t="array" ref="AW450">IF(AND(AV450=1,AO450&lt;&gt;1),VLOOKUP(E450,변환표준점수!$H$8:$O$60,_xlfn.XMATCH('표점 계산기'!$AL450,변환표준점수!$I$6:$O$6)+1,FALSE),IF(AND($E450=0,$DN$4=1),INDEX($CH$7:$CH$73,SUM(IF(AF450=$CP$7:$CP$59,ROW($A$1:$A$50),0))),IF(AND($E450&lt;&gt;0,$DN$4&lt;&gt;1),INDEX($CD$7:$CD$73,SUM(IF(AF450=$CL$7:$CL$59,ROW($A$1:$A$50),0))),AF450:AJ450)))</f>
        <v>#N/A</v>
      </c>
      <c r="AX450" s="39"/>
      <c r="AY450" s="39"/>
      <c r="AZ450" s="39"/>
      <c r="BA450" s="39"/>
      <c r="BB450" s="39" t="e">
        <f>VLOOKUP(G450,변환표준점수!$X$8:$AM$16,_xlfn.XMATCH(AL450,변환표준점수!$Y$5:$AM$5)+IF(OR(AN450=6,AN450=7,AN450=10,AN450=11),IF(AO450=1,0,1),0)+1,FALSE)</f>
        <v>#N/A</v>
      </c>
      <c r="BC450" s="39" t="e">
        <f>VLOOKUP(H450,변환표준점수!$AO$8:$BE$16,_xlfn.XMATCH(AL450,변환표준점수!$AP$5:$BE$5)+IF(OR(AN450=3,AN450=6,AN450=8,AN450=9,AN450=10),IF(AO450=1,0,1),0)+1,FALSE)</f>
        <v>#N/A</v>
      </c>
      <c r="BD450" s="39" t="e">
        <f>IF(I450=0,VLOOKUP(K450,변환표준점수!$BU$8:$CF$62,'표점 계산기'!$AN450+1,FALSE),VLOOKUP(I450,변환표준점수!$BH$8:$BS$62,'표점 계산기'!$AN450+1,FALSE))</f>
        <v>#N/A</v>
      </c>
      <c r="BE450" s="39" t="e">
        <f>IF(J450=0,VLOOKUP(L450,변환표준점수!$BU$8:$CF$62,'표점 계산기'!$AN450+1,FALSE),VLOOKUP(J450,변환표준점수!$BH$8:$BS$62,'표점 계산기'!$AN450+1,FALSE))</f>
        <v>#N/A</v>
      </c>
      <c r="BF450" s="39" cm="1">
        <f t="array" ref="BF450">IF(M450=0,0,IF(OR(AN450=3,AN450=4),0,IF(AN450=1,INDEX($CZ$7:$CZ$15,SUM(IF(M450&lt;$CY$7:$CY$15=TRUE,1,0))+1),VLOOKUP(M450,변환표준점수!$BH$8:$BS$62,'표점 계산기'!AN450+1,FALSE))))</f>
        <v>0</v>
      </c>
      <c r="BG450" s="39" t="e" cm="1">
        <f t="array" ref="BG450">INDEX($DG$24:$EF$31,COLUMN(C445),$AP450)</f>
        <v>#N/A</v>
      </c>
      <c r="BH450" s="39" t="e" cm="1">
        <f t="array" ref="BH450">INDEX($DG$24:$EF$31,COLUMN(D445),$AP450)</f>
        <v>#N/A</v>
      </c>
      <c r="BI450" s="39" t="e" cm="1">
        <f t="array" ref="BI450">INDEX($DG$24:$EF$31,COLUMN(E445),$AP450)</f>
        <v>#N/A</v>
      </c>
      <c r="BJ450" s="39" t="e" cm="1">
        <f t="array" ref="BJ450">INDEX($DG$24:$EF$31,COLUMN(F445),$AP450)</f>
        <v>#N/A</v>
      </c>
      <c r="BK450" s="39" t="e" cm="1">
        <f t="array" ref="BK450">INDEX($DG$24:$EF$31,COLUMN(G445),$AP450)</f>
        <v>#N/A</v>
      </c>
      <c r="BL450" s="39" t="e" cm="1">
        <f t="array" ref="BL450">INDEX($DG$24:$EF$31,COLUMN(H445),$AP450)</f>
        <v>#N/A</v>
      </c>
      <c r="BM450" s="63" t="str" cm="1">
        <f t="array" aca="1" ref="BM450:BQ450" ca="1">IFERROR(ROUND(IF(IFERROR(AW450:BA450/AW450:BA450,0)=1,(IFERROR(AQ450:AU450*BG450,0)+IFERROR(AW450:BA450*BH450,0)+(SUM(BD450:BF450)-MIN(BD450:BF450))*BI450+BB450*BJ450+BC450*BK450)*BL450+BB450*(1-BJ450)+BC450*(1-BK450)+IF(AN450=1,BF450,0),""),2),"")</f>
        <v/>
      </c>
      <c r="BN450" s="52" t="str">
        <f ca="1"/>
        <v/>
      </c>
      <c r="BO450" s="52" t="str">
        <f ca="1"/>
        <v/>
      </c>
      <c r="BP450" s="52" t="str">
        <f ca="1"/>
        <v/>
      </c>
      <c r="BQ450" s="64" t="str">
        <f ca="1"/>
        <v/>
      </c>
      <c r="BR450" s="6"/>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6"/>
      <c r="DM450" s="6"/>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row>
    <row r="451" spans="1:153" x14ac:dyDescent="0.3">
      <c r="A451" s="5"/>
      <c r="B451" s="18" t="str">
        <f t="shared" si="97"/>
        <v/>
      </c>
      <c r="C451" s="24"/>
      <c r="D451" s="24"/>
      <c r="E451" s="24"/>
      <c r="F451" s="24"/>
      <c r="G451" s="24"/>
      <c r="H451" s="25"/>
      <c r="I451" s="25"/>
      <c r="J451" s="25"/>
      <c r="K451" s="25"/>
      <c r="L451" s="25"/>
      <c r="M451" s="25"/>
      <c r="N451" s="24"/>
      <c r="O451" s="25"/>
      <c r="P451" s="6"/>
      <c r="Q451" s="6"/>
      <c r="R451" s="6" t="e">
        <f t="shared" si="98"/>
        <v>#N/A</v>
      </c>
      <c r="S451" s="6" t="e">
        <f t="shared" si="99"/>
        <v>#N/A</v>
      </c>
      <c r="T451" s="6" t="e">
        <f t="shared" si="100"/>
        <v>#N/A</v>
      </c>
      <c r="U451" s="6" t="e">
        <f t="shared" si="101"/>
        <v>#N/A</v>
      </c>
      <c r="V451" s="8" cm="1">
        <f t="array" ref="V451">IF(M451=0,0,IF(OR($DM$4=3,$DM$4=4),0,IF($DM$4=1,INDEX($CZ$7:$CZ$15,SUM(IF(M451&lt;$CY$7:$CY$15=TRUE,1,0))+1),VLOOKUP(M451,$DB$7:$DC$107,2,FALSE))))</f>
        <v>0</v>
      </c>
      <c r="W451" s="6" t="e">
        <f t="shared" si="96"/>
        <v>#N/A</v>
      </c>
      <c r="X451" s="6" cm="1">
        <f t="array" aca="1" ref="X451" ca="1">SUM(IF((IF(E451=0,INDIRECT(_xlfn.CONCAT($CH$1,MATCH(F451,$CG$7:$CG$100,0)+6)):INDIRECT(_xlfn.CONCAT($CH$1,MATCH(F451,$CG$7:$CG$100,0)+6+SUM(IF((F451=$CG$7:$CG$59)=TRUE,1,0))-1)),INDIRECT(_xlfn.CONCAT($CD$1,MATCH(E451,$CC$7:$CC$100,0)+6)):INDIRECT(_xlfn.CONCAT($CD$1,MATCH(E451,$CC$7:$CC$100,0)+6+SUM(IF((E451=$CC$7:$CC$59)=TRUE,1,0))-1)))*$S$3)=0,0,1))</f>
        <v>2</v>
      </c>
      <c r="Y451" s="6" t="e" cm="1">
        <f t="array" aca="1" ref="Y451" ca="1">SUM(IF((TRANSPOSE(MMULT(MMULT(_xlfn.MUNIT(X451),IF(MMULT(IF(E451=0,INDIRECT(_xlfn.CONCAT($CH$1,MATCH(F451,$CG$7:$CG$100,0)+6)):INDIRECT(_xlfn.CONCAT($CH$1,MATCH(F451,$CG$7:$CG$100,0)+6+SUM(IF((F451=$CG$7:$CG$59)=TRUE,1,0))-1)),INDIRECT(_xlfn.CONCAT($CD$1,MATCH(E451,$CC$7:$CC$100,0)+6)):INDIRECT(_xlfn.CONCAT($CD$1,MATCH(E451,$CC$7:$CC$100,0)+6+SUM(IF((E451=$CC$7:$CC$59)=TRUE,1,0))-1)))*$S$3,1/TRANSPOSE(W451-INDIRECT(_xlfn.CONCAT($BZ$1,MATCH(D451,$BY$7:$BY$100,0)+6)):INDIRECT(_xlfn.CONCAT($BZ$1,MATCH(D451,$BY$7:$BY$100,0)+6+SUM(IF((D451=$BY$7:$BY$59)=TRUE,1,0))-1))*$R$3))=1,1,0)),W451-INDIRECT(_xlfn.CONCAT($BZ$1,MATCH(D451,$BY$7:$BY$100,0)+6)):INDIRECT(_xlfn.CONCAT($BZ$1,MATCH(D451,$BY$7:$BY$100,0)+6+SUM(IF((D451=$BY$7:$BY$59)=TRUE,1,0))-1))*$R$3)))=0,0,1))</f>
        <v>#N/A</v>
      </c>
      <c r="Z451" s="6"/>
      <c r="AA451" s="30" t="str">
        <f t="shared" ca="1" si="102"/>
        <v/>
      </c>
      <c r="AB451" s="31" t="str">
        <f t="shared" si="103"/>
        <v/>
      </c>
      <c r="AC451" s="31" t="str">
        <f t="shared" si="104"/>
        <v/>
      </c>
      <c r="AD451" s="31" t="str">
        <f t="shared" si="105"/>
        <v/>
      </c>
      <c r="AE451" s="32" t="str">
        <f t="shared" si="106"/>
        <v/>
      </c>
      <c r="AF451" s="33" t="str" cm="1">
        <f t="array" aca="1" ref="AF451" ca="1">IFERROR(IF(_xlfn._xlws.SORT(TRANSPOSE(MMULT(MMULT(_xlfn.MUNIT(X451),IF(ROUND(MMULT(IF(E451=0,IF(DN449=1,INDIRECT(_xlfn.CONCAT($CP$1,MATCH(F451,$CO$7:$CO$100,0)+6)):INDIRECT(_xlfn.CONCAT($CP$1,MATCH(F451,$CO$7:$CO$100,0)+6+SUM(IF((F451=$CO$7:$CO$59)=TRUE,1,0))-1)),INDIRECT(_xlfn.CONCAT($CH$1,MATCH(F451,$CG$7:$CG$100,0)+6)):INDIRECT(_xlfn.CONCAT($CH$1,MATCH(F451,$CG$7:$CG$100,0)+6+SUM(IF((F451=$CG$7:$CG$59)=TRUE,1,0))-1))),IF(OR(DN449=2,DN449=3),INDIRECT(_xlfn.CONCAT($CL$1,MATCH(E451,$CK$7:$CK$100,0)+6)):INDIRECT(_xlfn.CONCAT($CL$1,MATCH(E451,$CK$7:$CK$100,0)+6+SUM(IF((E451=$CK$7:$CK$59)=TRUE,1,0))-1)),INDIRECT(_xlfn.CONCAT($CD$1,MATCH(E451,$CC$7:$CC$100,0)+6)):INDIRECT(_xlfn.CONCAT($CD$1,MATCH(E451,$CC$7:$CC$100,0)+6+SUM(IF((E451=$CC$7:$CC$59)=TRUE,1,0))-1))))*$S$3*IF(AND(DM449=4,F451=0),1.1,1),1/TRANSPOSE(W451-INDIRECT(_xlfn.CONCAT($BZ$1,MATCH(D451,$BY$7:$BY$100,0)+6)):INDIRECT(_xlfn.CONCAT($BZ$1,MATCH(D451,$BY$7:$BY$100,0)+6+SUM(IF((D451=$BY$7:$BY$59)=TRUE,1,0))-1))*$R$3)),6)=1,1,0)),W451-INDIRECT(_xlfn.CONCAT($BZ$1,MATCH(D451,$BY$7:$BY$100,0)+6)):INDIRECT(_xlfn.CONCAT($BZ$1,MATCH(D451,$BY$7:$BY$100,0)+6+SUM(IF((D451=$BY$7:$BY$59)=TRUE,1,0))-1))*$R$3))/$S$3,1,-1,TRUE)=0,"",_xlfn._xlws.SORT(TRANSPOSE(MMULT(MMULT(_xlfn.MUNIT(X451),IF(ROUND(MMULT(IF(E451=0,IF(DN449=1,INDIRECT(_xlfn.CONCAT($CP$1,MATCH(F451,$CO$7:$CO$100,0)+6)):INDIRECT(_xlfn.CONCAT($CP$1,MATCH(F451,$CO$7:$CO$100,0)+6+SUM(IF((F451=$CO$7:$CO$59)=TRUE,1,0))-1)),INDIRECT(_xlfn.CONCAT($CH$1,MATCH(F451,$CG$7:$CG$100,0)+6)):INDIRECT(_xlfn.CONCAT($CH$1,MATCH(F451,$CG$7:$CG$100,0)+6+SUM(IF((F451=$CG$7:$CG$59)=TRUE,1,0))-1))),IF(OR(DN449=2,DN449=3),INDIRECT(_xlfn.CONCAT($CL$1,MATCH(E451,$CK$7:$CK$100,0)+6)):INDIRECT(_xlfn.CONCAT($CL$1,MATCH(E451,$CK$7:$CK$100,0)+6+SUM(IF((E451=$CK$7:$CK$59)=TRUE,1,0))-1)),INDIRECT(_xlfn.CONCAT($CD$1,MATCH(E451,$CC$7:$CC$100,0)+6)):INDIRECT(_xlfn.CONCAT($CD$1,MATCH(E451,$CC$7:$CC$100,0)+6+SUM(IF((E451=$CC$7:$CC$59)=TRUE,1,0))-1))))*$S$3*IF(AND(DM449=4,F451=0),1.1,1),1/TRANSPOSE(W451-INDIRECT(_xlfn.CONCAT($BZ$1,MATCH(D451,$BY$7:$BY$100,0)+6)):INDIRECT(_xlfn.CONCAT($BZ$1,MATCH(D451,$BY$7:$BY$100,0)+6+SUM(IF((D451=$BY$7:$BY$59)=TRUE,1,0))-1))*$R$3)),6)=1,1,0)),W451-INDIRECT(_xlfn.CONCAT($BZ$1,MATCH(D451,$BY$7:$BY$100,0)+6)):INDIRECT(_xlfn.CONCAT($BZ$1,MATCH(D451,$BY$7:$BY$100,0)+6+SUM(IF((D451=$BY$7:$BY$59)=TRUE,1,0))-1))*$R$3))/$S$3,1,-1,TRUE)),"")</f>
        <v/>
      </c>
      <c r="AG451" s="31"/>
      <c r="AH451" s="31"/>
      <c r="AI451" s="31"/>
      <c r="AJ451" s="32"/>
      <c r="AK451" s="6"/>
      <c r="AL451" s="21"/>
      <c r="AM451" s="21"/>
      <c r="AN451" s="48">
        <f t="shared" si="107"/>
        <v>12</v>
      </c>
      <c r="AO451" s="39" t="e">
        <f t="shared" si="108"/>
        <v>#N/A</v>
      </c>
      <c r="AP451" s="39" t="e" cm="1">
        <f t="array" ref="AP451">_xlfn.XMATCH(1,IF(IF((AL451=$DG$24:$EF$24)=TRUE,1,0)+IF((AM451=$DG$25:$EF$25)=TRUE,1,0)=2,1,0))</f>
        <v>#N/A</v>
      </c>
      <c r="AQ451" s="39" t="str" cm="1">
        <f t="array" aca="1" ref="AQ451:AU451" ca="1">AA451:AE451</f>
        <v/>
      </c>
      <c r="AR451" s="39" t="str">
        <f ca="1"/>
        <v/>
      </c>
      <c r="AS451" s="39" t="str">
        <f ca="1"/>
        <v/>
      </c>
      <c r="AT451" s="39" t="str">
        <f ca="1"/>
        <v/>
      </c>
      <c r="AU451" s="39" t="str">
        <f ca="1"/>
        <v/>
      </c>
      <c r="AV451" s="39">
        <f t="shared" si="109"/>
        <v>0</v>
      </c>
      <c r="AW451" s="39" t="e" cm="1">
        <f t="array" ref="AW451">IF(AND(AV451=1,AO451&lt;&gt;1),VLOOKUP(E451,변환표준점수!$H$8:$O$60,_xlfn.XMATCH('표점 계산기'!$AL451,변환표준점수!$I$6:$O$6)+1,FALSE),IF(AND($E451=0,$DN$4=1),INDEX($CH$7:$CH$73,SUM(IF(AF451=$CP$7:$CP$59,ROW($A$1:$A$50),0))),IF(AND($E451&lt;&gt;0,$DN$4&lt;&gt;1),INDEX($CD$7:$CD$73,SUM(IF(AF451=$CL$7:$CL$59,ROW($A$1:$A$50),0))),AF451:AJ451)))</f>
        <v>#N/A</v>
      </c>
      <c r="AX451" s="39"/>
      <c r="AY451" s="39"/>
      <c r="AZ451" s="39"/>
      <c r="BA451" s="39"/>
      <c r="BB451" s="39" t="e">
        <f>VLOOKUP(G451,변환표준점수!$X$8:$AM$16,_xlfn.XMATCH(AL451,변환표준점수!$Y$5:$AM$5)+IF(OR(AN451=6,AN451=7,AN451=10,AN451=11),IF(AO451=1,0,1),0)+1,FALSE)</f>
        <v>#N/A</v>
      </c>
      <c r="BC451" s="39" t="e">
        <f>VLOOKUP(H451,변환표준점수!$AO$8:$BE$16,_xlfn.XMATCH(AL451,변환표준점수!$AP$5:$BE$5)+IF(OR(AN451=3,AN451=6,AN451=8,AN451=9,AN451=10),IF(AO451=1,0,1),0)+1,FALSE)</f>
        <v>#N/A</v>
      </c>
      <c r="BD451" s="39" t="e">
        <f>IF(I451=0,VLOOKUP(K451,변환표준점수!$BU$8:$CF$62,'표점 계산기'!$AN451+1,FALSE),VLOOKUP(I451,변환표준점수!$BH$8:$BS$62,'표점 계산기'!$AN451+1,FALSE))</f>
        <v>#N/A</v>
      </c>
      <c r="BE451" s="39" t="e">
        <f>IF(J451=0,VLOOKUP(L451,변환표준점수!$BU$8:$CF$62,'표점 계산기'!$AN451+1,FALSE),VLOOKUP(J451,변환표준점수!$BH$8:$BS$62,'표점 계산기'!$AN451+1,FALSE))</f>
        <v>#N/A</v>
      </c>
      <c r="BF451" s="39" cm="1">
        <f t="array" ref="BF451">IF(M451=0,0,IF(OR(AN451=3,AN451=4),0,IF(AN451=1,INDEX($CZ$7:$CZ$15,SUM(IF(M451&lt;$CY$7:$CY$15=TRUE,1,0))+1),VLOOKUP(M451,변환표준점수!$BH$8:$BS$62,'표점 계산기'!AN451+1,FALSE))))</f>
        <v>0</v>
      </c>
      <c r="BG451" s="39" t="e" cm="1">
        <f t="array" ref="BG451">INDEX($DG$24:$EF$31,COLUMN(C446),$AP451)</f>
        <v>#N/A</v>
      </c>
      <c r="BH451" s="39" t="e" cm="1">
        <f t="array" ref="BH451">INDEX($DG$24:$EF$31,COLUMN(D446),$AP451)</f>
        <v>#N/A</v>
      </c>
      <c r="BI451" s="39" t="e" cm="1">
        <f t="array" ref="BI451">INDEX($DG$24:$EF$31,COLUMN(E446),$AP451)</f>
        <v>#N/A</v>
      </c>
      <c r="BJ451" s="39" t="e" cm="1">
        <f t="array" ref="BJ451">INDEX($DG$24:$EF$31,COLUMN(F446),$AP451)</f>
        <v>#N/A</v>
      </c>
      <c r="BK451" s="39" t="e" cm="1">
        <f t="array" ref="BK451">INDEX($DG$24:$EF$31,COLUMN(G446),$AP451)</f>
        <v>#N/A</v>
      </c>
      <c r="BL451" s="39" t="e" cm="1">
        <f t="array" ref="BL451">INDEX($DG$24:$EF$31,COLUMN(H446),$AP451)</f>
        <v>#N/A</v>
      </c>
      <c r="BM451" s="63" t="str" cm="1">
        <f t="array" aca="1" ref="BM451:BQ451" ca="1">IFERROR(ROUND(IF(IFERROR(AW451:BA451/AW451:BA451,0)=1,(IFERROR(AQ451:AU451*BG451,0)+IFERROR(AW451:BA451*BH451,0)+(SUM(BD451:BF451)-MIN(BD451:BF451))*BI451+BB451*BJ451+BC451*BK451)*BL451+BB451*(1-BJ451)+BC451*(1-BK451)+IF(AN451=1,BF451,0),""),2),"")</f>
        <v/>
      </c>
      <c r="BN451" s="52" t="str">
        <f ca="1"/>
        <v/>
      </c>
      <c r="BO451" s="52" t="str">
        <f ca="1"/>
        <v/>
      </c>
      <c r="BP451" s="52" t="str">
        <f ca="1"/>
        <v/>
      </c>
      <c r="BQ451" s="64" t="str">
        <f ca="1"/>
        <v/>
      </c>
      <c r="BR451" s="6"/>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6"/>
      <c r="DM451" s="6"/>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row>
    <row r="452" spans="1:153" x14ac:dyDescent="0.3">
      <c r="A452" s="5"/>
      <c r="B452" s="18" t="str">
        <f t="shared" si="97"/>
        <v/>
      </c>
      <c r="C452" s="24"/>
      <c r="D452" s="24"/>
      <c r="E452" s="24"/>
      <c r="F452" s="24"/>
      <c r="G452" s="24"/>
      <c r="H452" s="25"/>
      <c r="I452" s="25"/>
      <c r="J452" s="25"/>
      <c r="K452" s="25"/>
      <c r="L452" s="25"/>
      <c r="M452" s="25"/>
      <c r="N452" s="24"/>
      <c r="O452" s="25"/>
      <c r="P452" s="6"/>
      <c r="Q452" s="6"/>
      <c r="R452" s="6" t="e">
        <f t="shared" si="98"/>
        <v>#N/A</v>
      </c>
      <c r="S452" s="6" t="e">
        <f t="shared" si="99"/>
        <v>#N/A</v>
      </c>
      <c r="T452" s="6" t="e">
        <f t="shared" si="100"/>
        <v>#N/A</v>
      </c>
      <c r="U452" s="6" t="e">
        <f t="shared" si="101"/>
        <v>#N/A</v>
      </c>
      <c r="V452" s="8" cm="1">
        <f t="array" ref="V452">IF(M452=0,0,IF(OR($DM$4=3,$DM$4=4),0,IF($DM$4=1,INDEX($CZ$7:$CZ$15,SUM(IF(M452&lt;$CY$7:$CY$15=TRUE,1,0))+1),VLOOKUP(M452,$DB$7:$DC$107,2,FALSE))))</f>
        <v>0</v>
      </c>
      <c r="W452" s="6" t="e">
        <f t="shared" si="96"/>
        <v>#N/A</v>
      </c>
      <c r="X452" s="6" cm="1">
        <f t="array" aca="1" ref="X452" ca="1">SUM(IF((IF(E452=0,INDIRECT(_xlfn.CONCAT($CH$1,MATCH(F452,$CG$7:$CG$100,0)+6)):INDIRECT(_xlfn.CONCAT($CH$1,MATCH(F452,$CG$7:$CG$100,0)+6+SUM(IF((F452=$CG$7:$CG$59)=TRUE,1,0))-1)),INDIRECT(_xlfn.CONCAT($CD$1,MATCH(E452,$CC$7:$CC$100,0)+6)):INDIRECT(_xlfn.CONCAT($CD$1,MATCH(E452,$CC$7:$CC$100,0)+6+SUM(IF((E452=$CC$7:$CC$59)=TRUE,1,0))-1)))*$S$3)=0,0,1))</f>
        <v>2</v>
      </c>
      <c r="Y452" s="6" t="e" cm="1">
        <f t="array" aca="1" ref="Y452" ca="1">SUM(IF((TRANSPOSE(MMULT(MMULT(_xlfn.MUNIT(X452),IF(MMULT(IF(E452=0,INDIRECT(_xlfn.CONCAT($CH$1,MATCH(F452,$CG$7:$CG$100,0)+6)):INDIRECT(_xlfn.CONCAT($CH$1,MATCH(F452,$CG$7:$CG$100,0)+6+SUM(IF((F452=$CG$7:$CG$59)=TRUE,1,0))-1)),INDIRECT(_xlfn.CONCAT($CD$1,MATCH(E452,$CC$7:$CC$100,0)+6)):INDIRECT(_xlfn.CONCAT($CD$1,MATCH(E452,$CC$7:$CC$100,0)+6+SUM(IF((E452=$CC$7:$CC$59)=TRUE,1,0))-1)))*$S$3,1/TRANSPOSE(W452-INDIRECT(_xlfn.CONCAT($BZ$1,MATCH(D452,$BY$7:$BY$100,0)+6)):INDIRECT(_xlfn.CONCAT($BZ$1,MATCH(D452,$BY$7:$BY$100,0)+6+SUM(IF((D452=$BY$7:$BY$59)=TRUE,1,0))-1))*$R$3))=1,1,0)),W452-INDIRECT(_xlfn.CONCAT($BZ$1,MATCH(D452,$BY$7:$BY$100,0)+6)):INDIRECT(_xlfn.CONCAT($BZ$1,MATCH(D452,$BY$7:$BY$100,0)+6+SUM(IF((D452=$BY$7:$BY$59)=TRUE,1,0))-1))*$R$3)))=0,0,1))</f>
        <v>#N/A</v>
      </c>
      <c r="Z452" s="6"/>
      <c r="AA452" s="30" t="str">
        <f t="shared" ca="1" si="102"/>
        <v/>
      </c>
      <c r="AB452" s="31" t="str">
        <f t="shared" si="103"/>
        <v/>
      </c>
      <c r="AC452" s="31" t="str">
        <f t="shared" si="104"/>
        <v/>
      </c>
      <c r="AD452" s="31" t="str">
        <f t="shared" si="105"/>
        <v/>
      </c>
      <c r="AE452" s="32" t="str">
        <f t="shared" si="106"/>
        <v/>
      </c>
      <c r="AF452" s="33" t="str" cm="1">
        <f t="array" aca="1" ref="AF452" ca="1">IFERROR(IF(_xlfn._xlws.SORT(TRANSPOSE(MMULT(MMULT(_xlfn.MUNIT(X452),IF(ROUND(MMULT(IF(E452=0,IF(DN450=1,INDIRECT(_xlfn.CONCAT($CP$1,MATCH(F452,$CO$7:$CO$100,0)+6)):INDIRECT(_xlfn.CONCAT($CP$1,MATCH(F452,$CO$7:$CO$100,0)+6+SUM(IF((F452=$CO$7:$CO$59)=TRUE,1,0))-1)),INDIRECT(_xlfn.CONCAT($CH$1,MATCH(F452,$CG$7:$CG$100,0)+6)):INDIRECT(_xlfn.CONCAT($CH$1,MATCH(F452,$CG$7:$CG$100,0)+6+SUM(IF((F452=$CG$7:$CG$59)=TRUE,1,0))-1))),IF(OR(DN450=2,DN450=3),INDIRECT(_xlfn.CONCAT($CL$1,MATCH(E452,$CK$7:$CK$100,0)+6)):INDIRECT(_xlfn.CONCAT($CL$1,MATCH(E452,$CK$7:$CK$100,0)+6+SUM(IF((E452=$CK$7:$CK$59)=TRUE,1,0))-1)),INDIRECT(_xlfn.CONCAT($CD$1,MATCH(E452,$CC$7:$CC$100,0)+6)):INDIRECT(_xlfn.CONCAT($CD$1,MATCH(E452,$CC$7:$CC$100,0)+6+SUM(IF((E452=$CC$7:$CC$59)=TRUE,1,0))-1))))*$S$3*IF(AND(DM450=4,F452=0),1.1,1),1/TRANSPOSE(W452-INDIRECT(_xlfn.CONCAT($BZ$1,MATCH(D452,$BY$7:$BY$100,0)+6)):INDIRECT(_xlfn.CONCAT($BZ$1,MATCH(D452,$BY$7:$BY$100,0)+6+SUM(IF((D452=$BY$7:$BY$59)=TRUE,1,0))-1))*$R$3)),6)=1,1,0)),W452-INDIRECT(_xlfn.CONCAT($BZ$1,MATCH(D452,$BY$7:$BY$100,0)+6)):INDIRECT(_xlfn.CONCAT($BZ$1,MATCH(D452,$BY$7:$BY$100,0)+6+SUM(IF((D452=$BY$7:$BY$59)=TRUE,1,0))-1))*$R$3))/$S$3,1,-1,TRUE)=0,"",_xlfn._xlws.SORT(TRANSPOSE(MMULT(MMULT(_xlfn.MUNIT(X452),IF(ROUND(MMULT(IF(E452=0,IF(DN450=1,INDIRECT(_xlfn.CONCAT($CP$1,MATCH(F452,$CO$7:$CO$100,0)+6)):INDIRECT(_xlfn.CONCAT($CP$1,MATCH(F452,$CO$7:$CO$100,0)+6+SUM(IF((F452=$CO$7:$CO$59)=TRUE,1,0))-1)),INDIRECT(_xlfn.CONCAT($CH$1,MATCH(F452,$CG$7:$CG$100,0)+6)):INDIRECT(_xlfn.CONCAT($CH$1,MATCH(F452,$CG$7:$CG$100,0)+6+SUM(IF((F452=$CG$7:$CG$59)=TRUE,1,0))-1))),IF(OR(DN450=2,DN450=3),INDIRECT(_xlfn.CONCAT($CL$1,MATCH(E452,$CK$7:$CK$100,0)+6)):INDIRECT(_xlfn.CONCAT($CL$1,MATCH(E452,$CK$7:$CK$100,0)+6+SUM(IF((E452=$CK$7:$CK$59)=TRUE,1,0))-1)),INDIRECT(_xlfn.CONCAT($CD$1,MATCH(E452,$CC$7:$CC$100,0)+6)):INDIRECT(_xlfn.CONCAT($CD$1,MATCH(E452,$CC$7:$CC$100,0)+6+SUM(IF((E452=$CC$7:$CC$59)=TRUE,1,0))-1))))*$S$3*IF(AND(DM450=4,F452=0),1.1,1),1/TRANSPOSE(W452-INDIRECT(_xlfn.CONCAT($BZ$1,MATCH(D452,$BY$7:$BY$100,0)+6)):INDIRECT(_xlfn.CONCAT($BZ$1,MATCH(D452,$BY$7:$BY$100,0)+6+SUM(IF((D452=$BY$7:$BY$59)=TRUE,1,0))-1))*$R$3)),6)=1,1,0)),W452-INDIRECT(_xlfn.CONCAT($BZ$1,MATCH(D452,$BY$7:$BY$100,0)+6)):INDIRECT(_xlfn.CONCAT($BZ$1,MATCH(D452,$BY$7:$BY$100,0)+6+SUM(IF((D452=$BY$7:$BY$59)=TRUE,1,0))-1))*$R$3))/$S$3,1,-1,TRUE)),"")</f>
        <v/>
      </c>
      <c r="AG452" s="31"/>
      <c r="AH452" s="31"/>
      <c r="AI452" s="31"/>
      <c r="AJ452" s="32"/>
      <c r="AK452" s="6"/>
      <c r="AL452" s="21"/>
      <c r="AM452" s="21"/>
      <c r="AN452" s="48">
        <f t="shared" si="107"/>
        <v>12</v>
      </c>
      <c r="AO452" s="39" t="e">
        <f t="shared" si="108"/>
        <v>#N/A</v>
      </c>
      <c r="AP452" s="39" t="e" cm="1">
        <f t="array" ref="AP452">_xlfn.XMATCH(1,IF(IF((AL452=$DG$24:$EF$24)=TRUE,1,0)+IF((AM452=$DG$25:$EF$25)=TRUE,1,0)=2,1,0))</f>
        <v>#N/A</v>
      </c>
      <c r="AQ452" s="39" t="str" cm="1">
        <f t="array" aca="1" ref="AQ452:AU452" ca="1">AA452:AE452</f>
        <v/>
      </c>
      <c r="AR452" s="39" t="str">
        <f ca="1"/>
        <v/>
      </c>
      <c r="AS452" s="39" t="str">
        <f ca="1"/>
        <v/>
      </c>
      <c r="AT452" s="39" t="str">
        <f ca="1"/>
        <v/>
      </c>
      <c r="AU452" s="39" t="str">
        <f ca="1"/>
        <v/>
      </c>
      <c r="AV452" s="39">
        <f t="shared" si="109"/>
        <v>0</v>
      </c>
      <c r="AW452" s="39" t="e" cm="1">
        <f t="array" ref="AW452">IF(AND(AV452=1,AO452&lt;&gt;1),VLOOKUP(E452,변환표준점수!$H$8:$O$60,_xlfn.XMATCH('표점 계산기'!$AL452,변환표준점수!$I$6:$O$6)+1,FALSE),IF(AND($E452=0,$DN$4=1),INDEX($CH$7:$CH$73,SUM(IF(AF452=$CP$7:$CP$59,ROW($A$1:$A$50),0))),IF(AND($E452&lt;&gt;0,$DN$4&lt;&gt;1),INDEX($CD$7:$CD$73,SUM(IF(AF452=$CL$7:$CL$59,ROW($A$1:$A$50),0))),AF452:AJ452)))</f>
        <v>#N/A</v>
      </c>
      <c r="AX452" s="39"/>
      <c r="AY452" s="39"/>
      <c r="AZ452" s="39"/>
      <c r="BA452" s="39"/>
      <c r="BB452" s="39" t="e">
        <f>VLOOKUP(G452,변환표준점수!$X$8:$AM$16,_xlfn.XMATCH(AL452,변환표준점수!$Y$5:$AM$5)+IF(OR(AN452=6,AN452=7,AN452=10,AN452=11),IF(AO452=1,0,1),0)+1,FALSE)</f>
        <v>#N/A</v>
      </c>
      <c r="BC452" s="39" t="e">
        <f>VLOOKUP(H452,변환표준점수!$AO$8:$BE$16,_xlfn.XMATCH(AL452,변환표준점수!$AP$5:$BE$5)+IF(OR(AN452=3,AN452=6,AN452=8,AN452=9,AN452=10),IF(AO452=1,0,1),0)+1,FALSE)</f>
        <v>#N/A</v>
      </c>
      <c r="BD452" s="39" t="e">
        <f>IF(I452=0,VLOOKUP(K452,변환표준점수!$BU$8:$CF$62,'표점 계산기'!$AN452+1,FALSE),VLOOKUP(I452,변환표준점수!$BH$8:$BS$62,'표점 계산기'!$AN452+1,FALSE))</f>
        <v>#N/A</v>
      </c>
      <c r="BE452" s="39" t="e">
        <f>IF(J452=0,VLOOKUP(L452,변환표준점수!$BU$8:$CF$62,'표점 계산기'!$AN452+1,FALSE),VLOOKUP(J452,변환표준점수!$BH$8:$BS$62,'표점 계산기'!$AN452+1,FALSE))</f>
        <v>#N/A</v>
      </c>
      <c r="BF452" s="39" cm="1">
        <f t="array" ref="BF452">IF(M452=0,0,IF(OR(AN452=3,AN452=4),0,IF(AN452=1,INDEX($CZ$7:$CZ$15,SUM(IF(M452&lt;$CY$7:$CY$15=TRUE,1,0))+1),VLOOKUP(M452,변환표준점수!$BH$8:$BS$62,'표점 계산기'!AN452+1,FALSE))))</f>
        <v>0</v>
      </c>
      <c r="BG452" s="39" t="e" cm="1">
        <f t="array" ref="BG452">INDEX($DG$24:$EF$31,COLUMN(C447),$AP452)</f>
        <v>#N/A</v>
      </c>
      <c r="BH452" s="39" t="e" cm="1">
        <f t="array" ref="BH452">INDEX($DG$24:$EF$31,COLUMN(D447),$AP452)</f>
        <v>#N/A</v>
      </c>
      <c r="BI452" s="39" t="e" cm="1">
        <f t="array" ref="BI452">INDEX($DG$24:$EF$31,COLUMN(E447),$AP452)</f>
        <v>#N/A</v>
      </c>
      <c r="BJ452" s="39" t="e" cm="1">
        <f t="array" ref="BJ452">INDEX($DG$24:$EF$31,COLUMN(F447),$AP452)</f>
        <v>#N/A</v>
      </c>
      <c r="BK452" s="39" t="e" cm="1">
        <f t="array" ref="BK452">INDEX($DG$24:$EF$31,COLUMN(G447),$AP452)</f>
        <v>#N/A</v>
      </c>
      <c r="BL452" s="39" t="e" cm="1">
        <f t="array" ref="BL452">INDEX($DG$24:$EF$31,COLUMN(H447),$AP452)</f>
        <v>#N/A</v>
      </c>
      <c r="BM452" s="63" t="str" cm="1">
        <f t="array" aca="1" ref="BM452:BQ452" ca="1">IFERROR(ROUND(IF(IFERROR(AW452:BA452/AW452:BA452,0)=1,(IFERROR(AQ452:AU452*BG452,0)+IFERROR(AW452:BA452*BH452,0)+(SUM(BD452:BF452)-MIN(BD452:BF452))*BI452+BB452*BJ452+BC452*BK452)*BL452+BB452*(1-BJ452)+BC452*(1-BK452)+IF(AN452=1,BF452,0),""),2),"")</f>
        <v/>
      </c>
      <c r="BN452" s="52" t="str">
        <f ca="1"/>
        <v/>
      </c>
      <c r="BO452" s="52" t="str">
        <f ca="1"/>
        <v/>
      </c>
      <c r="BP452" s="52" t="str">
        <f ca="1"/>
        <v/>
      </c>
      <c r="BQ452" s="64" t="str">
        <f ca="1"/>
        <v/>
      </c>
      <c r="BR452" s="6"/>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6"/>
      <c r="DM452" s="6"/>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row>
    <row r="453" spans="1:153" x14ac:dyDescent="0.3">
      <c r="A453" s="5"/>
      <c r="B453" s="18" t="str">
        <f t="shared" si="97"/>
        <v/>
      </c>
      <c r="C453" s="24"/>
      <c r="D453" s="24"/>
      <c r="E453" s="24"/>
      <c r="F453" s="24"/>
      <c r="G453" s="24"/>
      <c r="H453" s="25"/>
      <c r="I453" s="25"/>
      <c r="J453" s="25"/>
      <c r="K453" s="25"/>
      <c r="L453" s="25"/>
      <c r="M453" s="25"/>
      <c r="N453" s="24"/>
      <c r="O453" s="25"/>
      <c r="P453" s="6"/>
      <c r="Q453" s="6"/>
      <c r="R453" s="6" t="e">
        <f t="shared" si="98"/>
        <v>#N/A</v>
      </c>
      <c r="S453" s="6" t="e">
        <f t="shared" si="99"/>
        <v>#N/A</v>
      </c>
      <c r="T453" s="6" t="e">
        <f t="shared" si="100"/>
        <v>#N/A</v>
      </c>
      <c r="U453" s="6" t="e">
        <f t="shared" si="101"/>
        <v>#N/A</v>
      </c>
      <c r="V453" s="8" cm="1">
        <f t="array" ref="V453">IF(M453=0,0,IF(OR($DM$4=3,$DM$4=4),0,IF($DM$4=1,INDEX($CZ$7:$CZ$15,SUM(IF(M453&lt;$CY$7:$CY$15=TRUE,1,0))+1),VLOOKUP(M453,$DB$7:$DC$107,2,FALSE))))</f>
        <v>0</v>
      </c>
      <c r="W453" s="6" t="e">
        <f t="shared" si="96"/>
        <v>#N/A</v>
      </c>
      <c r="X453" s="6" cm="1">
        <f t="array" aca="1" ref="X453" ca="1">SUM(IF((IF(E453=0,INDIRECT(_xlfn.CONCAT($CH$1,MATCH(F453,$CG$7:$CG$100,0)+6)):INDIRECT(_xlfn.CONCAT($CH$1,MATCH(F453,$CG$7:$CG$100,0)+6+SUM(IF((F453=$CG$7:$CG$59)=TRUE,1,0))-1)),INDIRECT(_xlfn.CONCAT($CD$1,MATCH(E453,$CC$7:$CC$100,0)+6)):INDIRECT(_xlfn.CONCAT($CD$1,MATCH(E453,$CC$7:$CC$100,0)+6+SUM(IF((E453=$CC$7:$CC$59)=TRUE,1,0))-1)))*$S$3)=0,0,1))</f>
        <v>2</v>
      </c>
      <c r="Y453" s="6" t="e" cm="1">
        <f t="array" aca="1" ref="Y453" ca="1">SUM(IF((TRANSPOSE(MMULT(MMULT(_xlfn.MUNIT(X453),IF(MMULT(IF(E453=0,INDIRECT(_xlfn.CONCAT($CH$1,MATCH(F453,$CG$7:$CG$100,0)+6)):INDIRECT(_xlfn.CONCAT($CH$1,MATCH(F453,$CG$7:$CG$100,0)+6+SUM(IF((F453=$CG$7:$CG$59)=TRUE,1,0))-1)),INDIRECT(_xlfn.CONCAT($CD$1,MATCH(E453,$CC$7:$CC$100,0)+6)):INDIRECT(_xlfn.CONCAT($CD$1,MATCH(E453,$CC$7:$CC$100,0)+6+SUM(IF((E453=$CC$7:$CC$59)=TRUE,1,0))-1)))*$S$3,1/TRANSPOSE(W453-INDIRECT(_xlfn.CONCAT($BZ$1,MATCH(D453,$BY$7:$BY$100,0)+6)):INDIRECT(_xlfn.CONCAT($BZ$1,MATCH(D453,$BY$7:$BY$100,0)+6+SUM(IF((D453=$BY$7:$BY$59)=TRUE,1,0))-1))*$R$3))=1,1,0)),W453-INDIRECT(_xlfn.CONCAT($BZ$1,MATCH(D453,$BY$7:$BY$100,0)+6)):INDIRECT(_xlfn.CONCAT($BZ$1,MATCH(D453,$BY$7:$BY$100,0)+6+SUM(IF((D453=$BY$7:$BY$59)=TRUE,1,0))-1))*$R$3)))=0,0,1))</f>
        <v>#N/A</v>
      </c>
      <c r="Z453" s="6"/>
      <c r="AA453" s="30" t="str">
        <f t="shared" ca="1" si="102"/>
        <v/>
      </c>
      <c r="AB453" s="31" t="str">
        <f t="shared" si="103"/>
        <v/>
      </c>
      <c r="AC453" s="31" t="str">
        <f t="shared" si="104"/>
        <v/>
      </c>
      <c r="AD453" s="31" t="str">
        <f t="shared" si="105"/>
        <v/>
      </c>
      <c r="AE453" s="32" t="str">
        <f t="shared" si="106"/>
        <v/>
      </c>
      <c r="AF453" s="33" t="str" cm="1">
        <f t="array" aca="1" ref="AF453" ca="1">IFERROR(IF(_xlfn._xlws.SORT(TRANSPOSE(MMULT(MMULT(_xlfn.MUNIT(X453),IF(ROUND(MMULT(IF(E453=0,IF(DN451=1,INDIRECT(_xlfn.CONCAT($CP$1,MATCH(F453,$CO$7:$CO$100,0)+6)):INDIRECT(_xlfn.CONCAT($CP$1,MATCH(F453,$CO$7:$CO$100,0)+6+SUM(IF((F453=$CO$7:$CO$59)=TRUE,1,0))-1)),INDIRECT(_xlfn.CONCAT($CH$1,MATCH(F453,$CG$7:$CG$100,0)+6)):INDIRECT(_xlfn.CONCAT($CH$1,MATCH(F453,$CG$7:$CG$100,0)+6+SUM(IF((F453=$CG$7:$CG$59)=TRUE,1,0))-1))),IF(OR(DN451=2,DN451=3),INDIRECT(_xlfn.CONCAT($CL$1,MATCH(E453,$CK$7:$CK$100,0)+6)):INDIRECT(_xlfn.CONCAT($CL$1,MATCH(E453,$CK$7:$CK$100,0)+6+SUM(IF((E453=$CK$7:$CK$59)=TRUE,1,0))-1)),INDIRECT(_xlfn.CONCAT($CD$1,MATCH(E453,$CC$7:$CC$100,0)+6)):INDIRECT(_xlfn.CONCAT($CD$1,MATCH(E453,$CC$7:$CC$100,0)+6+SUM(IF((E453=$CC$7:$CC$59)=TRUE,1,0))-1))))*$S$3*IF(AND(DM451=4,F453=0),1.1,1),1/TRANSPOSE(W453-INDIRECT(_xlfn.CONCAT($BZ$1,MATCH(D453,$BY$7:$BY$100,0)+6)):INDIRECT(_xlfn.CONCAT($BZ$1,MATCH(D453,$BY$7:$BY$100,0)+6+SUM(IF((D453=$BY$7:$BY$59)=TRUE,1,0))-1))*$R$3)),6)=1,1,0)),W453-INDIRECT(_xlfn.CONCAT($BZ$1,MATCH(D453,$BY$7:$BY$100,0)+6)):INDIRECT(_xlfn.CONCAT($BZ$1,MATCH(D453,$BY$7:$BY$100,0)+6+SUM(IF((D453=$BY$7:$BY$59)=TRUE,1,0))-1))*$R$3))/$S$3,1,-1,TRUE)=0,"",_xlfn._xlws.SORT(TRANSPOSE(MMULT(MMULT(_xlfn.MUNIT(X453),IF(ROUND(MMULT(IF(E453=0,IF(DN451=1,INDIRECT(_xlfn.CONCAT($CP$1,MATCH(F453,$CO$7:$CO$100,0)+6)):INDIRECT(_xlfn.CONCAT($CP$1,MATCH(F453,$CO$7:$CO$100,0)+6+SUM(IF((F453=$CO$7:$CO$59)=TRUE,1,0))-1)),INDIRECT(_xlfn.CONCAT($CH$1,MATCH(F453,$CG$7:$CG$100,0)+6)):INDIRECT(_xlfn.CONCAT($CH$1,MATCH(F453,$CG$7:$CG$100,0)+6+SUM(IF((F453=$CG$7:$CG$59)=TRUE,1,0))-1))),IF(OR(DN451=2,DN451=3),INDIRECT(_xlfn.CONCAT($CL$1,MATCH(E453,$CK$7:$CK$100,0)+6)):INDIRECT(_xlfn.CONCAT($CL$1,MATCH(E453,$CK$7:$CK$100,0)+6+SUM(IF((E453=$CK$7:$CK$59)=TRUE,1,0))-1)),INDIRECT(_xlfn.CONCAT($CD$1,MATCH(E453,$CC$7:$CC$100,0)+6)):INDIRECT(_xlfn.CONCAT($CD$1,MATCH(E453,$CC$7:$CC$100,0)+6+SUM(IF((E453=$CC$7:$CC$59)=TRUE,1,0))-1))))*$S$3*IF(AND(DM451=4,F453=0),1.1,1),1/TRANSPOSE(W453-INDIRECT(_xlfn.CONCAT($BZ$1,MATCH(D453,$BY$7:$BY$100,0)+6)):INDIRECT(_xlfn.CONCAT($BZ$1,MATCH(D453,$BY$7:$BY$100,0)+6+SUM(IF((D453=$BY$7:$BY$59)=TRUE,1,0))-1))*$R$3)),6)=1,1,0)),W453-INDIRECT(_xlfn.CONCAT($BZ$1,MATCH(D453,$BY$7:$BY$100,0)+6)):INDIRECT(_xlfn.CONCAT($BZ$1,MATCH(D453,$BY$7:$BY$100,0)+6+SUM(IF((D453=$BY$7:$BY$59)=TRUE,1,0))-1))*$R$3))/$S$3,1,-1,TRUE)),"")</f>
        <v/>
      </c>
      <c r="AG453" s="31"/>
      <c r="AH453" s="31"/>
      <c r="AI453" s="31"/>
      <c r="AJ453" s="32"/>
      <c r="AK453" s="6"/>
      <c r="AL453" s="21"/>
      <c r="AM453" s="21"/>
      <c r="AN453" s="48">
        <f t="shared" si="107"/>
        <v>12</v>
      </c>
      <c r="AO453" s="39" t="e">
        <f t="shared" si="108"/>
        <v>#N/A</v>
      </c>
      <c r="AP453" s="39" t="e" cm="1">
        <f t="array" ref="AP453">_xlfn.XMATCH(1,IF(IF((AL453=$DG$24:$EF$24)=TRUE,1,0)+IF((AM453=$DG$25:$EF$25)=TRUE,1,0)=2,1,0))</f>
        <v>#N/A</v>
      </c>
      <c r="AQ453" s="39" t="str" cm="1">
        <f t="array" aca="1" ref="AQ453:AU453" ca="1">AA453:AE453</f>
        <v/>
      </c>
      <c r="AR453" s="39" t="str">
        <f ca="1"/>
        <v/>
      </c>
      <c r="AS453" s="39" t="str">
        <f ca="1"/>
        <v/>
      </c>
      <c r="AT453" s="39" t="str">
        <f ca="1"/>
        <v/>
      </c>
      <c r="AU453" s="39" t="str">
        <f ca="1"/>
        <v/>
      </c>
      <c r="AV453" s="39">
        <f t="shared" si="109"/>
        <v>0</v>
      </c>
      <c r="AW453" s="39" t="e" cm="1">
        <f t="array" ref="AW453">IF(AND(AV453=1,AO453&lt;&gt;1),VLOOKUP(E453,변환표준점수!$H$8:$O$60,_xlfn.XMATCH('표점 계산기'!$AL453,변환표준점수!$I$6:$O$6)+1,FALSE),IF(AND($E453=0,$DN$4=1),INDEX($CH$7:$CH$73,SUM(IF(AF453=$CP$7:$CP$59,ROW($A$1:$A$50),0))),IF(AND($E453&lt;&gt;0,$DN$4&lt;&gt;1),INDEX($CD$7:$CD$73,SUM(IF(AF453=$CL$7:$CL$59,ROW($A$1:$A$50),0))),AF453:AJ453)))</f>
        <v>#N/A</v>
      </c>
      <c r="AX453" s="39"/>
      <c r="AY453" s="39"/>
      <c r="AZ453" s="39"/>
      <c r="BA453" s="39"/>
      <c r="BB453" s="39" t="e">
        <f>VLOOKUP(G453,변환표준점수!$X$8:$AM$16,_xlfn.XMATCH(AL453,변환표준점수!$Y$5:$AM$5)+IF(OR(AN453=6,AN453=7,AN453=10,AN453=11),IF(AO453=1,0,1),0)+1,FALSE)</f>
        <v>#N/A</v>
      </c>
      <c r="BC453" s="39" t="e">
        <f>VLOOKUP(H453,변환표준점수!$AO$8:$BE$16,_xlfn.XMATCH(AL453,변환표준점수!$AP$5:$BE$5)+IF(OR(AN453=3,AN453=6,AN453=8,AN453=9,AN453=10),IF(AO453=1,0,1),0)+1,FALSE)</f>
        <v>#N/A</v>
      </c>
      <c r="BD453" s="39" t="e">
        <f>IF(I453=0,VLOOKUP(K453,변환표준점수!$BU$8:$CF$62,'표점 계산기'!$AN453+1,FALSE),VLOOKUP(I453,변환표준점수!$BH$8:$BS$62,'표점 계산기'!$AN453+1,FALSE))</f>
        <v>#N/A</v>
      </c>
      <c r="BE453" s="39" t="e">
        <f>IF(J453=0,VLOOKUP(L453,변환표준점수!$BU$8:$CF$62,'표점 계산기'!$AN453+1,FALSE),VLOOKUP(J453,변환표준점수!$BH$8:$BS$62,'표점 계산기'!$AN453+1,FALSE))</f>
        <v>#N/A</v>
      </c>
      <c r="BF453" s="39" cm="1">
        <f t="array" ref="BF453">IF(M453=0,0,IF(OR(AN453=3,AN453=4),0,IF(AN453=1,INDEX($CZ$7:$CZ$15,SUM(IF(M453&lt;$CY$7:$CY$15=TRUE,1,0))+1),VLOOKUP(M453,변환표준점수!$BH$8:$BS$62,'표점 계산기'!AN453+1,FALSE))))</f>
        <v>0</v>
      </c>
      <c r="BG453" s="39" t="e" cm="1">
        <f t="array" ref="BG453">INDEX($DG$24:$EF$31,COLUMN(C448),$AP453)</f>
        <v>#N/A</v>
      </c>
      <c r="BH453" s="39" t="e" cm="1">
        <f t="array" ref="BH453">INDEX($DG$24:$EF$31,COLUMN(D448),$AP453)</f>
        <v>#N/A</v>
      </c>
      <c r="BI453" s="39" t="e" cm="1">
        <f t="array" ref="BI453">INDEX($DG$24:$EF$31,COLUMN(E448),$AP453)</f>
        <v>#N/A</v>
      </c>
      <c r="BJ453" s="39" t="e" cm="1">
        <f t="array" ref="BJ453">INDEX($DG$24:$EF$31,COLUMN(F448),$AP453)</f>
        <v>#N/A</v>
      </c>
      <c r="BK453" s="39" t="e" cm="1">
        <f t="array" ref="BK453">INDEX($DG$24:$EF$31,COLUMN(G448),$AP453)</f>
        <v>#N/A</v>
      </c>
      <c r="BL453" s="39" t="e" cm="1">
        <f t="array" ref="BL453">INDEX($DG$24:$EF$31,COLUMN(H448),$AP453)</f>
        <v>#N/A</v>
      </c>
      <c r="BM453" s="63" t="str" cm="1">
        <f t="array" aca="1" ref="BM453:BQ453" ca="1">IFERROR(ROUND(IF(IFERROR(AW453:BA453/AW453:BA453,0)=1,(IFERROR(AQ453:AU453*BG453,0)+IFERROR(AW453:BA453*BH453,0)+(SUM(BD453:BF453)-MIN(BD453:BF453))*BI453+BB453*BJ453+BC453*BK453)*BL453+BB453*(1-BJ453)+BC453*(1-BK453)+IF(AN453=1,BF453,0),""),2),"")</f>
        <v/>
      </c>
      <c r="BN453" s="52" t="str">
        <f ca="1"/>
        <v/>
      </c>
      <c r="BO453" s="52" t="str">
        <f ca="1"/>
        <v/>
      </c>
      <c r="BP453" s="52" t="str">
        <f ca="1"/>
        <v/>
      </c>
      <c r="BQ453" s="64" t="str">
        <f ca="1"/>
        <v/>
      </c>
      <c r="BR453" s="6"/>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6"/>
      <c r="DM453" s="6"/>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row>
    <row r="454" spans="1:153" x14ac:dyDescent="0.3">
      <c r="A454" s="5"/>
      <c r="B454" s="18" t="str">
        <f t="shared" si="97"/>
        <v/>
      </c>
      <c r="C454" s="24"/>
      <c r="D454" s="24"/>
      <c r="E454" s="24"/>
      <c r="F454" s="24"/>
      <c r="G454" s="24"/>
      <c r="H454" s="25"/>
      <c r="I454" s="25"/>
      <c r="J454" s="25"/>
      <c r="K454" s="25"/>
      <c r="L454" s="25"/>
      <c r="M454" s="25"/>
      <c r="N454" s="24"/>
      <c r="O454" s="25"/>
      <c r="P454" s="6"/>
      <c r="Q454" s="6"/>
      <c r="R454" s="6" t="e">
        <f t="shared" si="98"/>
        <v>#N/A</v>
      </c>
      <c r="S454" s="6" t="e">
        <f t="shared" si="99"/>
        <v>#N/A</v>
      </c>
      <c r="T454" s="6" t="e">
        <f t="shared" si="100"/>
        <v>#N/A</v>
      </c>
      <c r="U454" s="6" t="e">
        <f t="shared" si="101"/>
        <v>#N/A</v>
      </c>
      <c r="V454" s="8" cm="1">
        <f t="array" ref="V454">IF(M454=0,0,IF(OR($DM$4=3,$DM$4=4),0,IF($DM$4=1,INDEX($CZ$7:$CZ$15,SUM(IF(M454&lt;$CY$7:$CY$15=TRUE,1,0))+1),VLOOKUP(M454,$DB$7:$DC$107,2,FALSE))))</f>
        <v>0</v>
      </c>
      <c r="W454" s="6" t="e">
        <f t="shared" ref="W454:W508" si="110">ROUND((C454-S454*(1-$V$3)-V454*(IF($DM$4=1,1,0))-R454*(1-$U$3))/$W$3-R454*$U$3-S454*$V$3-(SUM(T454:V454)-MIN(T454:V454))*$T$3,2)</f>
        <v>#N/A</v>
      </c>
      <c r="X454" s="6" cm="1">
        <f t="array" aca="1" ref="X454" ca="1">SUM(IF((IF(E454=0,INDIRECT(_xlfn.CONCAT($CH$1,MATCH(F454,$CG$7:$CG$100,0)+6)):INDIRECT(_xlfn.CONCAT($CH$1,MATCH(F454,$CG$7:$CG$100,0)+6+SUM(IF((F454=$CG$7:$CG$59)=TRUE,1,0))-1)),INDIRECT(_xlfn.CONCAT($CD$1,MATCH(E454,$CC$7:$CC$100,0)+6)):INDIRECT(_xlfn.CONCAT($CD$1,MATCH(E454,$CC$7:$CC$100,0)+6+SUM(IF((E454=$CC$7:$CC$59)=TRUE,1,0))-1)))*$S$3)=0,0,1))</f>
        <v>2</v>
      </c>
      <c r="Y454" s="6" t="e" cm="1">
        <f t="array" aca="1" ref="Y454" ca="1">SUM(IF((TRANSPOSE(MMULT(MMULT(_xlfn.MUNIT(X454),IF(MMULT(IF(E454=0,INDIRECT(_xlfn.CONCAT($CH$1,MATCH(F454,$CG$7:$CG$100,0)+6)):INDIRECT(_xlfn.CONCAT($CH$1,MATCH(F454,$CG$7:$CG$100,0)+6+SUM(IF((F454=$CG$7:$CG$59)=TRUE,1,0))-1)),INDIRECT(_xlfn.CONCAT($CD$1,MATCH(E454,$CC$7:$CC$100,0)+6)):INDIRECT(_xlfn.CONCAT($CD$1,MATCH(E454,$CC$7:$CC$100,0)+6+SUM(IF((E454=$CC$7:$CC$59)=TRUE,1,0))-1)))*$S$3,1/TRANSPOSE(W454-INDIRECT(_xlfn.CONCAT($BZ$1,MATCH(D454,$BY$7:$BY$100,0)+6)):INDIRECT(_xlfn.CONCAT($BZ$1,MATCH(D454,$BY$7:$BY$100,0)+6+SUM(IF((D454=$BY$7:$BY$59)=TRUE,1,0))-1))*$R$3))=1,1,0)),W454-INDIRECT(_xlfn.CONCAT($BZ$1,MATCH(D454,$BY$7:$BY$100,0)+6)):INDIRECT(_xlfn.CONCAT($BZ$1,MATCH(D454,$BY$7:$BY$100,0)+6+SUM(IF((D454=$BY$7:$BY$59)=TRUE,1,0))-1))*$R$3)))=0,0,1))</f>
        <v>#N/A</v>
      </c>
      <c r="Z454" s="6"/>
      <c r="AA454" s="30" t="str">
        <f t="shared" ca="1" si="102"/>
        <v/>
      </c>
      <c r="AB454" s="31" t="str">
        <f t="shared" si="103"/>
        <v/>
      </c>
      <c r="AC454" s="31" t="str">
        <f t="shared" si="104"/>
        <v/>
      </c>
      <c r="AD454" s="31" t="str">
        <f t="shared" si="105"/>
        <v/>
      </c>
      <c r="AE454" s="32" t="str">
        <f t="shared" si="106"/>
        <v/>
      </c>
      <c r="AF454" s="33" t="str" cm="1">
        <f t="array" aca="1" ref="AF454" ca="1">IFERROR(IF(_xlfn._xlws.SORT(TRANSPOSE(MMULT(MMULT(_xlfn.MUNIT(X454),IF(ROUND(MMULT(IF(E454=0,IF(DN452=1,INDIRECT(_xlfn.CONCAT($CP$1,MATCH(F454,$CO$7:$CO$100,0)+6)):INDIRECT(_xlfn.CONCAT($CP$1,MATCH(F454,$CO$7:$CO$100,0)+6+SUM(IF((F454=$CO$7:$CO$59)=TRUE,1,0))-1)),INDIRECT(_xlfn.CONCAT($CH$1,MATCH(F454,$CG$7:$CG$100,0)+6)):INDIRECT(_xlfn.CONCAT($CH$1,MATCH(F454,$CG$7:$CG$100,0)+6+SUM(IF((F454=$CG$7:$CG$59)=TRUE,1,0))-1))),IF(OR(DN452=2,DN452=3),INDIRECT(_xlfn.CONCAT($CL$1,MATCH(E454,$CK$7:$CK$100,0)+6)):INDIRECT(_xlfn.CONCAT($CL$1,MATCH(E454,$CK$7:$CK$100,0)+6+SUM(IF((E454=$CK$7:$CK$59)=TRUE,1,0))-1)),INDIRECT(_xlfn.CONCAT($CD$1,MATCH(E454,$CC$7:$CC$100,0)+6)):INDIRECT(_xlfn.CONCAT($CD$1,MATCH(E454,$CC$7:$CC$100,0)+6+SUM(IF((E454=$CC$7:$CC$59)=TRUE,1,0))-1))))*$S$3*IF(AND(DM452=4,F454=0),1.1,1),1/TRANSPOSE(W454-INDIRECT(_xlfn.CONCAT($BZ$1,MATCH(D454,$BY$7:$BY$100,0)+6)):INDIRECT(_xlfn.CONCAT($BZ$1,MATCH(D454,$BY$7:$BY$100,0)+6+SUM(IF((D454=$BY$7:$BY$59)=TRUE,1,0))-1))*$R$3)),6)=1,1,0)),W454-INDIRECT(_xlfn.CONCAT($BZ$1,MATCH(D454,$BY$7:$BY$100,0)+6)):INDIRECT(_xlfn.CONCAT($BZ$1,MATCH(D454,$BY$7:$BY$100,0)+6+SUM(IF((D454=$BY$7:$BY$59)=TRUE,1,0))-1))*$R$3))/$S$3,1,-1,TRUE)=0,"",_xlfn._xlws.SORT(TRANSPOSE(MMULT(MMULT(_xlfn.MUNIT(X454),IF(ROUND(MMULT(IF(E454=0,IF(DN452=1,INDIRECT(_xlfn.CONCAT($CP$1,MATCH(F454,$CO$7:$CO$100,0)+6)):INDIRECT(_xlfn.CONCAT($CP$1,MATCH(F454,$CO$7:$CO$100,0)+6+SUM(IF((F454=$CO$7:$CO$59)=TRUE,1,0))-1)),INDIRECT(_xlfn.CONCAT($CH$1,MATCH(F454,$CG$7:$CG$100,0)+6)):INDIRECT(_xlfn.CONCAT($CH$1,MATCH(F454,$CG$7:$CG$100,0)+6+SUM(IF((F454=$CG$7:$CG$59)=TRUE,1,0))-1))),IF(OR(DN452=2,DN452=3),INDIRECT(_xlfn.CONCAT($CL$1,MATCH(E454,$CK$7:$CK$100,0)+6)):INDIRECT(_xlfn.CONCAT($CL$1,MATCH(E454,$CK$7:$CK$100,0)+6+SUM(IF((E454=$CK$7:$CK$59)=TRUE,1,0))-1)),INDIRECT(_xlfn.CONCAT($CD$1,MATCH(E454,$CC$7:$CC$100,0)+6)):INDIRECT(_xlfn.CONCAT($CD$1,MATCH(E454,$CC$7:$CC$100,0)+6+SUM(IF((E454=$CC$7:$CC$59)=TRUE,1,0))-1))))*$S$3*IF(AND(DM452=4,F454=0),1.1,1),1/TRANSPOSE(W454-INDIRECT(_xlfn.CONCAT($BZ$1,MATCH(D454,$BY$7:$BY$100,0)+6)):INDIRECT(_xlfn.CONCAT($BZ$1,MATCH(D454,$BY$7:$BY$100,0)+6+SUM(IF((D454=$BY$7:$BY$59)=TRUE,1,0))-1))*$R$3)),6)=1,1,0)),W454-INDIRECT(_xlfn.CONCAT($BZ$1,MATCH(D454,$BY$7:$BY$100,0)+6)):INDIRECT(_xlfn.CONCAT($BZ$1,MATCH(D454,$BY$7:$BY$100,0)+6+SUM(IF((D454=$BY$7:$BY$59)=TRUE,1,0))-1))*$R$3))/$S$3,1,-1,TRUE)),"")</f>
        <v/>
      </c>
      <c r="AG454" s="31"/>
      <c r="AH454" s="31"/>
      <c r="AI454" s="31"/>
      <c r="AJ454" s="32"/>
      <c r="AK454" s="6"/>
      <c r="AL454" s="21"/>
      <c r="AM454" s="21"/>
      <c r="AN454" s="48">
        <f t="shared" si="107"/>
        <v>12</v>
      </c>
      <c r="AO454" s="39" t="e">
        <f t="shared" si="108"/>
        <v>#N/A</v>
      </c>
      <c r="AP454" s="39" t="e" cm="1">
        <f t="array" ref="AP454">_xlfn.XMATCH(1,IF(IF((AL454=$DG$24:$EF$24)=TRUE,1,0)+IF((AM454=$DG$25:$EF$25)=TRUE,1,0)=2,1,0))</f>
        <v>#N/A</v>
      </c>
      <c r="AQ454" s="39" t="str" cm="1">
        <f t="array" aca="1" ref="AQ454:AU454" ca="1">AA454:AE454</f>
        <v/>
      </c>
      <c r="AR454" s="39" t="str">
        <f ca="1"/>
        <v/>
      </c>
      <c r="AS454" s="39" t="str">
        <f ca="1"/>
        <v/>
      </c>
      <c r="AT454" s="39" t="str">
        <f ca="1"/>
        <v/>
      </c>
      <c r="AU454" s="39" t="str">
        <f ca="1"/>
        <v/>
      </c>
      <c r="AV454" s="39">
        <f t="shared" si="109"/>
        <v>0</v>
      </c>
      <c r="AW454" s="39" t="e" cm="1">
        <f t="array" ref="AW454">IF(AND(AV454=1,AO454&lt;&gt;1),VLOOKUP(E454,변환표준점수!$H$8:$O$60,_xlfn.XMATCH('표점 계산기'!$AL454,변환표준점수!$I$6:$O$6)+1,FALSE),IF(AND($E454=0,$DN$4=1),INDEX($CH$7:$CH$73,SUM(IF(AF454=$CP$7:$CP$59,ROW($A$1:$A$50),0))),IF(AND($E454&lt;&gt;0,$DN$4&lt;&gt;1),INDEX($CD$7:$CD$73,SUM(IF(AF454=$CL$7:$CL$59,ROW($A$1:$A$50),0))),AF454:AJ454)))</f>
        <v>#N/A</v>
      </c>
      <c r="AX454" s="39"/>
      <c r="AY454" s="39"/>
      <c r="AZ454" s="39"/>
      <c r="BA454" s="39"/>
      <c r="BB454" s="39" t="e">
        <f>VLOOKUP(G454,변환표준점수!$X$8:$AM$16,_xlfn.XMATCH(AL454,변환표준점수!$Y$5:$AM$5)+IF(OR(AN454=6,AN454=7,AN454=10,AN454=11),IF(AO454=1,0,1),0)+1,FALSE)</f>
        <v>#N/A</v>
      </c>
      <c r="BC454" s="39" t="e">
        <f>VLOOKUP(H454,변환표준점수!$AO$8:$BE$16,_xlfn.XMATCH(AL454,변환표준점수!$AP$5:$BE$5)+IF(OR(AN454=3,AN454=6,AN454=8,AN454=9,AN454=10),IF(AO454=1,0,1),0)+1,FALSE)</f>
        <v>#N/A</v>
      </c>
      <c r="BD454" s="39" t="e">
        <f>IF(I454=0,VLOOKUP(K454,변환표준점수!$BU$8:$CF$62,'표점 계산기'!$AN454+1,FALSE),VLOOKUP(I454,변환표준점수!$BH$8:$BS$62,'표점 계산기'!$AN454+1,FALSE))</f>
        <v>#N/A</v>
      </c>
      <c r="BE454" s="39" t="e">
        <f>IF(J454=0,VLOOKUP(L454,변환표준점수!$BU$8:$CF$62,'표점 계산기'!$AN454+1,FALSE),VLOOKUP(J454,변환표준점수!$BH$8:$BS$62,'표점 계산기'!$AN454+1,FALSE))</f>
        <v>#N/A</v>
      </c>
      <c r="BF454" s="39" cm="1">
        <f t="array" ref="BF454">IF(M454=0,0,IF(OR(AN454=3,AN454=4),0,IF(AN454=1,INDEX($CZ$7:$CZ$15,SUM(IF(M454&lt;$CY$7:$CY$15=TRUE,1,0))+1),VLOOKUP(M454,변환표준점수!$BH$8:$BS$62,'표점 계산기'!AN454+1,FALSE))))</f>
        <v>0</v>
      </c>
      <c r="BG454" s="39" t="e" cm="1">
        <f t="array" ref="BG454">INDEX($DG$24:$EF$31,COLUMN(C449),$AP454)</f>
        <v>#N/A</v>
      </c>
      <c r="BH454" s="39" t="e" cm="1">
        <f t="array" ref="BH454">INDEX($DG$24:$EF$31,COLUMN(D449),$AP454)</f>
        <v>#N/A</v>
      </c>
      <c r="BI454" s="39" t="e" cm="1">
        <f t="array" ref="BI454">INDEX($DG$24:$EF$31,COLUMN(E449),$AP454)</f>
        <v>#N/A</v>
      </c>
      <c r="BJ454" s="39" t="e" cm="1">
        <f t="array" ref="BJ454">INDEX($DG$24:$EF$31,COLUMN(F449),$AP454)</f>
        <v>#N/A</v>
      </c>
      <c r="BK454" s="39" t="e" cm="1">
        <f t="array" ref="BK454">INDEX($DG$24:$EF$31,COLUMN(G449),$AP454)</f>
        <v>#N/A</v>
      </c>
      <c r="BL454" s="39" t="e" cm="1">
        <f t="array" ref="BL454">INDEX($DG$24:$EF$31,COLUMN(H449),$AP454)</f>
        <v>#N/A</v>
      </c>
      <c r="BM454" s="63" t="str" cm="1">
        <f t="array" aca="1" ref="BM454:BQ454" ca="1">IFERROR(ROUND(IF(IFERROR(AW454:BA454/AW454:BA454,0)=1,(IFERROR(AQ454:AU454*BG454,0)+IFERROR(AW454:BA454*BH454,0)+(SUM(BD454:BF454)-MIN(BD454:BF454))*BI454+BB454*BJ454+BC454*BK454)*BL454+BB454*(1-BJ454)+BC454*(1-BK454)+IF(AN454=1,BF454,0),""),2),"")</f>
        <v/>
      </c>
      <c r="BN454" s="52" t="str">
        <f ca="1"/>
        <v/>
      </c>
      <c r="BO454" s="52" t="str">
        <f ca="1"/>
        <v/>
      </c>
      <c r="BP454" s="52" t="str">
        <f ca="1"/>
        <v/>
      </c>
      <c r="BQ454" s="64" t="str">
        <f ca="1"/>
        <v/>
      </c>
      <c r="BR454" s="6"/>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6"/>
      <c r="DM454" s="6"/>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row>
    <row r="455" spans="1:153" x14ac:dyDescent="0.3">
      <c r="A455" s="5"/>
      <c r="B455" s="18" t="str">
        <f t="shared" ref="B455:B507" si="111">IF(C455=0,"",ROW(A450))</f>
        <v/>
      </c>
      <c r="C455" s="24"/>
      <c r="D455" s="24"/>
      <c r="E455" s="24"/>
      <c r="F455" s="24"/>
      <c r="G455" s="24"/>
      <c r="H455" s="25"/>
      <c r="I455" s="25"/>
      <c r="J455" s="25"/>
      <c r="K455" s="25"/>
      <c r="L455" s="25"/>
      <c r="M455" s="25"/>
      <c r="N455" s="24"/>
      <c r="O455" s="25"/>
      <c r="P455" s="6"/>
      <c r="Q455" s="6"/>
      <c r="R455" s="6" t="e">
        <f t="shared" si="98"/>
        <v>#N/A</v>
      </c>
      <c r="S455" s="6" t="e">
        <f t="shared" si="99"/>
        <v>#N/A</v>
      </c>
      <c r="T455" s="6" t="e">
        <f t="shared" si="100"/>
        <v>#N/A</v>
      </c>
      <c r="U455" s="6" t="e">
        <f t="shared" si="101"/>
        <v>#N/A</v>
      </c>
      <c r="V455" s="8" cm="1">
        <f t="array" ref="V455">IF(M455=0,0,IF(OR($DM$4=3,$DM$4=4),0,IF($DM$4=1,INDEX($CZ$7:$CZ$15,SUM(IF(M455&lt;$CY$7:$CY$15=TRUE,1,0))+1),VLOOKUP(M455,$DB$7:$DC$107,2,FALSE))))</f>
        <v>0</v>
      </c>
      <c r="W455" s="6" t="e">
        <f t="shared" si="110"/>
        <v>#N/A</v>
      </c>
      <c r="X455" s="6" cm="1">
        <f t="array" aca="1" ref="X455" ca="1">SUM(IF((IF(E455=0,INDIRECT(_xlfn.CONCAT($CH$1,MATCH(F455,$CG$7:$CG$100,0)+6)):INDIRECT(_xlfn.CONCAT($CH$1,MATCH(F455,$CG$7:$CG$100,0)+6+SUM(IF((F455=$CG$7:$CG$59)=TRUE,1,0))-1)),INDIRECT(_xlfn.CONCAT($CD$1,MATCH(E455,$CC$7:$CC$100,0)+6)):INDIRECT(_xlfn.CONCAT($CD$1,MATCH(E455,$CC$7:$CC$100,0)+6+SUM(IF((E455=$CC$7:$CC$59)=TRUE,1,0))-1)))*$S$3)=0,0,1))</f>
        <v>2</v>
      </c>
      <c r="Y455" s="6" t="e" cm="1">
        <f t="array" aca="1" ref="Y455" ca="1">SUM(IF((TRANSPOSE(MMULT(MMULT(_xlfn.MUNIT(X455),IF(MMULT(IF(E455=0,INDIRECT(_xlfn.CONCAT($CH$1,MATCH(F455,$CG$7:$CG$100,0)+6)):INDIRECT(_xlfn.CONCAT($CH$1,MATCH(F455,$CG$7:$CG$100,0)+6+SUM(IF((F455=$CG$7:$CG$59)=TRUE,1,0))-1)),INDIRECT(_xlfn.CONCAT($CD$1,MATCH(E455,$CC$7:$CC$100,0)+6)):INDIRECT(_xlfn.CONCAT($CD$1,MATCH(E455,$CC$7:$CC$100,0)+6+SUM(IF((E455=$CC$7:$CC$59)=TRUE,1,0))-1)))*$S$3,1/TRANSPOSE(W455-INDIRECT(_xlfn.CONCAT($BZ$1,MATCH(D455,$BY$7:$BY$100,0)+6)):INDIRECT(_xlfn.CONCAT($BZ$1,MATCH(D455,$BY$7:$BY$100,0)+6+SUM(IF((D455=$BY$7:$BY$59)=TRUE,1,0))-1))*$R$3))=1,1,0)),W455-INDIRECT(_xlfn.CONCAT($BZ$1,MATCH(D455,$BY$7:$BY$100,0)+6)):INDIRECT(_xlfn.CONCAT($BZ$1,MATCH(D455,$BY$7:$BY$100,0)+6+SUM(IF((D455=$BY$7:$BY$59)=TRUE,1,0))-1))*$R$3)))=0,0,1))</f>
        <v>#N/A</v>
      </c>
      <c r="Z455" s="6"/>
      <c r="AA455" s="30" t="str">
        <f t="shared" ca="1" si="102"/>
        <v/>
      </c>
      <c r="AB455" s="31" t="str">
        <f t="shared" si="103"/>
        <v/>
      </c>
      <c r="AC455" s="31" t="str">
        <f t="shared" si="104"/>
        <v/>
      </c>
      <c r="AD455" s="31" t="str">
        <f t="shared" si="105"/>
        <v/>
      </c>
      <c r="AE455" s="32" t="str">
        <f t="shared" si="106"/>
        <v/>
      </c>
      <c r="AF455" s="33" t="str" cm="1">
        <f t="array" aca="1" ref="AF455" ca="1">IFERROR(IF(_xlfn._xlws.SORT(TRANSPOSE(MMULT(MMULT(_xlfn.MUNIT(X455),IF(ROUND(MMULT(IF(E455=0,IF(DN453=1,INDIRECT(_xlfn.CONCAT($CP$1,MATCH(F455,$CO$7:$CO$100,0)+6)):INDIRECT(_xlfn.CONCAT($CP$1,MATCH(F455,$CO$7:$CO$100,0)+6+SUM(IF((F455=$CO$7:$CO$59)=TRUE,1,0))-1)),INDIRECT(_xlfn.CONCAT($CH$1,MATCH(F455,$CG$7:$CG$100,0)+6)):INDIRECT(_xlfn.CONCAT($CH$1,MATCH(F455,$CG$7:$CG$100,0)+6+SUM(IF((F455=$CG$7:$CG$59)=TRUE,1,0))-1))),IF(OR(DN453=2,DN453=3),INDIRECT(_xlfn.CONCAT($CL$1,MATCH(E455,$CK$7:$CK$100,0)+6)):INDIRECT(_xlfn.CONCAT($CL$1,MATCH(E455,$CK$7:$CK$100,0)+6+SUM(IF((E455=$CK$7:$CK$59)=TRUE,1,0))-1)),INDIRECT(_xlfn.CONCAT($CD$1,MATCH(E455,$CC$7:$CC$100,0)+6)):INDIRECT(_xlfn.CONCAT($CD$1,MATCH(E455,$CC$7:$CC$100,0)+6+SUM(IF((E455=$CC$7:$CC$59)=TRUE,1,0))-1))))*$S$3*IF(AND(DM453=4,F455=0),1.1,1),1/TRANSPOSE(W455-INDIRECT(_xlfn.CONCAT($BZ$1,MATCH(D455,$BY$7:$BY$100,0)+6)):INDIRECT(_xlfn.CONCAT($BZ$1,MATCH(D455,$BY$7:$BY$100,0)+6+SUM(IF((D455=$BY$7:$BY$59)=TRUE,1,0))-1))*$R$3)),6)=1,1,0)),W455-INDIRECT(_xlfn.CONCAT($BZ$1,MATCH(D455,$BY$7:$BY$100,0)+6)):INDIRECT(_xlfn.CONCAT($BZ$1,MATCH(D455,$BY$7:$BY$100,0)+6+SUM(IF((D455=$BY$7:$BY$59)=TRUE,1,0))-1))*$R$3))/$S$3,1,-1,TRUE)=0,"",_xlfn._xlws.SORT(TRANSPOSE(MMULT(MMULT(_xlfn.MUNIT(X455),IF(ROUND(MMULT(IF(E455=0,IF(DN453=1,INDIRECT(_xlfn.CONCAT($CP$1,MATCH(F455,$CO$7:$CO$100,0)+6)):INDIRECT(_xlfn.CONCAT($CP$1,MATCH(F455,$CO$7:$CO$100,0)+6+SUM(IF((F455=$CO$7:$CO$59)=TRUE,1,0))-1)),INDIRECT(_xlfn.CONCAT($CH$1,MATCH(F455,$CG$7:$CG$100,0)+6)):INDIRECT(_xlfn.CONCAT($CH$1,MATCH(F455,$CG$7:$CG$100,0)+6+SUM(IF((F455=$CG$7:$CG$59)=TRUE,1,0))-1))),IF(OR(DN453=2,DN453=3),INDIRECT(_xlfn.CONCAT($CL$1,MATCH(E455,$CK$7:$CK$100,0)+6)):INDIRECT(_xlfn.CONCAT($CL$1,MATCH(E455,$CK$7:$CK$100,0)+6+SUM(IF((E455=$CK$7:$CK$59)=TRUE,1,0))-1)),INDIRECT(_xlfn.CONCAT($CD$1,MATCH(E455,$CC$7:$CC$100,0)+6)):INDIRECT(_xlfn.CONCAT($CD$1,MATCH(E455,$CC$7:$CC$100,0)+6+SUM(IF((E455=$CC$7:$CC$59)=TRUE,1,0))-1))))*$S$3*IF(AND(DM453=4,F455=0),1.1,1),1/TRANSPOSE(W455-INDIRECT(_xlfn.CONCAT($BZ$1,MATCH(D455,$BY$7:$BY$100,0)+6)):INDIRECT(_xlfn.CONCAT($BZ$1,MATCH(D455,$BY$7:$BY$100,0)+6+SUM(IF((D455=$BY$7:$BY$59)=TRUE,1,0))-1))*$R$3)),6)=1,1,0)),W455-INDIRECT(_xlfn.CONCAT($BZ$1,MATCH(D455,$BY$7:$BY$100,0)+6)):INDIRECT(_xlfn.CONCAT($BZ$1,MATCH(D455,$BY$7:$BY$100,0)+6+SUM(IF((D455=$BY$7:$BY$59)=TRUE,1,0))-1))*$R$3))/$S$3,1,-1,TRUE)),"")</f>
        <v/>
      </c>
      <c r="AG455" s="31"/>
      <c r="AH455" s="31"/>
      <c r="AI455" s="31"/>
      <c r="AJ455" s="32"/>
      <c r="AK455" s="6"/>
      <c r="AL455" s="21"/>
      <c r="AM455" s="21"/>
      <c r="AN455" s="48">
        <f t="shared" si="107"/>
        <v>12</v>
      </c>
      <c r="AO455" s="39" t="e">
        <f t="shared" si="108"/>
        <v>#N/A</v>
      </c>
      <c r="AP455" s="39" t="e" cm="1">
        <f t="array" ref="AP455">_xlfn.XMATCH(1,IF(IF((AL455=$DG$24:$EF$24)=TRUE,1,0)+IF((AM455=$DG$25:$EF$25)=TRUE,1,0)=2,1,0))</f>
        <v>#N/A</v>
      </c>
      <c r="AQ455" s="39" t="str" cm="1">
        <f t="array" aca="1" ref="AQ455:AU455" ca="1">AA455:AE455</f>
        <v/>
      </c>
      <c r="AR455" s="39" t="str">
        <f ca="1"/>
        <v/>
      </c>
      <c r="AS455" s="39" t="str">
        <f ca="1"/>
        <v/>
      </c>
      <c r="AT455" s="39" t="str">
        <f ca="1"/>
        <v/>
      </c>
      <c r="AU455" s="39" t="str">
        <f ca="1"/>
        <v/>
      </c>
      <c r="AV455" s="39">
        <f t="shared" si="109"/>
        <v>0</v>
      </c>
      <c r="AW455" s="39" t="e" cm="1">
        <f t="array" ref="AW455">IF(AND(AV455=1,AO455&lt;&gt;1),VLOOKUP(E455,변환표준점수!$H$8:$O$60,_xlfn.XMATCH('표점 계산기'!$AL455,변환표준점수!$I$6:$O$6)+1,FALSE),IF(AND($E455=0,$DN$4=1),INDEX($CH$7:$CH$73,SUM(IF(AF455=$CP$7:$CP$59,ROW($A$1:$A$50),0))),IF(AND($E455&lt;&gt;0,$DN$4&lt;&gt;1),INDEX($CD$7:$CD$73,SUM(IF(AF455=$CL$7:$CL$59,ROW($A$1:$A$50),0))),AF455:AJ455)))</f>
        <v>#N/A</v>
      </c>
      <c r="AX455" s="39"/>
      <c r="AY455" s="39"/>
      <c r="AZ455" s="39"/>
      <c r="BA455" s="39"/>
      <c r="BB455" s="39" t="e">
        <f>VLOOKUP(G455,변환표준점수!$X$8:$AM$16,_xlfn.XMATCH(AL455,변환표준점수!$Y$5:$AM$5)+IF(OR(AN455=6,AN455=7,AN455=10,AN455=11),IF(AO455=1,0,1),0)+1,FALSE)</f>
        <v>#N/A</v>
      </c>
      <c r="BC455" s="39" t="e">
        <f>VLOOKUP(H455,변환표준점수!$AO$8:$BE$16,_xlfn.XMATCH(AL455,변환표준점수!$AP$5:$BE$5)+IF(OR(AN455=3,AN455=6,AN455=8,AN455=9,AN455=10),IF(AO455=1,0,1),0)+1,FALSE)</f>
        <v>#N/A</v>
      </c>
      <c r="BD455" s="39" t="e">
        <f>IF(I455=0,VLOOKUP(K455,변환표준점수!$BU$8:$CF$62,'표점 계산기'!$AN455+1,FALSE),VLOOKUP(I455,변환표준점수!$BH$8:$BS$62,'표점 계산기'!$AN455+1,FALSE))</f>
        <v>#N/A</v>
      </c>
      <c r="BE455" s="39" t="e">
        <f>IF(J455=0,VLOOKUP(L455,변환표준점수!$BU$8:$CF$62,'표점 계산기'!$AN455+1,FALSE),VLOOKUP(J455,변환표준점수!$BH$8:$BS$62,'표점 계산기'!$AN455+1,FALSE))</f>
        <v>#N/A</v>
      </c>
      <c r="BF455" s="39" cm="1">
        <f t="array" ref="BF455">IF(M455=0,0,IF(OR(AN455=3,AN455=4),0,IF(AN455=1,INDEX($CZ$7:$CZ$15,SUM(IF(M455&lt;$CY$7:$CY$15=TRUE,1,0))+1),VLOOKUP(M455,변환표준점수!$BH$8:$BS$62,'표점 계산기'!AN455+1,FALSE))))</f>
        <v>0</v>
      </c>
      <c r="BG455" s="39" t="e" cm="1">
        <f t="array" ref="BG455">INDEX($DG$24:$EF$31,COLUMN(C450),$AP455)</f>
        <v>#N/A</v>
      </c>
      <c r="BH455" s="39" t="e" cm="1">
        <f t="array" ref="BH455">INDEX($DG$24:$EF$31,COLUMN(D450),$AP455)</f>
        <v>#N/A</v>
      </c>
      <c r="BI455" s="39" t="e" cm="1">
        <f t="array" ref="BI455">INDEX($DG$24:$EF$31,COLUMN(E450),$AP455)</f>
        <v>#N/A</v>
      </c>
      <c r="BJ455" s="39" t="e" cm="1">
        <f t="array" ref="BJ455">INDEX($DG$24:$EF$31,COLUMN(F450),$AP455)</f>
        <v>#N/A</v>
      </c>
      <c r="BK455" s="39" t="e" cm="1">
        <f t="array" ref="BK455">INDEX($DG$24:$EF$31,COLUMN(G450),$AP455)</f>
        <v>#N/A</v>
      </c>
      <c r="BL455" s="39" t="e" cm="1">
        <f t="array" ref="BL455">INDEX($DG$24:$EF$31,COLUMN(H450),$AP455)</f>
        <v>#N/A</v>
      </c>
      <c r="BM455" s="63" t="str" cm="1">
        <f t="array" aca="1" ref="BM455:BQ455" ca="1">IFERROR(ROUND(IF(IFERROR(AW455:BA455/AW455:BA455,0)=1,(IFERROR(AQ455:AU455*BG455,0)+IFERROR(AW455:BA455*BH455,0)+(SUM(BD455:BF455)-MIN(BD455:BF455))*BI455+BB455*BJ455+BC455*BK455)*BL455+BB455*(1-BJ455)+BC455*(1-BK455)+IF(AN455=1,BF455,0),""),2),"")</f>
        <v/>
      </c>
      <c r="BN455" s="52" t="str">
        <f ca="1"/>
        <v/>
      </c>
      <c r="BO455" s="52" t="str">
        <f ca="1"/>
        <v/>
      </c>
      <c r="BP455" s="52" t="str">
        <f ca="1"/>
        <v/>
      </c>
      <c r="BQ455" s="64" t="str">
        <f ca="1"/>
        <v/>
      </c>
      <c r="BR455" s="6"/>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6"/>
      <c r="DM455" s="6"/>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row>
    <row r="456" spans="1:153" x14ac:dyDescent="0.3">
      <c r="A456" s="5"/>
      <c r="B456" s="18" t="str">
        <f t="shared" si="111"/>
        <v/>
      </c>
      <c r="C456" s="24"/>
      <c r="D456" s="24"/>
      <c r="E456" s="24"/>
      <c r="F456" s="24"/>
      <c r="G456" s="24"/>
      <c r="H456" s="25"/>
      <c r="I456" s="25"/>
      <c r="J456" s="25"/>
      <c r="K456" s="25"/>
      <c r="L456" s="25"/>
      <c r="M456" s="25"/>
      <c r="N456" s="24"/>
      <c r="O456" s="25"/>
      <c r="P456" s="6"/>
      <c r="Q456" s="6"/>
      <c r="R456" s="6" t="e">
        <f t="shared" si="98"/>
        <v>#N/A</v>
      </c>
      <c r="S456" s="6" t="e">
        <f t="shared" si="99"/>
        <v>#N/A</v>
      </c>
      <c r="T456" s="6" t="e">
        <f t="shared" si="100"/>
        <v>#N/A</v>
      </c>
      <c r="U456" s="6" t="e">
        <f t="shared" si="101"/>
        <v>#N/A</v>
      </c>
      <c r="V456" s="8" cm="1">
        <f t="array" ref="V456">IF(M456=0,0,IF(OR($DM$4=3,$DM$4=4),0,IF($DM$4=1,INDEX($CZ$7:$CZ$15,SUM(IF(M456&lt;$CY$7:$CY$15=TRUE,1,0))+1),VLOOKUP(M456,$DB$7:$DC$107,2,FALSE))))</f>
        <v>0</v>
      </c>
      <c r="W456" s="6" t="e">
        <f t="shared" si="110"/>
        <v>#N/A</v>
      </c>
      <c r="X456" s="6" cm="1">
        <f t="array" aca="1" ref="X456" ca="1">SUM(IF((IF(E456=0,INDIRECT(_xlfn.CONCAT($CH$1,MATCH(F456,$CG$7:$CG$100,0)+6)):INDIRECT(_xlfn.CONCAT($CH$1,MATCH(F456,$CG$7:$CG$100,0)+6+SUM(IF((F456=$CG$7:$CG$59)=TRUE,1,0))-1)),INDIRECT(_xlfn.CONCAT($CD$1,MATCH(E456,$CC$7:$CC$100,0)+6)):INDIRECT(_xlfn.CONCAT($CD$1,MATCH(E456,$CC$7:$CC$100,0)+6+SUM(IF((E456=$CC$7:$CC$59)=TRUE,1,0))-1)))*$S$3)=0,0,1))</f>
        <v>2</v>
      </c>
      <c r="Y456" s="6" t="e" cm="1">
        <f t="array" aca="1" ref="Y456" ca="1">SUM(IF((TRANSPOSE(MMULT(MMULT(_xlfn.MUNIT(X456),IF(MMULT(IF(E456=0,INDIRECT(_xlfn.CONCAT($CH$1,MATCH(F456,$CG$7:$CG$100,0)+6)):INDIRECT(_xlfn.CONCAT($CH$1,MATCH(F456,$CG$7:$CG$100,0)+6+SUM(IF((F456=$CG$7:$CG$59)=TRUE,1,0))-1)),INDIRECT(_xlfn.CONCAT($CD$1,MATCH(E456,$CC$7:$CC$100,0)+6)):INDIRECT(_xlfn.CONCAT($CD$1,MATCH(E456,$CC$7:$CC$100,0)+6+SUM(IF((E456=$CC$7:$CC$59)=TRUE,1,0))-1)))*$S$3,1/TRANSPOSE(W456-INDIRECT(_xlfn.CONCAT($BZ$1,MATCH(D456,$BY$7:$BY$100,0)+6)):INDIRECT(_xlfn.CONCAT($BZ$1,MATCH(D456,$BY$7:$BY$100,0)+6+SUM(IF((D456=$BY$7:$BY$59)=TRUE,1,0))-1))*$R$3))=1,1,0)),W456-INDIRECT(_xlfn.CONCAT($BZ$1,MATCH(D456,$BY$7:$BY$100,0)+6)):INDIRECT(_xlfn.CONCAT($BZ$1,MATCH(D456,$BY$7:$BY$100,0)+6+SUM(IF((D456=$BY$7:$BY$59)=TRUE,1,0))-1))*$R$3)))=0,0,1))</f>
        <v>#N/A</v>
      </c>
      <c r="Z456" s="6"/>
      <c r="AA456" s="30" t="str">
        <f t="shared" ca="1" si="102"/>
        <v/>
      </c>
      <c r="AB456" s="31" t="str">
        <f t="shared" si="103"/>
        <v/>
      </c>
      <c r="AC456" s="31" t="str">
        <f t="shared" si="104"/>
        <v/>
      </c>
      <c r="AD456" s="31" t="str">
        <f t="shared" si="105"/>
        <v/>
      </c>
      <c r="AE456" s="32" t="str">
        <f t="shared" si="106"/>
        <v/>
      </c>
      <c r="AF456" s="33" t="str" cm="1">
        <f t="array" aca="1" ref="AF456" ca="1">IFERROR(IF(_xlfn._xlws.SORT(TRANSPOSE(MMULT(MMULT(_xlfn.MUNIT(X456),IF(ROUND(MMULT(IF(E456=0,IF(DN454=1,INDIRECT(_xlfn.CONCAT($CP$1,MATCH(F456,$CO$7:$CO$100,0)+6)):INDIRECT(_xlfn.CONCAT($CP$1,MATCH(F456,$CO$7:$CO$100,0)+6+SUM(IF((F456=$CO$7:$CO$59)=TRUE,1,0))-1)),INDIRECT(_xlfn.CONCAT($CH$1,MATCH(F456,$CG$7:$CG$100,0)+6)):INDIRECT(_xlfn.CONCAT($CH$1,MATCH(F456,$CG$7:$CG$100,0)+6+SUM(IF((F456=$CG$7:$CG$59)=TRUE,1,0))-1))),IF(OR(DN454=2,DN454=3),INDIRECT(_xlfn.CONCAT($CL$1,MATCH(E456,$CK$7:$CK$100,0)+6)):INDIRECT(_xlfn.CONCAT($CL$1,MATCH(E456,$CK$7:$CK$100,0)+6+SUM(IF((E456=$CK$7:$CK$59)=TRUE,1,0))-1)),INDIRECT(_xlfn.CONCAT($CD$1,MATCH(E456,$CC$7:$CC$100,0)+6)):INDIRECT(_xlfn.CONCAT($CD$1,MATCH(E456,$CC$7:$CC$100,0)+6+SUM(IF((E456=$CC$7:$CC$59)=TRUE,1,0))-1))))*$S$3*IF(AND(DM454=4,F456=0),1.1,1),1/TRANSPOSE(W456-INDIRECT(_xlfn.CONCAT($BZ$1,MATCH(D456,$BY$7:$BY$100,0)+6)):INDIRECT(_xlfn.CONCAT($BZ$1,MATCH(D456,$BY$7:$BY$100,0)+6+SUM(IF((D456=$BY$7:$BY$59)=TRUE,1,0))-1))*$R$3)),6)=1,1,0)),W456-INDIRECT(_xlfn.CONCAT($BZ$1,MATCH(D456,$BY$7:$BY$100,0)+6)):INDIRECT(_xlfn.CONCAT($BZ$1,MATCH(D456,$BY$7:$BY$100,0)+6+SUM(IF((D456=$BY$7:$BY$59)=TRUE,1,0))-1))*$R$3))/$S$3,1,-1,TRUE)=0,"",_xlfn._xlws.SORT(TRANSPOSE(MMULT(MMULT(_xlfn.MUNIT(X456),IF(ROUND(MMULT(IF(E456=0,IF(DN454=1,INDIRECT(_xlfn.CONCAT($CP$1,MATCH(F456,$CO$7:$CO$100,0)+6)):INDIRECT(_xlfn.CONCAT($CP$1,MATCH(F456,$CO$7:$CO$100,0)+6+SUM(IF((F456=$CO$7:$CO$59)=TRUE,1,0))-1)),INDIRECT(_xlfn.CONCAT($CH$1,MATCH(F456,$CG$7:$CG$100,0)+6)):INDIRECT(_xlfn.CONCAT($CH$1,MATCH(F456,$CG$7:$CG$100,0)+6+SUM(IF((F456=$CG$7:$CG$59)=TRUE,1,0))-1))),IF(OR(DN454=2,DN454=3),INDIRECT(_xlfn.CONCAT($CL$1,MATCH(E456,$CK$7:$CK$100,0)+6)):INDIRECT(_xlfn.CONCAT($CL$1,MATCH(E456,$CK$7:$CK$100,0)+6+SUM(IF((E456=$CK$7:$CK$59)=TRUE,1,0))-1)),INDIRECT(_xlfn.CONCAT($CD$1,MATCH(E456,$CC$7:$CC$100,0)+6)):INDIRECT(_xlfn.CONCAT($CD$1,MATCH(E456,$CC$7:$CC$100,0)+6+SUM(IF((E456=$CC$7:$CC$59)=TRUE,1,0))-1))))*$S$3*IF(AND(DM454=4,F456=0),1.1,1),1/TRANSPOSE(W456-INDIRECT(_xlfn.CONCAT($BZ$1,MATCH(D456,$BY$7:$BY$100,0)+6)):INDIRECT(_xlfn.CONCAT($BZ$1,MATCH(D456,$BY$7:$BY$100,0)+6+SUM(IF((D456=$BY$7:$BY$59)=TRUE,1,0))-1))*$R$3)),6)=1,1,0)),W456-INDIRECT(_xlfn.CONCAT($BZ$1,MATCH(D456,$BY$7:$BY$100,0)+6)):INDIRECT(_xlfn.CONCAT($BZ$1,MATCH(D456,$BY$7:$BY$100,0)+6+SUM(IF((D456=$BY$7:$BY$59)=TRUE,1,0))-1))*$R$3))/$S$3,1,-1,TRUE)),"")</f>
        <v/>
      </c>
      <c r="AG456" s="31"/>
      <c r="AH456" s="31"/>
      <c r="AI456" s="31"/>
      <c r="AJ456" s="32"/>
      <c r="AK456" s="6"/>
      <c r="AL456" s="21"/>
      <c r="AM456" s="21"/>
      <c r="AN456" s="48">
        <f t="shared" si="107"/>
        <v>12</v>
      </c>
      <c r="AO456" s="39" t="e">
        <f t="shared" si="108"/>
        <v>#N/A</v>
      </c>
      <c r="AP456" s="39" t="e" cm="1">
        <f t="array" ref="AP456">_xlfn.XMATCH(1,IF(IF((AL456=$DG$24:$EF$24)=TRUE,1,0)+IF((AM456=$DG$25:$EF$25)=TRUE,1,0)=2,1,0))</f>
        <v>#N/A</v>
      </c>
      <c r="AQ456" s="39" t="str" cm="1">
        <f t="array" aca="1" ref="AQ456:AU456" ca="1">AA456:AE456</f>
        <v/>
      </c>
      <c r="AR456" s="39" t="str">
        <f ca="1"/>
        <v/>
      </c>
      <c r="AS456" s="39" t="str">
        <f ca="1"/>
        <v/>
      </c>
      <c r="AT456" s="39" t="str">
        <f ca="1"/>
        <v/>
      </c>
      <c r="AU456" s="39" t="str">
        <f ca="1"/>
        <v/>
      </c>
      <c r="AV456" s="39">
        <f t="shared" si="109"/>
        <v>0</v>
      </c>
      <c r="AW456" s="39" t="e" cm="1">
        <f t="array" ref="AW456">IF(AND(AV456=1,AO456&lt;&gt;1),VLOOKUP(E456,변환표준점수!$H$8:$O$60,_xlfn.XMATCH('표점 계산기'!$AL456,변환표준점수!$I$6:$O$6)+1,FALSE),IF(AND($E456=0,$DN$4=1),INDEX($CH$7:$CH$73,SUM(IF(AF456=$CP$7:$CP$59,ROW($A$1:$A$50),0))),IF(AND($E456&lt;&gt;0,$DN$4&lt;&gt;1),INDEX($CD$7:$CD$73,SUM(IF(AF456=$CL$7:$CL$59,ROW($A$1:$A$50),0))),AF456:AJ456)))</f>
        <v>#N/A</v>
      </c>
      <c r="AX456" s="39"/>
      <c r="AY456" s="39"/>
      <c r="AZ456" s="39"/>
      <c r="BA456" s="39"/>
      <c r="BB456" s="39" t="e">
        <f>VLOOKUP(G456,변환표준점수!$X$8:$AM$16,_xlfn.XMATCH(AL456,변환표준점수!$Y$5:$AM$5)+IF(OR(AN456=6,AN456=7,AN456=10,AN456=11),IF(AO456=1,0,1),0)+1,FALSE)</f>
        <v>#N/A</v>
      </c>
      <c r="BC456" s="39" t="e">
        <f>VLOOKUP(H456,변환표준점수!$AO$8:$BE$16,_xlfn.XMATCH(AL456,변환표준점수!$AP$5:$BE$5)+IF(OR(AN456=3,AN456=6,AN456=8,AN456=9,AN456=10),IF(AO456=1,0,1),0)+1,FALSE)</f>
        <v>#N/A</v>
      </c>
      <c r="BD456" s="39" t="e">
        <f>IF(I456=0,VLOOKUP(K456,변환표준점수!$BU$8:$CF$62,'표점 계산기'!$AN456+1,FALSE),VLOOKUP(I456,변환표준점수!$BH$8:$BS$62,'표점 계산기'!$AN456+1,FALSE))</f>
        <v>#N/A</v>
      </c>
      <c r="BE456" s="39" t="e">
        <f>IF(J456=0,VLOOKUP(L456,변환표준점수!$BU$8:$CF$62,'표점 계산기'!$AN456+1,FALSE),VLOOKUP(J456,변환표준점수!$BH$8:$BS$62,'표점 계산기'!$AN456+1,FALSE))</f>
        <v>#N/A</v>
      </c>
      <c r="BF456" s="39" cm="1">
        <f t="array" ref="BF456">IF(M456=0,0,IF(OR(AN456=3,AN456=4),0,IF(AN456=1,INDEX($CZ$7:$CZ$15,SUM(IF(M456&lt;$CY$7:$CY$15=TRUE,1,0))+1),VLOOKUP(M456,변환표준점수!$BH$8:$BS$62,'표점 계산기'!AN456+1,FALSE))))</f>
        <v>0</v>
      </c>
      <c r="BG456" s="39" t="e" cm="1">
        <f t="array" ref="BG456">INDEX($DG$24:$EF$31,COLUMN(C451),$AP456)</f>
        <v>#N/A</v>
      </c>
      <c r="BH456" s="39" t="e" cm="1">
        <f t="array" ref="BH456">INDEX($DG$24:$EF$31,COLUMN(D451),$AP456)</f>
        <v>#N/A</v>
      </c>
      <c r="BI456" s="39" t="e" cm="1">
        <f t="array" ref="BI456">INDEX($DG$24:$EF$31,COLUMN(E451),$AP456)</f>
        <v>#N/A</v>
      </c>
      <c r="BJ456" s="39" t="e" cm="1">
        <f t="array" ref="BJ456">INDEX($DG$24:$EF$31,COLUMN(F451),$AP456)</f>
        <v>#N/A</v>
      </c>
      <c r="BK456" s="39" t="e" cm="1">
        <f t="array" ref="BK456">INDEX($DG$24:$EF$31,COLUMN(G451),$AP456)</f>
        <v>#N/A</v>
      </c>
      <c r="BL456" s="39" t="e" cm="1">
        <f t="array" ref="BL456">INDEX($DG$24:$EF$31,COLUMN(H451),$AP456)</f>
        <v>#N/A</v>
      </c>
      <c r="BM456" s="63" t="str" cm="1">
        <f t="array" aca="1" ref="BM456:BQ456" ca="1">IFERROR(ROUND(IF(IFERROR(AW456:BA456/AW456:BA456,0)=1,(IFERROR(AQ456:AU456*BG456,0)+IFERROR(AW456:BA456*BH456,0)+(SUM(BD456:BF456)-MIN(BD456:BF456))*BI456+BB456*BJ456+BC456*BK456)*BL456+BB456*(1-BJ456)+BC456*(1-BK456)+IF(AN456=1,BF456,0),""),2),"")</f>
        <v/>
      </c>
      <c r="BN456" s="52" t="str">
        <f ca="1"/>
        <v/>
      </c>
      <c r="BO456" s="52" t="str">
        <f ca="1"/>
        <v/>
      </c>
      <c r="BP456" s="52" t="str">
        <f ca="1"/>
        <v/>
      </c>
      <c r="BQ456" s="64" t="str">
        <f ca="1"/>
        <v/>
      </c>
      <c r="BR456" s="6"/>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6"/>
      <c r="DM456" s="6"/>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row>
    <row r="457" spans="1:153" x14ac:dyDescent="0.3">
      <c r="A457" s="5"/>
      <c r="B457" s="18" t="str">
        <f t="shared" si="111"/>
        <v/>
      </c>
      <c r="C457" s="24"/>
      <c r="D457" s="24"/>
      <c r="E457" s="24"/>
      <c r="F457" s="24"/>
      <c r="G457" s="24"/>
      <c r="H457" s="25"/>
      <c r="I457" s="25"/>
      <c r="J457" s="25"/>
      <c r="K457" s="25"/>
      <c r="L457" s="25"/>
      <c r="M457" s="25"/>
      <c r="N457" s="24"/>
      <c r="O457" s="25"/>
      <c r="P457" s="6"/>
      <c r="Q457" s="6"/>
      <c r="R457" s="6" t="e">
        <f t="shared" ref="R457:R507" si="112">VLOOKUP(G457,$CS$7:$CT$15,2,FALSE)</f>
        <v>#N/A</v>
      </c>
      <c r="S457" s="6" t="e">
        <f t="shared" ref="S457:S507" si="113">VLOOKUP(H457,$CV$7:$CW$15,2,FALSE)</f>
        <v>#N/A</v>
      </c>
      <c r="T457" s="6" t="e">
        <f t="shared" ref="T457:T507" si="114">ROUND(IF(AND($DM$4=6,$DN$4=1),IF(N457=1,1.03,1),1)*IF(I457=0,VLOOKUP(K457,$DB$7:$DD$61,3,FALSE),VLOOKUP(I457,$DB$7:$DC$61,2,FALSE)),2)</f>
        <v>#N/A</v>
      </c>
      <c r="U457" s="6" t="e">
        <f t="shared" ref="U457:U507" si="115">ROUND(IF(AND($DM$4=6,$DN$4=1),IF(O457=1,1.03,1),1)*IF(J457=0,VLOOKUP(L457,$DB$7:$DD$61,3,FALSE),VLOOKUP(J457,$DB$7:$DC$61,2,FALSE)),2)</f>
        <v>#N/A</v>
      </c>
      <c r="V457" s="8" cm="1">
        <f t="array" ref="V457">IF(M457=0,0,IF(OR($DM$4=3,$DM$4=4),0,IF($DM$4=1,INDEX($CZ$7:$CZ$15,SUM(IF(M457&lt;$CY$7:$CY$15=TRUE,1,0))+1),VLOOKUP(M457,$DB$7:$DC$107,2,FALSE))))</f>
        <v>0</v>
      </c>
      <c r="W457" s="6" t="e">
        <f t="shared" si="110"/>
        <v>#N/A</v>
      </c>
      <c r="X457" s="6" cm="1">
        <f t="array" aca="1" ref="X457" ca="1">SUM(IF((IF(E457=0,INDIRECT(_xlfn.CONCAT($CH$1,MATCH(F457,$CG$7:$CG$100,0)+6)):INDIRECT(_xlfn.CONCAT($CH$1,MATCH(F457,$CG$7:$CG$100,0)+6+SUM(IF((F457=$CG$7:$CG$59)=TRUE,1,0))-1)),INDIRECT(_xlfn.CONCAT($CD$1,MATCH(E457,$CC$7:$CC$100,0)+6)):INDIRECT(_xlfn.CONCAT($CD$1,MATCH(E457,$CC$7:$CC$100,0)+6+SUM(IF((E457=$CC$7:$CC$59)=TRUE,1,0))-1)))*$S$3)=0,0,1))</f>
        <v>2</v>
      </c>
      <c r="Y457" s="6" t="e" cm="1">
        <f t="array" aca="1" ref="Y457" ca="1">SUM(IF((TRANSPOSE(MMULT(MMULT(_xlfn.MUNIT(X457),IF(MMULT(IF(E457=0,INDIRECT(_xlfn.CONCAT($CH$1,MATCH(F457,$CG$7:$CG$100,0)+6)):INDIRECT(_xlfn.CONCAT($CH$1,MATCH(F457,$CG$7:$CG$100,0)+6+SUM(IF((F457=$CG$7:$CG$59)=TRUE,1,0))-1)),INDIRECT(_xlfn.CONCAT($CD$1,MATCH(E457,$CC$7:$CC$100,0)+6)):INDIRECT(_xlfn.CONCAT($CD$1,MATCH(E457,$CC$7:$CC$100,0)+6+SUM(IF((E457=$CC$7:$CC$59)=TRUE,1,0))-1)))*$S$3,1/TRANSPOSE(W457-INDIRECT(_xlfn.CONCAT($BZ$1,MATCH(D457,$BY$7:$BY$100,0)+6)):INDIRECT(_xlfn.CONCAT($BZ$1,MATCH(D457,$BY$7:$BY$100,0)+6+SUM(IF((D457=$BY$7:$BY$59)=TRUE,1,0))-1))*$R$3))=1,1,0)),W457-INDIRECT(_xlfn.CONCAT($BZ$1,MATCH(D457,$BY$7:$BY$100,0)+6)):INDIRECT(_xlfn.CONCAT($BZ$1,MATCH(D457,$BY$7:$BY$100,0)+6+SUM(IF((D457=$BY$7:$BY$59)=TRUE,1,0))-1))*$R$3)))=0,0,1))</f>
        <v>#N/A</v>
      </c>
      <c r="Z457" s="6"/>
      <c r="AA457" s="30" t="str">
        <f t="shared" ref="AA457:AA507" ca="1" si="116">IF(IF(AF457="",0,($W457-AF457*$S$3)/$R$3)=0,"",IF(AF457=0,0,($W457-AF457*$S$3)/$R$3))</f>
        <v/>
      </c>
      <c r="AB457" s="31" t="str">
        <f t="shared" ref="AB457:AB507" si="117">IF(IF(AG457="",0,($W457-AG457*$S$3)/$R$3)=0,"",IF(AG457=0,0,($W457-AG457*$S$3)/$R$3))</f>
        <v/>
      </c>
      <c r="AC457" s="31" t="str">
        <f t="shared" ref="AC457:AC507" si="118">IF(IF(AH457="",0,($W457-AH457*$S$3)/$R$3)=0,"",IF(AH457=0,0,($W457-AH457*$S$3)/$R$3))</f>
        <v/>
      </c>
      <c r="AD457" s="31" t="str">
        <f t="shared" ref="AD457:AD507" si="119">IF(IF(AI457="",0,($W457-AI457*$S$3)/$R$3)=0,"",IF(AI457=0,0,($W457-AI457*$S$3)/$R$3))</f>
        <v/>
      </c>
      <c r="AE457" s="32" t="str">
        <f t="shared" ref="AE457:AE507" si="120">IF(IF(AJ457="",0,($W457-AJ457*$S$3)/$R$3)=0,"",IF(AJ457=0,0,($W457-AJ457*$S$3)/$R$3))</f>
        <v/>
      </c>
      <c r="AF457" s="33" t="str" cm="1">
        <f t="array" aca="1" ref="AF457" ca="1">IFERROR(IF(_xlfn._xlws.SORT(TRANSPOSE(MMULT(MMULT(_xlfn.MUNIT(X457),IF(ROUND(MMULT(IF(E457=0,IF(DN455=1,INDIRECT(_xlfn.CONCAT($CP$1,MATCH(F457,$CO$7:$CO$100,0)+6)):INDIRECT(_xlfn.CONCAT($CP$1,MATCH(F457,$CO$7:$CO$100,0)+6+SUM(IF((F457=$CO$7:$CO$59)=TRUE,1,0))-1)),INDIRECT(_xlfn.CONCAT($CH$1,MATCH(F457,$CG$7:$CG$100,0)+6)):INDIRECT(_xlfn.CONCAT($CH$1,MATCH(F457,$CG$7:$CG$100,0)+6+SUM(IF((F457=$CG$7:$CG$59)=TRUE,1,0))-1))),IF(OR(DN455=2,DN455=3),INDIRECT(_xlfn.CONCAT($CL$1,MATCH(E457,$CK$7:$CK$100,0)+6)):INDIRECT(_xlfn.CONCAT($CL$1,MATCH(E457,$CK$7:$CK$100,0)+6+SUM(IF((E457=$CK$7:$CK$59)=TRUE,1,0))-1)),INDIRECT(_xlfn.CONCAT($CD$1,MATCH(E457,$CC$7:$CC$100,0)+6)):INDIRECT(_xlfn.CONCAT($CD$1,MATCH(E457,$CC$7:$CC$100,0)+6+SUM(IF((E457=$CC$7:$CC$59)=TRUE,1,0))-1))))*$S$3*IF(AND(DM455=4,F457=0),1.1,1),1/TRANSPOSE(W457-INDIRECT(_xlfn.CONCAT($BZ$1,MATCH(D457,$BY$7:$BY$100,0)+6)):INDIRECT(_xlfn.CONCAT($BZ$1,MATCH(D457,$BY$7:$BY$100,0)+6+SUM(IF((D457=$BY$7:$BY$59)=TRUE,1,0))-1))*$R$3)),6)=1,1,0)),W457-INDIRECT(_xlfn.CONCAT($BZ$1,MATCH(D457,$BY$7:$BY$100,0)+6)):INDIRECT(_xlfn.CONCAT($BZ$1,MATCH(D457,$BY$7:$BY$100,0)+6+SUM(IF((D457=$BY$7:$BY$59)=TRUE,1,0))-1))*$R$3))/$S$3,1,-1,TRUE)=0,"",_xlfn._xlws.SORT(TRANSPOSE(MMULT(MMULT(_xlfn.MUNIT(X457),IF(ROUND(MMULT(IF(E457=0,IF(DN455=1,INDIRECT(_xlfn.CONCAT($CP$1,MATCH(F457,$CO$7:$CO$100,0)+6)):INDIRECT(_xlfn.CONCAT($CP$1,MATCH(F457,$CO$7:$CO$100,0)+6+SUM(IF((F457=$CO$7:$CO$59)=TRUE,1,0))-1)),INDIRECT(_xlfn.CONCAT($CH$1,MATCH(F457,$CG$7:$CG$100,0)+6)):INDIRECT(_xlfn.CONCAT($CH$1,MATCH(F457,$CG$7:$CG$100,0)+6+SUM(IF((F457=$CG$7:$CG$59)=TRUE,1,0))-1))),IF(OR(DN455=2,DN455=3),INDIRECT(_xlfn.CONCAT($CL$1,MATCH(E457,$CK$7:$CK$100,0)+6)):INDIRECT(_xlfn.CONCAT($CL$1,MATCH(E457,$CK$7:$CK$100,0)+6+SUM(IF((E457=$CK$7:$CK$59)=TRUE,1,0))-1)),INDIRECT(_xlfn.CONCAT($CD$1,MATCH(E457,$CC$7:$CC$100,0)+6)):INDIRECT(_xlfn.CONCAT($CD$1,MATCH(E457,$CC$7:$CC$100,0)+6+SUM(IF((E457=$CC$7:$CC$59)=TRUE,1,0))-1))))*$S$3*IF(AND(DM455=4,F457=0),1.1,1),1/TRANSPOSE(W457-INDIRECT(_xlfn.CONCAT($BZ$1,MATCH(D457,$BY$7:$BY$100,0)+6)):INDIRECT(_xlfn.CONCAT($BZ$1,MATCH(D457,$BY$7:$BY$100,0)+6+SUM(IF((D457=$BY$7:$BY$59)=TRUE,1,0))-1))*$R$3)),6)=1,1,0)),W457-INDIRECT(_xlfn.CONCAT($BZ$1,MATCH(D457,$BY$7:$BY$100,0)+6)):INDIRECT(_xlfn.CONCAT($BZ$1,MATCH(D457,$BY$7:$BY$100,0)+6+SUM(IF((D457=$BY$7:$BY$59)=TRUE,1,0))-1))*$R$3))/$S$3,1,-1,TRUE)),"")</f>
        <v/>
      </c>
      <c r="AG457" s="31"/>
      <c r="AH457" s="31"/>
      <c r="AI457" s="31"/>
      <c r="AJ457" s="32"/>
      <c r="AK457" s="6"/>
      <c r="AL457" s="21"/>
      <c r="AM457" s="21"/>
      <c r="AN457" s="48">
        <f t="shared" si="107"/>
        <v>12</v>
      </c>
      <c r="AO457" s="39" t="e">
        <f t="shared" si="108"/>
        <v>#N/A</v>
      </c>
      <c r="AP457" s="39" t="e" cm="1">
        <f t="array" ref="AP457">_xlfn.XMATCH(1,IF(IF((AL457=$DG$24:$EF$24)=TRUE,1,0)+IF((AM457=$DG$25:$EF$25)=TRUE,1,0)=2,1,0))</f>
        <v>#N/A</v>
      </c>
      <c r="AQ457" s="39" t="str" cm="1">
        <f t="array" aca="1" ref="AQ457:AU457" ca="1">AA457:AE457</f>
        <v/>
      </c>
      <c r="AR457" s="39" t="str">
        <f ca="1"/>
        <v/>
      </c>
      <c r="AS457" s="39" t="str">
        <f ca="1"/>
        <v/>
      </c>
      <c r="AT457" s="39" t="str">
        <f ca="1"/>
        <v/>
      </c>
      <c r="AU457" s="39" t="str">
        <f ca="1"/>
        <v/>
      </c>
      <c r="AV457" s="39">
        <f t="shared" si="109"/>
        <v>0</v>
      </c>
      <c r="AW457" s="39" t="e" cm="1">
        <f t="array" ref="AW457">IF(AND(AV457=1,AO457&lt;&gt;1),VLOOKUP(E457,변환표준점수!$H$8:$O$60,_xlfn.XMATCH('표점 계산기'!$AL457,변환표준점수!$I$6:$O$6)+1,FALSE),IF(AND($E457=0,$DN$4=1),INDEX($CH$7:$CH$73,SUM(IF(AF457=$CP$7:$CP$59,ROW($A$1:$A$50),0))),IF(AND($E457&lt;&gt;0,$DN$4&lt;&gt;1),INDEX($CD$7:$CD$73,SUM(IF(AF457=$CL$7:$CL$59,ROW($A$1:$A$50),0))),AF457:AJ457)))</f>
        <v>#N/A</v>
      </c>
      <c r="AX457" s="39"/>
      <c r="AY457" s="39"/>
      <c r="AZ457" s="39"/>
      <c r="BA457" s="39"/>
      <c r="BB457" s="39" t="e">
        <f>VLOOKUP(G457,변환표준점수!$X$8:$AM$16,_xlfn.XMATCH(AL457,변환표준점수!$Y$5:$AM$5)+IF(OR(AN457=6,AN457=7,AN457=10,AN457=11),IF(AO457=1,0,1),0)+1,FALSE)</f>
        <v>#N/A</v>
      </c>
      <c r="BC457" s="39" t="e">
        <f>VLOOKUP(H457,변환표준점수!$AO$8:$BE$16,_xlfn.XMATCH(AL457,변환표준점수!$AP$5:$BE$5)+IF(OR(AN457=3,AN457=6,AN457=8,AN457=9,AN457=10),IF(AO457=1,0,1),0)+1,FALSE)</f>
        <v>#N/A</v>
      </c>
      <c r="BD457" s="39" t="e">
        <f>IF(I457=0,VLOOKUP(K457,변환표준점수!$BU$8:$CF$62,'표점 계산기'!$AN457+1,FALSE),VLOOKUP(I457,변환표준점수!$BH$8:$BS$62,'표점 계산기'!$AN457+1,FALSE))</f>
        <v>#N/A</v>
      </c>
      <c r="BE457" s="39" t="e">
        <f>IF(J457=0,VLOOKUP(L457,변환표준점수!$BU$8:$CF$62,'표점 계산기'!$AN457+1,FALSE),VLOOKUP(J457,변환표준점수!$BH$8:$BS$62,'표점 계산기'!$AN457+1,FALSE))</f>
        <v>#N/A</v>
      </c>
      <c r="BF457" s="39" cm="1">
        <f t="array" ref="BF457">IF(M457=0,0,IF(OR(AN457=3,AN457=4),0,IF(AN457=1,INDEX($CZ$7:$CZ$15,SUM(IF(M457&lt;$CY$7:$CY$15=TRUE,1,0))+1),VLOOKUP(M457,변환표준점수!$BH$8:$BS$62,'표점 계산기'!AN457+1,FALSE))))</f>
        <v>0</v>
      </c>
      <c r="BG457" s="39" t="e" cm="1">
        <f t="array" ref="BG457">INDEX($DG$24:$EF$31,COLUMN(C452),$AP457)</f>
        <v>#N/A</v>
      </c>
      <c r="BH457" s="39" t="e" cm="1">
        <f t="array" ref="BH457">INDEX($DG$24:$EF$31,COLUMN(D452),$AP457)</f>
        <v>#N/A</v>
      </c>
      <c r="BI457" s="39" t="e" cm="1">
        <f t="array" ref="BI457">INDEX($DG$24:$EF$31,COLUMN(E452),$AP457)</f>
        <v>#N/A</v>
      </c>
      <c r="BJ457" s="39" t="e" cm="1">
        <f t="array" ref="BJ457">INDEX($DG$24:$EF$31,COLUMN(F452),$AP457)</f>
        <v>#N/A</v>
      </c>
      <c r="BK457" s="39" t="e" cm="1">
        <f t="array" ref="BK457">INDEX($DG$24:$EF$31,COLUMN(G452),$AP457)</f>
        <v>#N/A</v>
      </c>
      <c r="BL457" s="39" t="e" cm="1">
        <f t="array" ref="BL457">INDEX($DG$24:$EF$31,COLUMN(H452),$AP457)</f>
        <v>#N/A</v>
      </c>
      <c r="BM457" s="63" t="str" cm="1">
        <f t="array" aca="1" ref="BM457:BQ457" ca="1">IFERROR(ROUND(IF(IFERROR(AW457:BA457/AW457:BA457,0)=1,(IFERROR(AQ457:AU457*BG457,0)+IFERROR(AW457:BA457*BH457,0)+(SUM(BD457:BF457)-MIN(BD457:BF457))*BI457+BB457*BJ457+BC457*BK457)*BL457+BB457*(1-BJ457)+BC457*(1-BK457)+IF(AN457=1,BF457,0),""),2),"")</f>
        <v/>
      </c>
      <c r="BN457" s="52" t="str">
        <f ca="1"/>
        <v/>
      </c>
      <c r="BO457" s="52" t="str">
        <f ca="1"/>
        <v/>
      </c>
      <c r="BP457" s="52" t="str">
        <f ca="1"/>
        <v/>
      </c>
      <c r="BQ457" s="64" t="str">
        <f ca="1"/>
        <v/>
      </c>
      <c r="BR457" s="6"/>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6"/>
      <c r="DM457" s="6"/>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row>
    <row r="458" spans="1:153" x14ac:dyDescent="0.3">
      <c r="A458" s="5"/>
      <c r="B458" s="18" t="str">
        <f t="shared" si="111"/>
        <v/>
      </c>
      <c r="C458" s="24"/>
      <c r="D458" s="24"/>
      <c r="E458" s="24"/>
      <c r="F458" s="24"/>
      <c r="G458" s="24"/>
      <c r="H458" s="25"/>
      <c r="I458" s="25"/>
      <c r="J458" s="25"/>
      <c r="K458" s="25"/>
      <c r="L458" s="25"/>
      <c r="M458" s="25"/>
      <c r="N458" s="24"/>
      <c r="O458" s="25"/>
      <c r="P458" s="6"/>
      <c r="Q458" s="6"/>
      <c r="R458" s="6" t="e">
        <f t="shared" si="112"/>
        <v>#N/A</v>
      </c>
      <c r="S458" s="6" t="e">
        <f t="shared" si="113"/>
        <v>#N/A</v>
      </c>
      <c r="T458" s="6" t="e">
        <f t="shared" si="114"/>
        <v>#N/A</v>
      </c>
      <c r="U458" s="6" t="e">
        <f t="shared" si="115"/>
        <v>#N/A</v>
      </c>
      <c r="V458" s="8" cm="1">
        <f t="array" ref="V458">IF(M458=0,0,IF(OR($DM$4=3,$DM$4=4),0,IF($DM$4=1,INDEX($CZ$7:$CZ$15,SUM(IF(M458&lt;$CY$7:$CY$15=TRUE,1,0))+1),VLOOKUP(M458,$DB$7:$DC$107,2,FALSE))))</f>
        <v>0</v>
      </c>
      <c r="W458" s="6" t="e">
        <f t="shared" si="110"/>
        <v>#N/A</v>
      </c>
      <c r="X458" s="6" cm="1">
        <f t="array" aca="1" ref="X458" ca="1">SUM(IF((IF(E458=0,INDIRECT(_xlfn.CONCAT($CH$1,MATCH(F458,$CG$7:$CG$100,0)+6)):INDIRECT(_xlfn.CONCAT($CH$1,MATCH(F458,$CG$7:$CG$100,0)+6+SUM(IF((F458=$CG$7:$CG$59)=TRUE,1,0))-1)),INDIRECT(_xlfn.CONCAT($CD$1,MATCH(E458,$CC$7:$CC$100,0)+6)):INDIRECT(_xlfn.CONCAT($CD$1,MATCH(E458,$CC$7:$CC$100,0)+6+SUM(IF((E458=$CC$7:$CC$59)=TRUE,1,0))-1)))*$S$3)=0,0,1))</f>
        <v>2</v>
      </c>
      <c r="Y458" s="6" t="e" cm="1">
        <f t="array" aca="1" ref="Y458" ca="1">SUM(IF((TRANSPOSE(MMULT(MMULT(_xlfn.MUNIT(X458),IF(MMULT(IF(E458=0,INDIRECT(_xlfn.CONCAT($CH$1,MATCH(F458,$CG$7:$CG$100,0)+6)):INDIRECT(_xlfn.CONCAT($CH$1,MATCH(F458,$CG$7:$CG$100,0)+6+SUM(IF((F458=$CG$7:$CG$59)=TRUE,1,0))-1)),INDIRECT(_xlfn.CONCAT($CD$1,MATCH(E458,$CC$7:$CC$100,0)+6)):INDIRECT(_xlfn.CONCAT($CD$1,MATCH(E458,$CC$7:$CC$100,0)+6+SUM(IF((E458=$CC$7:$CC$59)=TRUE,1,0))-1)))*$S$3,1/TRANSPOSE(W458-INDIRECT(_xlfn.CONCAT($BZ$1,MATCH(D458,$BY$7:$BY$100,0)+6)):INDIRECT(_xlfn.CONCAT($BZ$1,MATCH(D458,$BY$7:$BY$100,0)+6+SUM(IF((D458=$BY$7:$BY$59)=TRUE,1,0))-1))*$R$3))=1,1,0)),W458-INDIRECT(_xlfn.CONCAT($BZ$1,MATCH(D458,$BY$7:$BY$100,0)+6)):INDIRECT(_xlfn.CONCAT($BZ$1,MATCH(D458,$BY$7:$BY$100,0)+6+SUM(IF((D458=$BY$7:$BY$59)=TRUE,1,0))-1))*$R$3)))=0,0,1))</f>
        <v>#N/A</v>
      </c>
      <c r="Z458" s="6"/>
      <c r="AA458" s="30" t="str">
        <f t="shared" ca="1" si="116"/>
        <v/>
      </c>
      <c r="AB458" s="31" t="str">
        <f t="shared" si="117"/>
        <v/>
      </c>
      <c r="AC458" s="31" t="str">
        <f t="shared" si="118"/>
        <v/>
      </c>
      <c r="AD458" s="31" t="str">
        <f t="shared" si="119"/>
        <v/>
      </c>
      <c r="AE458" s="32" t="str">
        <f t="shared" si="120"/>
        <v/>
      </c>
      <c r="AF458" s="33" t="str" cm="1">
        <f t="array" aca="1" ref="AF458" ca="1">IFERROR(IF(_xlfn._xlws.SORT(TRANSPOSE(MMULT(MMULT(_xlfn.MUNIT(X458),IF(ROUND(MMULT(IF(E458=0,IF(DN456=1,INDIRECT(_xlfn.CONCAT($CP$1,MATCH(F458,$CO$7:$CO$100,0)+6)):INDIRECT(_xlfn.CONCAT($CP$1,MATCH(F458,$CO$7:$CO$100,0)+6+SUM(IF((F458=$CO$7:$CO$59)=TRUE,1,0))-1)),INDIRECT(_xlfn.CONCAT($CH$1,MATCH(F458,$CG$7:$CG$100,0)+6)):INDIRECT(_xlfn.CONCAT($CH$1,MATCH(F458,$CG$7:$CG$100,0)+6+SUM(IF((F458=$CG$7:$CG$59)=TRUE,1,0))-1))),IF(OR(DN456=2,DN456=3),INDIRECT(_xlfn.CONCAT($CL$1,MATCH(E458,$CK$7:$CK$100,0)+6)):INDIRECT(_xlfn.CONCAT($CL$1,MATCH(E458,$CK$7:$CK$100,0)+6+SUM(IF((E458=$CK$7:$CK$59)=TRUE,1,0))-1)),INDIRECT(_xlfn.CONCAT($CD$1,MATCH(E458,$CC$7:$CC$100,0)+6)):INDIRECT(_xlfn.CONCAT($CD$1,MATCH(E458,$CC$7:$CC$100,0)+6+SUM(IF((E458=$CC$7:$CC$59)=TRUE,1,0))-1))))*$S$3*IF(AND(DM456=4,F458=0),1.1,1),1/TRANSPOSE(W458-INDIRECT(_xlfn.CONCAT($BZ$1,MATCH(D458,$BY$7:$BY$100,0)+6)):INDIRECT(_xlfn.CONCAT($BZ$1,MATCH(D458,$BY$7:$BY$100,0)+6+SUM(IF((D458=$BY$7:$BY$59)=TRUE,1,0))-1))*$R$3)),6)=1,1,0)),W458-INDIRECT(_xlfn.CONCAT($BZ$1,MATCH(D458,$BY$7:$BY$100,0)+6)):INDIRECT(_xlfn.CONCAT($BZ$1,MATCH(D458,$BY$7:$BY$100,0)+6+SUM(IF((D458=$BY$7:$BY$59)=TRUE,1,0))-1))*$R$3))/$S$3,1,-1,TRUE)=0,"",_xlfn._xlws.SORT(TRANSPOSE(MMULT(MMULT(_xlfn.MUNIT(X458),IF(ROUND(MMULT(IF(E458=0,IF(DN456=1,INDIRECT(_xlfn.CONCAT($CP$1,MATCH(F458,$CO$7:$CO$100,0)+6)):INDIRECT(_xlfn.CONCAT($CP$1,MATCH(F458,$CO$7:$CO$100,0)+6+SUM(IF((F458=$CO$7:$CO$59)=TRUE,1,0))-1)),INDIRECT(_xlfn.CONCAT($CH$1,MATCH(F458,$CG$7:$CG$100,0)+6)):INDIRECT(_xlfn.CONCAT($CH$1,MATCH(F458,$CG$7:$CG$100,0)+6+SUM(IF((F458=$CG$7:$CG$59)=TRUE,1,0))-1))),IF(OR(DN456=2,DN456=3),INDIRECT(_xlfn.CONCAT($CL$1,MATCH(E458,$CK$7:$CK$100,0)+6)):INDIRECT(_xlfn.CONCAT($CL$1,MATCH(E458,$CK$7:$CK$100,0)+6+SUM(IF((E458=$CK$7:$CK$59)=TRUE,1,0))-1)),INDIRECT(_xlfn.CONCAT($CD$1,MATCH(E458,$CC$7:$CC$100,0)+6)):INDIRECT(_xlfn.CONCAT($CD$1,MATCH(E458,$CC$7:$CC$100,0)+6+SUM(IF((E458=$CC$7:$CC$59)=TRUE,1,0))-1))))*$S$3*IF(AND(DM456=4,F458=0),1.1,1),1/TRANSPOSE(W458-INDIRECT(_xlfn.CONCAT($BZ$1,MATCH(D458,$BY$7:$BY$100,0)+6)):INDIRECT(_xlfn.CONCAT($BZ$1,MATCH(D458,$BY$7:$BY$100,0)+6+SUM(IF((D458=$BY$7:$BY$59)=TRUE,1,0))-1))*$R$3)),6)=1,1,0)),W458-INDIRECT(_xlfn.CONCAT($BZ$1,MATCH(D458,$BY$7:$BY$100,0)+6)):INDIRECT(_xlfn.CONCAT($BZ$1,MATCH(D458,$BY$7:$BY$100,0)+6+SUM(IF((D458=$BY$7:$BY$59)=TRUE,1,0))-1))*$R$3))/$S$3,1,-1,TRUE)),"")</f>
        <v/>
      </c>
      <c r="AG458" s="31"/>
      <c r="AH458" s="31"/>
      <c r="AI458" s="31"/>
      <c r="AJ458" s="32"/>
      <c r="AK458" s="6"/>
      <c r="AL458" s="21"/>
      <c r="AM458" s="21"/>
      <c r="AN458" s="48">
        <f t="shared" si="107"/>
        <v>12</v>
      </c>
      <c r="AO458" s="39" t="e">
        <f t="shared" si="108"/>
        <v>#N/A</v>
      </c>
      <c r="AP458" s="39" t="e" cm="1">
        <f t="array" ref="AP458">_xlfn.XMATCH(1,IF(IF((AL458=$DG$24:$EF$24)=TRUE,1,0)+IF((AM458=$DG$25:$EF$25)=TRUE,1,0)=2,1,0))</f>
        <v>#N/A</v>
      </c>
      <c r="AQ458" s="39" t="str" cm="1">
        <f t="array" aca="1" ref="AQ458:AU458" ca="1">AA458:AE458</f>
        <v/>
      </c>
      <c r="AR458" s="39" t="str">
        <f ca="1"/>
        <v/>
      </c>
      <c r="AS458" s="39" t="str">
        <f ca="1"/>
        <v/>
      </c>
      <c r="AT458" s="39" t="str">
        <f ca="1"/>
        <v/>
      </c>
      <c r="AU458" s="39" t="str">
        <f ca="1"/>
        <v/>
      </c>
      <c r="AV458" s="39">
        <f t="shared" si="109"/>
        <v>0</v>
      </c>
      <c r="AW458" s="39" t="e" cm="1">
        <f t="array" ref="AW458">IF(AND(AV458=1,AO458&lt;&gt;1),VLOOKUP(E458,변환표준점수!$H$8:$O$60,_xlfn.XMATCH('표점 계산기'!$AL458,변환표준점수!$I$6:$O$6)+1,FALSE),IF(AND($E458=0,$DN$4=1),INDEX($CH$7:$CH$73,SUM(IF(AF458=$CP$7:$CP$59,ROW($A$1:$A$50),0))),IF(AND($E458&lt;&gt;0,$DN$4&lt;&gt;1),INDEX($CD$7:$CD$73,SUM(IF(AF458=$CL$7:$CL$59,ROW($A$1:$A$50),0))),AF458:AJ458)))</f>
        <v>#N/A</v>
      </c>
      <c r="AX458" s="39"/>
      <c r="AY458" s="39"/>
      <c r="AZ458" s="39"/>
      <c r="BA458" s="39"/>
      <c r="BB458" s="39" t="e">
        <f>VLOOKUP(G458,변환표준점수!$X$8:$AM$16,_xlfn.XMATCH(AL458,변환표준점수!$Y$5:$AM$5)+IF(OR(AN458=6,AN458=7,AN458=10,AN458=11),IF(AO458=1,0,1),0)+1,FALSE)</f>
        <v>#N/A</v>
      </c>
      <c r="BC458" s="39" t="e">
        <f>VLOOKUP(H458,변환표준점수!$AO$8:$BE$16,_xlfn.XMATCH(AL458,변환표준점수!$AP$5:$BE$5)+IF(OR(AN458=3,AN458=6,AN458=8,AN458=9,AN458=10),IF(AO458=1,0,1),0)+1,FALSE)</f>
        <v>#N/A</v>
      </c>
      <c r="BD458" s="39" t="e">
        <f>IF(I458=0,VLOOKUP(K458,변환표준점수!$BU$8:$CF$62,'표점 계산기'!$AN458+1,FALSE),VLOOKUP(I458,변환표준점수!$BH$8:$BS$62,'표점 계산기'!$AN458+1,FALSE))</f>
        <v>#N/A</v>
      </c>
      <c r="BE458" s="39" t="e">
        <f>IF(J458=0,VLOOKUP(L458,변환표준점수!$BU$8:$CF$62,'표점 계산기'!$AN458+1,FALSE),VLOOKUP(J458,변환표준점수!$BH$8:$BS$62,'표점 계산기'!$AN458+1,FALSE))</f>
        <v>#N/A</v>
      </c>
      <c r="BF458" s="39" cm="1">
        <f t="array" ref="BF458">IF(M458=0,0,IF(OR(AN458=3,AN458=4),0,IF(AN458=1,INDEX($CZ$7:$CZ$15,SUM(IF(M458&lt;$CY$7:$CY$15=TRUE,1,0))+1),VLOOKUP(M458,변환표준점수!$BH$8:$BS$62,'표점 계산기'!AN458+1,FALSE))))</f>
        <v>0</v>
      </c>
      <c r="BG458" s="39" t="e" cm="1">
        <f t="array" ref="BG458">INDEX($DG$24:$EF$31,COLUMN(C453),$AP458)</f>
        <v>#N/A</v>
      </c>
      <c r="BH458" s="39" t="e" cm="1">
        <f t="array" ref="BH458">INDEX($DG$24:$EF$31,COLUMN(D453),$AP458)</f>
        <v>#N/A</v>
      </c>
      <c r="BI458" s="39" t="e" cm="1">
        <f t="array" ref="BI458">INDEX($DG$24:$EF$31,COLUMN(E453),$AP458)</f>
        <v>#N/A</v>
      </c>
      <c r="BJ458" s="39" t="e" cm="1">
        <f t="array" ref="BJ458">INDEX($DG$24:$EF$31,COLUMN(F453),$AP458)</f>
        <v>#N/A</v>
      </c>
      <c r="BK458" s="39" t="e" cm="1">
        <f t="array" ref="BK458">INDEX($DG$24:$EF$31,COLUMN(G453),$AP458)</f>
        <v>#N/A</v>
      </c>
      <c r="BL458" s="39" t="e" cm="1">
        <f t="array" ref="BL458">INDEX($DG$24:$EF$31,COLUMN(H453),$AP458)</f>
        <v>#N/A</v>
      </c>
      <c r="BM458" s="63" t="str" cm="1">
        <f t="array" aca="1" ref="BM458:BQ458" ca="1">IFERROR(ROUND(IF(IFERROR(AW458:BA458/AW458:BA458,0)=1,(IFERROR(AQ458:AU458*BG458,0)+IFERROR(AW458:BA458*BH458,0)+(SUM(BD458:BF458)-MIN(BD458:BF458))*BI458+BB458*BJ458+BC458*BK458)*BL458+BB458*(1-BJ458)+BC458*(1-BK458)+IF(AN458=1,BF458,0),""),2),"")</f>
        <v/>
      </c>
      <c r="BN458" s="52" t="str">
        <f ca="1"/>
        <v/>
      </c>
      <c r="BO458" s="52" t="str">
        <f ca="1"/>
        <v/>
      </c>
      <c r="BP458" s="52" t="str">
        <f ca="1"/>
        <v/>
      </c>
      <c r="BQ458" s="64" t="str">
        <f ca="1"/>
        <v/>
      </c>
      <c r="BR458" s="6"/>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6"/>
      <c r="DM458" s="6"/>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row>
    <row r="459" spans="1:153" x14ac:dyDescent="0.3">
      <c r="A459" s="5"/>
      <c r="B459" s="18" t="str">
        <f t="shared" si="111"/>
        <v/>
      </c>
      <c r="C459" s="24"/>
      <c r="D459" s="24"/>
      <c r="E459" s="24"/>
      <c r="F459" s="24"/>
      <c r="G459" s="24"/>
      <c r="H459" s="25"/>
      <c r="I459" s="25"/>
      <c r="J459" s="25"/>
      <c r="K459" s="25"/>
      <c r="L459" s="25"/>
      <c r="M459" s="25"/>
      <c r="N459" s="24"/>
      <c r="O459" s="25"/>
      <c r="P459" s="6"/>
      <c r="Q459" s="6"/>
      <c r="R459" s="6" t="e">
        <f t="shared" si="112"/>
        <v>#N/A</v>
      </c>
      <c r="S459" s="6" t="e">
        <f t="shared" si="113"/>
        <v>#N/A</v>
      </c>
      <c r="T459" s="6" t="e">
        <f t="shared" si="114"/>
        <v>#N/A</v>
      </c>
      <c r="U459" s="6" t="e">
        <f t="shared" si="115"/>
        <v>#N/A</v>
      </c>
      <c r="V459" s="8" cm="1">
        <f t="array" ref="V459">IF(M459=0,0,IF(OR($DM$4=3,$DM$4=4),0,IF($DM$4=1,INDEX($CZ$7:$CZ$15,SUM(IF(M459&lt;$CY$7:$CY$15=TRUE,1,0))+1),VLOOKUP(M459,$DB$7:$DC$107,2,FALSE))))</f>
        <v>0</v>
      </c>
      <c r="W459" s="6" t="e">
        <f t="shared" si="110"/>
        <v>#N/A</v>
      </c>
      <c r="X459" s="6" cm="1">
        <f t="array" aca="1" ref="X459" ca="1">SUM(IF((IF(E459=0,INDIRECT(_xlfn.CONCAT($CH$1,MATCH(F459,$CG$7:$CG$100,0)+6)):INDIRECT(_xlfn.CONCAT($CH$1,MATCH(F459,$CG$7:$CG$100,0)+6+SUM(IF((F459=$CG$7:$CG$59)=TRUE,1,0))-1)),INDIRECT(_xlfn.CONCAT($CD$1,MATCH(E459,$CC$7:$CC$100,0)+6)):INDIRECT(_xlfn.CONCAT($CD$1,MATCH(E459,$CC$7:$CC$100,0)+6+SUM(IF((E459=$CC$7:$CC$59)=TRUE,1,0))-1)))*$S$3)=0,0,1))</f>
        <v>2</v>
      </c>
      <c r="Y459" s="6" t="e" cm="1">
        <f t="array" aca="1" ref="Y459" ca="1">SUM(IF((TRANSPOSE(MMULT(MMULT(_xlfn.MUNIT(X459),IF(MMULT(IF(E459=0,INDIRECT(_xlfn.CONCAT($CH$1,MATCH(F459,$CG$7:$CG$100,0)+6)):INDIRECT(_xlfn.CONCAT($CH$1,MATCH(F459,$CG$7:$CG$100,0)+6+SUM(IF((F459=$CG$7:$CG$59)=TRUE,1,0))-1)),INDIRECT(_xlfn.CONCAT($CD$1,MATCH(E459,$CC$7:$CC$100,0)+6)):INDIRECT(_xlfn.CONCAT($CD$1,MATCH(E459,$CC$7:$CC$100,0)+6+SUM(IF((E459=$CC$7:$CC$59)=TRUE,1,0))-1)))*$S$3,1/TRANSPOSE(W459-INDIRECT(_xlfn.CONCAT($BZ$1,MATCH(D459,$BY$7:$BY$100,0)+6)):INDIRECT(_xlfn.CONCAT($BZ$1,MATCH(D459,$BY$7:$BY$100,0)+6+SUM(IF((D459=$BY$7:$BY$59)=TRUE,1,0))-1))*$R$3))=1,1,0)),W459-INDIRECT(_xlfn.CONCAT($BZ$1,MATCH(D459,$BY$7:$BY$100,0)+6)):INDIRECT(_xlfn.CONCAT($BZ$1,MATCH(D459,$BY$7:$BY$100,0)+6+SUM(IF((D459=$BY$7:$BY$59)=TRUE,1,0))-1))*$R$3)))=0,0,1))</f>
        <v>#N/A</v>
      </c>
      <c r="Z459" s="6"/>
      <c r="AA459" s="30" t="str">
        <f t="shared" ca="1" si="116"/>
        <v/>
      </c>
      <c r="AB459" s="31" t="str">
        <f t="shared" si="117"/>
        <v/>
      </c>
      <c r="AC459" s="31" t="str">
        <f t="shared" si="118"/>
        <v/>
      </c>
      <c r="AD459" s="31" t="str">
        <f t="shared" si="119"/>
        <v/>
      </c>
      <c r="AE459" s="32" t="str">
        <f t="shared" si="120"/>
        <v/>
      </c>
      <c r="AF459" s="33" t="str" cm="1">
        <f t="array" aca="1" ref="AF459" ca="1">IFERROR(IF(_xlfn._xlws.SORT(TRANSPOSE(MMULT(MMULT(_xlfn.MUNIT(X459),IF(ROUND(MMULT(IF(E459=0,IF(DN457=1,INDIRECT(_xlfn.CONCAT($CP$1,MATCH(F459,$CO$7:$CO$100,0)+6)):INDIRECT(_xlfn.CONCAT($CP$1,MATCH(F459,$CO$7:$CO$100,0)+6+SUM(IF((F459=$CO$7:$CO$59)=TRUE,1,0))-1)),INDIRECT(_xlfn.CONCAT($CH$1,MATCH(F459,$CG$7:$CG$100,0)+6)):INDIRECT(_xlfn.CONCAT($CH$1,MATCH(F459,$CG$7:$CG$100,0)+6+SUM(IF((F459=$CG$7:$CG$59)=TRUE,1,0))-1))),IF(OR(DN457=2,DN457=3),INDIRECT(_xlfn.CONCAT($CL$1,MATCH(E459,$CK$7:$CK$100,0)+6)):INDIRECT(_xlfn.CONCAT($CL$1,MATCH(E459,$CK$7:$CK$100,0)+6+SUM(IF((E459=$CK$7:$CK$59)=TRUE,1,0))-1)),INDIRECT(_xlfn.CONCAT($CD$1,MATCH(E459,$CC$7:$CC$100,0)+6)):INDIRECT(_xlfn.CONCAT($CD$1,MATCH(E459,$CC$7:$CC$100,0)+6+SUM(IF((E459=$CC$7:$CC$59)=TRUE,1,0))-1))))*$S$3*IF(AND(DM457=4,F459=0),1.1,1),1/TRANSPOSE(W459-INDIRECT(_xlfn.CONCAT($BZ$1,MATCH(D459,$BY$7:$BY$100,0)+6)):INDIRECT(_xlfn.CONCAT($BZ$1,MATCH(D459,$BY$7:$BY$100,0)+6+SUM(IF((D459=$BY$7:$BY$59)=TRUE,1,0))-1))*$R$3)),6)=1,1,0)),W459-INDIRECT(_xlfn.CONCAT($BZ$1,MATCH(D459,$BY$7:$BY$100,0)+6)):INDIRECT(_xlfn.CONCAT($BZ$1,MATCH(D459,$BY$7:$BY$100,0)+6+SUM(IF((D459=$BY$7:$BY$59)=TRUE,1,0))-1))*$R$3))/$S$3,1,-1,TRUE)=0,"",_xlfn._xlws.SORT(TRANSPOSE(MMULT(MMULT(_xlfn.MUNIT(X459),IF(ROUND(MMULT(IF(E459=0,IF(DN457=1,INDIRECT(_xlfn.CONCAT($CP$1,MATCH(F459,$CO$7:$CO$100,0)+6)):INDIRECT(_xlfn.CONCAT($CP$1,MATCH(F459,$CO$7:$CO$100,0)+6+SUM(IF((F459=$CO$7:$CO$59)=TRUE,1,0))-1)),INDIRECT(_xlfn.CONCAT($CH$1,MATCH(F459,$CG$7:$CG$100,0)+6)):INDIRECT(_xlfn.CONCAT($CH$1,MATCH(F459,$CG$7:$CG$100,0)+6+SUM(IF((F459=$CG$7:$CG$59)=TRUE,1,0))-1))),IF(OR(DN457=2,DN457=3),INDIRECT(_xlfn.CONCAT($CL$1,MATCH(E459,$CK$7:$CK$100,0)+6)):INDIRECT(_xlfn.CONCAT($CL$1,MATCH(E459,$CK$7:$CK$100,0)+6+SUM(IF((E459=$CK$7:$CK$59)=TRUE,1,0))-1)),INDIRECT(_xlfn.CONCAT($CD$1,MATCH(E459,$CC$7:$CC$100,0)+6)):INDIRECT(_xlfn.CONCAT($CD$1,MATCH(E459,$CC$7:$CC$100,0)+6+SUM(IF((E459=$CC$7:$CC$59)=TRUE,1,0))-1))))*$S$3*IF(AND(DM457=4,F459=0),1.1,1),1/TRANSPOSE(W459-INDIRECT(_xlfn.CONCAT($BZ$1,MATCH(D459,$BY$7:$BY$100,0)+6)):INDIRECT(_xlfn.CONCAT($BZ$1,MATCH(D459,$BY$7:$BY$100,0)+6+SUM(IF((D459=$BY$7:$BY$59)=TRUE,1,0))-1))*$R$3)),6)=1,1,0)),W459-INDIRECT(_xlfn.CONCAT($BZ$1,MATCH(D459,$BY$7:$BY$100,0)+6)):INDIRECT(_xlfn.CONCAT($BZ$1,MATCH(D459,$BY$7:$BY$100,0)+6+SUM(IF((D459=$BY$7:$BY$59)=TRUE,1,0))-1))*$R$3))/$S$3,1,-1,TRUE)),"")</f>
        <v/>
      </c>
      <c r="AG459" s="31"/>
      <c r="AH459" s="31"/>
      <c r="AI459" s="31"/>
      <c r="AJ459" s="32"/>
      <c r="AK459" s="6"/>
      <c r="AL459" s="21"/>
      <c r="AM459" s="21"/>
      <c r="AN459" s="48">
        <f t="shared" si="107"/>
        <v>12</v>
      </c>
      <c r="AO459" s="39" t="e">
        <f t="shared" si="108"/>
        <v>#N/A</v>
      </c>
      <c r="AP459" s="39" t="e" cm="1">
        <f t="array" ref="AP459">_xlfn.XMATCH(1,IF(IF((AL459=$DG$24:$EF$24)=TRUE,1,0)+IF((AM459=$DG$25:$EF$25)=TRUE,1,0)=2,1,0))</f>
        <v>#N/A</v>
      </c>
      <c r="AQ459" s="39" t="str" cm="1">
        <f t="array" aca="1" ref="AQ459:AU459" ca="1">AA459:AE459</f>
        <v/>
      </c>
      <c r="AR459" s="39" t="str">
        <f ca="1"/>
        <v/>
      </c>
      <c r="AS459" s="39" t="str">
        <f ca="1"/>
        <v/>
      </c>
      <c r="AT459" s="39" t="str">
        <f ca="1"/>
        <v/>
      </c>
      <c r="AU459" s="39" t="str">
        <f ca="1"/>
        <v/>
      </c>
      <c r="AV459" s="39">
        <f t="shared" si="109"/>
        <v>0</v>
      </c>
      <c r="AW459" s="39" t="e" cm="1">
        <f t="array" ref="AW459">IF(AND(AV459=1,AO459&lt;&gt;1),VLOOKUP(E459,변환표준점수!$H$8:$O$60,_xlfn.XMATCH('표점 계산기'!$AL459,변환표준점수!$I$6:$O$6)+1,FALSE),IF(AND($E459=0,$DN$4=1),INDEX($CH$7:$CH$73,SUM(IF(AF459=$CP$7:$CP$59,ROW($A$1:$A$50),0))),IF(AND($E459&lt;&gt;0,$DN$4&lt;&gt;1),INDEX($CD$7:$CD$73,SUM(IF(AF459=$CL$7:$CL$59,ROW($A$1:$A$50),0))),AF459:AJ459)))</f>
        <v>#N/A</v>
      </c>
      <c r="AX459" s="39"/>
      <c r="AY459" s="39"/>
      <c r="AZ459" s="39"/>
      <c r="BA459" s="39"/>
      <c r="BB459" s="39" t="e">
        <f>VLOOKUP(G459,변환표준점수!$X$8:$AM$16,_xlfn.XMATCH(AL459,변환표준점수!$Y$5:$AM$5)+IF(OR(AN459=6,AN459=7,AN459=10,AN459=11),IF(AO459=1,0,1),0)+1,FALSE)</f>
        <v>#N/A</v>
      </c>
      <c r="BC459" s="39" t="e">
        <f>VLOOKUP(H459,변환표준점수!$AO$8:$BE$16,_xlfn.XMATCH(AL459,변환표준점수!$AP$5:$BE$5)+IF(OR(AN459=3,AN459=6,AN459=8,AN459=9,AN459=10),IF(AO459=1,0,1),0)+1,FALSE)</f>
        <v>#N/A</v>
      </c>
      <c r="BD459" s="39" t="e">
        <f>IF(I459=0,VLOOKUP(K459,변환표준점수!$BU$8:$CF$62,'표점 계산기'!$AN459+1,FALSE),VLOOKUP(I459,변환표준점수!$BH$8:$BS$62,'표점 계산기'!$AN459+1,FALSE))</f>
        <v>#N/A</v>
      </c>
      <c r="BE459" s="39" t="e">
        <f>IF(J459=0,VLOOKUP(L459,변환표준점수!$BU$8:$CF$62,'표점 계산기'!$AN459+1,FALSE),VLOOKUP(J459,변환표준점수!$BH$8:$BS$62,'표점 계산기'!$AN459+1,FALSE))</f>
        <v>#N/A</v>
      </c>
      <c r="BF459" s="39" cm="1">
        <f t="array" ref="BF459">IF(M459=0,0,IF(OR(AN459=3,AN459=4),0,IF(AN459=1,INDEX($CZ$7:$CZ$15,SUM(IF(M459&lt;$CY$7:$CY$15=TRUE,1,0))+1),VLOOKUP(M459,변환표준점수!$BH$8:$BS$62,'표점 계산기'!AN459+1,FALSE))))</f>
        <v>0</v>
      </c>
      <c r="BG459" s="39" t="e" cm="1">
        <f t="array" ref="BG459">INDEX($DG$24:$EF$31,COLUMN(C454),$AP459)</f>
        <v>#N/A</v>
      </c>
      <c r="BH459" s="39" t="e" cm="1">
        <f t="array" ref="BH459">INDEX($DG$24:$EF$31,COLUMN(D454),$AP459)</f>
        <v>#N/A</v>
      </c>
      <c r="BI459" s="39" t="e" cm="1">
        <f t="array" ref="BI459">INDEX($DG$24:$EF$31,COLUMN(E454),$AP459)</f>
        <v>#N/A</v>
      </c>
      <c r="BJ459" s="39" t="e" cm="1">
        <f t="array" ref="BJ459">INDEX($DG$24:$EF$31,COLUMN(F454),$AP459)</f>
        <v>#N/A</v>
      </c>
      <c r="BK459" s="39" t="e" cm="1">
        <f t="array" ref="BK459">INDEX($DG$24:$EF$31,COLUMN(G454),$AP459)</f>
        <v>#N/A</v>
      </c>
      <c r="BL459" s="39" t="e" cm="1">
        <f t="array" ref="BL459">INDEX($DG$24:$EF$31,COLUMN(H454),$AP459)</f>
        <v>#N/A</v>
      </c>
      <c r="BM459" s="63" t="str" cm="1">
        <f t="array" aca="1" ref="BM459:BQ459" ca="1">IFERROR(ROUND(IF(IFERROR(AW459:BA459/AW459:BA459,0)=1,(IFERROR(AQ459:AU459*BG459,0)+IFERROR(AW459:BA459*BH459,0)+(SUM(BD459:BF459)-MIN(BD459:BF459))*BI459+BB459*BJ459+BC459*BK459)*BL459+BB459*(1-BJ459)+BC459*(1-BK459)+IF(AN459=1,BF459,0),""),2),"")</f>
        <v/>
      </c>
      <c r="BN459" s="52" t="str">
        <f ca="1"/>
        <v/>
      </c>
      <c r="BO459" s="52" t="str">
        <f ca="1"/>
        <v/>
      </c>
      <c r="BP459" s="52" t="str">
        <f ca="1"/>
        <v/>
      </c>
      <c r="BQ459" s="64" t="str">
        <f ca="1"/>
        <v/>
      </c>
      <c r="BR459" s="6"/>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6"/>
      <c r="DM459" s="6"/>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row>
    <row r="460" spans="1:153" x14ac:dyDescent="0.3">
      <c r="A460" s="5"/>
      <c r="B460" s="18" t="str">
        <f t="shared" si="111"/>
        <v/>
      </c>
      <c r="C460" s="24"/>
      <c r="D460" s="24"/>
      <c r="E460" s="24"/>
      <c r="F460" s="24"/>
      <c r="G460" s="24"/>
      <c r="H460" s="25"/>
      <c r="I460" s="25"/>
      <c r="J460" s="25"/>
      <c r="K460" s="25"/>
      <c r="L460" s="25"/>
      <c r="M460" s="25"/>
      <c r="N460" s="24"/>
      <c r="O460" s="25"/>
      <c r="P460" s="6"/>
      <c r="Q460" s="6"/>
      <c r="R460" s="6" t="e">
        <f t="shared" si="112"/>
        <v>#N/A</v>
      </c>
      <c r="S460" s="6" t="e">
        <f t="shared" si="113"/>
        <v>#N/A</v>
      </c>
      <c r="T460" s="6" t="e">
        <f t="shared" si="114"/>
        <v>#N/A</v>
      </c>
      <c r="U460" s="6" t="e">
        <f t="shared" si="115"/>
        <v>#N/A</v>
      </c>
      <c r="V460" s="8" cm="1">
        <f t="array" ref="V460">IF(M460=0,0,IF(OR($DM$4=3,$DM$4=4),0,IF($DM$4=1,INDEX($CZ$7:$CZ$15,SUM(IF(M460&lt;$CY$7:$CY$15=TRUE,1,0))+1),VLOOKUP(M460,$DB$7:$DC$107,2,FALSE))))</f>
        <v>0</v>
      </c>
      <c r="W460" s="6" t="e">
        <f t="shared" si="110"/>
        <v>#N/A</v>
      </c>
      <c r="X460" s="6" cm="1">
        <f t="array" aca="1" ref="X460" ca="1">SUM(IF((IF(E460=0,INDIRECT(_xlfn.CONCAT($CH$1,MATCH(F460,$CG$7:$CG$100,0)+6)):INDIRECT(_xlfn.CONCAT($CH$1,MATCH(F460,$CG$7:$CG$100,0)+6+SUM(IF((F460=$CG$7:$CG$59)=TRUE,1,0))-1)),INDIRECT(_xlfn.CONCAT($CD$1,MATCH(E460,$CC$7:$CC$100,0)+6)):INDIRECT(_xlfn.CONCAT($CD$1,MATCH(E460,$CC$7:$CC$100,0)+6+SUM(IF((E460=$CC$7:$CC$59)=TRUE,1,0))-1)))*$S$3)=0,0,1))</f>
        <v>2</v>
      </c>
      <c r="Y460" s="6" t="e" cm="1">
        <f t="array" aca="1" ref="Y460" ca="1">SUM(IF((TRANSPOSE(MMULT(MMULT(_xlfn.MUNIT(X460),IF(MMULT(IF(E460=0,INDIRECT(_xlfn.CONCAT($CH$1,MATCH(F460,$CG$7:$CG$100,0)+6)):INDIRECT(_xlfn.CONCAT($CH$1,MATCH(F460,$CG$7:$CG$100,0)+6+SUM(IF((F460=$CG$7:$CG$59)=TRUE,1,0))-1)),INDIRECT(_xlfn.CONCAT($CD$1,MATCH(E460,$CC$7:$CC$100,0)+6)):INDIRECT(_xlfn.CONCAT($CD$1,MATCH(E460,$CC$7:$CC$100,0)+6+SUM(IF((E460=$CC$7:$CC$59)=TRUE,1,0))-1)))*$S$3,1/TRANSPOSE(W460-INDIRECT(_xlfn.CONCAT($BZ$1,MATCH(D460,$BY$7:$BY$100,0)+6)):INDIRECT(_xlfn.CONCAT($BZ$1,MATCH(D460,$BY$7:$BY$100,0)+6+SUM(IF((D460=$BY$7:$BY$59)=TRUE,1,0))-1))*$R$3))=1,1,0)),W460-INDIRECT(_xlfn.CONCAT($BZ$1,MATCH(D460,$BY$7:$BY$100,0)+6)):INDIRECT(_xlfn.CONCAT($BZ$1,MATCH(D460,$BY$7:$BY$100,0)+6+SUM(IF((D460=$BY$7:$BY$59)=TRUE,1,0))-1))*$R$3)))=0,0,1))</f>
        <v>#N/A</v>
      </c>
      <c r="Z460" s="6"/>
      <c r="AA460" s="30" t="str">
        <f t="shared" ca="1" si="116"/>
        <v/>
      </c>
      <c r="AB460" s="31" t="str">
        <f t="shared" si="117"/>
        <v/>
      </c>
      <c r="AC460" s="31" t="str">
        <f t="shared" si="118"/>
        <v/>
      </c>
      <c r="AD460" s="31" t="str">
        <f t="shared" si="119"/>
        <v/>
      </c>
      <c r="AE460" s="32" t="str">
        <f t="shared" si="120"/>
        <v/>
      </c>
      <c r="AF460" s="33" t="str" cm="1">
        <f t="array" aca="1" ref="AF460" ca="1">IFERROR(IF(_xlfn._xlws.SORT(TRANSPOSE(MMULT(MMULT(_xlfn.MUNIT(X460),IF(ROUND(MMULT(IF(E460=0,IF(DN458=1,INDIRECT(_xlfn.CONCAT($CP$1,MATCH(F460,$CO$7:$CO$100,0)+6)):INDIRECT(_xlfn.CONCAT($CP$1,MATCH(F460,$CO$7:$CO$100,0)+6+SUM(IF((F460=$CO$7:$CO$59)=TRUE,1,0))-1)),INDIRECT(_xlfn.CONCAT($CH$1,MATCH(F460,$CG$7:$CG$100,0)+6)):INDIRECT(_xlfn.CONCAT($CH$1,MATCH(F460,$CG$7:$CG$100,0)+6+SUM(IF((F460=$CG$7:$CG$59)=TRUE,1,0))-1))),IF(OR(DN458=2,DN458=3),INDIRECT(_xlfn.CONCAT($CL$1,MATCH(E460,$CK$7:$CK$100,0)+6)):INDIRECT(_xlfn.CONCAT($CL$1,MATCH(E460,$CK$7:$CK$100,0)+6+SUM(IF((E460=$CK$7:$CK$59)=TRUE,1,0))-1)),INDIRECT(_xlfn.CONCAT($CD$1,MATCH(E460,$CC$7:$CC$100,0)+6)):INDIRECT(_xlfn.CONCAT($CD$1,MATCH(E460,$CC$7:$CC$100,0)+6+SUM(IF((E460=$CC$7:$CC$59)=TRUE,1,0))-1))))*$S$3*IF(AND(DM458=4,F460=0),1.1,1),1/TRANSPOSE(W460-INDIRECT(_xlfn.CONCAT($BZ$1,MATCH(D460,$BY$7:$BY$100,0)+6)):INDIRECT(_xlfn.CONCAT($BZ$1,MATCH(D460,$BY$7:$BY$100,0)+6+SUM(IF((D460=$BY$7:$BY$59)=TRUE,1,0))-1))*$R$3)),6)=1,1,0)),W460-INDIRECT(_xlfn.CONCAT($BZ$1,MATCH(D460,$BY$7:$BY$100,0)+6)):INDIRECT(_xlfn.CONCAT($BZ$1,MATCH(D460,$BY$7:$BY$100,0)+6+SUM(IF((D460=$BY$7:$BY$59)=TRUE,1,0))-1))*$R$3))/$S$3,1,-1,TRUE)=0,"",_xlfn._xlws.SORT(TRANSPOSE(MMULT(MMULT(_xlfn.MUNIT(X460),IF(ROUND(MMULT(IF(E460=0,IF(DN458=1,INDIRECT(_xlfn.CONCAT($CP$1,MATCH(F460,$CO$7:$CO$100,0)+6)):INDIRECT(_xlfn.CONCAT($CP$1,MATCH(F460,$CO$7:$CO$100,0)+6+SUM(IF((F460=$CO$7:$CO$59)=TRUE,1,0))-1)),INDIRECT(_xlfn.CONCAT($CH$1,MATCH(F460,$CG$7:$CG$100,0)+6)):INDIRECT(_xlfn.CONCAT($CH$1,MATCH(F460,$CG$7:$CG$100,0)+6+SUM(IF((F460=$CG$7:$CG$59)=TRUE,1,0))-1))),IF(OR(DN458=2,DN458=3),INDIRECT(_xlfn.CONCAT($CL$1,MATCH(E460,$CK$7:$CK$100,0)+6)):INDIRECT(_xlfn.CONCAT($CL$1,MATCH(E460,$CK$7:$CK$100,0)+6+SUM(IF((E460=$CK$7:$CK$59)=TRUE,1,0))-1)),INDIRECT(_xlfn.CONCAT($CD$1,MATCH(E460,$CC$7:$CC$100,0)+6)):INDIRECT(_xlfn.CONCAT($CD$1,MATCH(E460,$CC$7:$CC$100,0)+6+SUM(IF((E460=$CC$7:$CC$59)=TRUE,1,0))-1))))*$S$3*IF(AND(DM458=4,F460=0),1.1,1),1/TRANSPOSE(W460-INDIRECT(_xlfn.CONCAT($BZ$1,MATCH(D460,$BY$7:$BY$100,0)+6)):INDIRECT(_xlfn.CONCAT($BZ$1,MATCH(D460,$BY$7:$BY$100,0)+6+SUM(IF((D460=$BY$7:$BY$59)=TRUE,1,0))-1))*$R$3)),6)=1,1,0)),W460-INDIRECT(_xlfn.CONCAT($BZ$1,MATCH(D460,$BY$7:$BY$100,0)+6)):INDIRECT(_xlfn.CONCAT($BZ$1,MATCH(D460,$BY$7:$BY$100,0)+6+SUM(IF((D460=$BY$7:$BY$59)=TRUE,1,0))-1))*$R$3))/$S$3,1,-1,TRUE)),"")</f>
        <v/>
      </c>
      <c r="AG460" s="31"/>
      <c r="AH460" s="31"/>
      <c r="AI460" s="31"/>
      <c r="AJ460" s="32"/>
      <c r="AK460" s="6"/>
      <c r="AL460" s="21"/>
      <c r="AM460" s="21"/>
      <c r="AN460" s="48">
        <f t="shared" si="107"/>
        <v>12</v>
      </c>
      <c r="AO460" s="39" t="e">
        <f t="shared" si="108"/>
        <v>#N/A</v>
      </c>
      <c r="AP460" s="39" t="e" cm="1">
        <f t="array" ref="AP460">_xlfn.XMATCH(1,IF(IF((AL460=$DG$24:$EF$24)=TRUE,1,0)+IF((AM460=$DG$25:$EF$25)=TRUE,1,0)=2,1,0))</f>
        <v>#N/A</v>
      </c>
      <c r="AQ460" s="39" t="str" cm="1">
        <f t="array" aca="1" ref="AQ460:AU460" ca="1">AA460:AE460</f>
        <v/>
      </c>
      <c r="AR460" s="39" t="str">
        <f ca="1"/>
        <v/>
      </c>
      <c r="AS460" s="39" t="str">
        <f ca="1"/>
        <v/>
      </c>
      <c r="AT460" s="39" t="str">
        <f ca="1"/>
        <v/>
      </c>
      <c r="AU460" s="39" t="str">
        <f ca="1"/>
        <v/>
      </c>
      <c r="AV460" s="39">
        <f t="shared" si="109"/>
        <v>0</v>
      </c>
      <c r="AW460" s="39" t="e" cm="1">
        <f t="array" ref="AW460">IF(AND(AV460=1,AO460&lt;&gt;1),VLOOKUP(E460,변환표준점수!$H$8:$O$60,_xlfn.XMATCH('표점 계산기'!$AL460,변환표준점수!$I$6:$O$6)+1,FALSE),IF(AND($E460=0,$DN$4=1),INDEX($CH$7:$CH$73,SUM(IF(AF460=$CP$7:$CP$59,ROW($A$1:$A$50),0))),IF(AND($E460&lt;&gt;0,$DN$4&lt;&gt;1),INDEX($CD$7:$CD$73,SUM(IF(AF460=$CL$7:$CL$59,ROW($A$1:$A$50),0))),AF460:AJ460)))</f>
        <v>#N/A</v>
      </c>
      <c r="AX460" s="39"/>
      <c r="AY460" s="39"/>
      <c r="AZ460" s="39"/>
      <c r="BA460" s="39"/>
      <c r="BB460" s="39" t="e">
        <f>VLOOKUP(G460,변환표준점수!$X$8:$AM$16,_xlfn.XMATCH(AL460,변환표준점수!$Y$5:$AM$5)+IF(OR(AN460=6,AN460=7,AN460=10,AN460=11),IF(AO460=1,0,1),0)+1,FALSE)</f>
        <v>#N/A</v>
      </c>
      <c r="BC460" s="39" t="e">
        <f>VLOOKUP(H460,변환표준점수!$AO$8:$BE$16,_xlfn.XMATCH(AL460,변환표준점수!$AP$5:$BE$5)+IF(OR(AN460=3,AN460=6,AN460=8,AN460=9,AN460=10),IF(AO460=1,0,1),0)+1,FALSE)</f>
        <v>#N/A</v>
      </c>
      <c r="BD460" s="39" t="e">
        <f>IF(I460=0,VLOOKUP(K460,변환표준점수!$BU$8:$CF$62,'표점 계산기'!$AN460+1,FALSE),VLOOKUP(I460,변환표준점수!$BH$8:$BS$62,'표점 계산기'!$AN460+1,FALSE))</f>
        <v>#N/A</v>
      </c>
      <c r="BE460" s="39" t="e">
        <f>IF(J460=0,VLOOKUP(L460,변환표준점수!$BU$8:$CF$62,'표점 계산기'!$AN460+1,FALSE),VLOOKUP(J460,변환표준점수!$BH$8:$BS$62,'표점 계산기'!$AN460+1,FALSE))</f>
        <v>#N/A</v>
      </c>
      <c r="BF460" s="39" cm="1">
        <f t="array" ref="BF460">IF(M460=0,0,IF(OR(AN460=3,AN460=4),0,IF(AN460=1,INDEX($CZ$7:$CZ$15,SUM(IF(M460&lt;$CY$7:$CY$15=TRUE,1,0))+1),VLOOKUP(M460,변환표준점수!$BH$8:$BS$62,'표점 계산기'!AN460+1,FALSE))))</f>
        <v>0</v>
      </c>
      <c r="BG460" s="39" t="e" cm="1">
        <f t="array" ref="BG460">INDEX($DG$24:$EF$31,COLUMN(C455),$AP460)</f>
        <v>#N/A</v>
      </c>
      <c r="BH460" s="39" t="e" cm="1">
        <f t="array" ref="BH460">INDEX($DG$24:$EF$31,COLUMN(D455),$AP460)</f>
        <v>#N/A</v>
      </c>
      <c r="BI460" s="39" t="e" cm="1">
        <f t="array" ref="BI460">INDEX($DG$24:$EF$31,COLUMN(E455),$AP460)</f>
        <v>#N/A</v>
      </c>
      <c r="BJ460" s="39" t="e" cm="1">
        <f t="array" ref="BJ460">INDEX($DG$24:$EF$31,COLUMN(F455),$AP460)</f>
        <v>#N/A</v>
      </c>
      <c r="BK460" s="39" t="e" cm="1">
        <f t="array" ref="BK460">INDEX($DG$24:$EF$31,COLUMN(G455),$AP460)</f>
        <v>#N/A</v>
      </c>
      <c r="BL460" s="39" t="e" cm="1">
        <f t="array" ref="BL460">INDEX($DG$24:$EF$31,COLUMN(H455),$AP460)</f>
        <v>#N/A</v>
      </c>
      <c r="BM460" s="63" t="str" cm="1">
        <f t="array" aca="1" ref="BM460:BQ460" ca="1">IFERROR(ROUND(IF(IFERROR(AW460:BA460/AW460:BA460,0)=1,(IFERROR(AQ460:AU460*BG460,0)+IFERROR(AW460:BA460*BH460,0)+(SUM(BD460:BF460)-MIN(BD460:BF460))*BI460+BB460*BJ460+BC460*BK460)*BL460+BB460*(1-BJ460)+BC460*(1-BK460)+IF(AN460=1,BF460,0),""),2),"")</f>
        <v/>
      </c>
      <c r="BN460" s="52" t="str">
        <f ca="1"/>
        <v/>
      </c>
      <c r="BO460" s="52" t="str">
        <f ca="1"/>
        <v/>
      </c>
      <c r="BP460" s="52" t="str">
        <f ca="1"/>
        <v/>
      </c>
      <c r="BQ460" s="64" t="str">
        <f ca="1"/>
        <v/>
      </c>
      <c r="BR460" s="6"/>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6"/>
      <c r="DM460" s="6"/>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row>
    <row r="461" spans="1:153" x14ac:dyDescent="0.3">
      <c r="A461" s="5"/>
      <c r="B461" s="18" t="str">
        <f t="shared" si="111"/>
        <v/>
      </c>
      <c r="C461" s="24"/>
      <c r="D461" s="24"/>
      <c r="E461" s="24"/>
      <c r="F461" s="24"/>
      <c r="G461" s="24"/>
      <c r="H461" s="25"/>
      <c r="I461" s="25"/>
      <c r="J461" s="25"/>
      <c r="K461" s="25"/>
      <c r="L461" s="25"/>
      <c r="M461" s="25"/>
      <c r="N461" s="24"/>
      <c r="O461" s="25"/>
      <c r="P461" s="6"/>
      <c r="Q461" s="6"/>
      <c r="R461" s="6" t="e">
        <f t="shared" si="112"/>
        <v>#N/A</v>
      </c>
      <c r="S461" s="6" t="e">
        <f t="shared" si="113"/>
        <v>#N/A</v>
      </c>
      <c r="T461" s="6" t="e">
        <f t="shared" si="114"/>
        <v>#N/A</v>
      </c>
      <c r="U461" s="6" t="e">
        <f t="shared" si="115"/>
        <v>#N/A</v>
      </c>
      <c r="V461" s="8" cm="1">
        <f t="array" ref="V461">IF(M461=0,0,IF(OR($DM$4=3,$DM$4=4),0,IF($DM$4=1,INDEX($CZ$7:$CZ$15,SUM(IF(M461&lt;$CY$7:$CY$15=TRUE,1,0))+1),VLOOKUP(M461,$DB$7:$DC$107,2,FALSE))))</f>
        <v>0</v>
      </c>
      <c r="W461" s="6" t="e">
        <f t="shared" si="110"/>
        <v>#N/A</v>
      </c>
      <c r="X461" s="6" cm="1">
        <f t="array" aca="1" ref="X461" ca="1">SUM(IF((IF(E461=0,INDIRECT(_xlfn.CONCAT($CH$1,MATCH(F461,$CG$7:$CG$100,0)+6)):INDIRECT(_xlfn.CONCAT($CH$1,MATCH(F461,$CG$7:$CG$100,0)+6+SUM(IF((F461=$CG$7:$CG$59)=TRUE,1,0))-1)),INDIRECT(_xlfn.CONCAT($CD$1,MATCH(E461,$CC$7:$CC$100,0)+6)):INDIRECT(_xlfn.CONCAT($CD$1,MATCH(E461,$CC$7:$CC$100,0)+6+SUM(IF((E461=$CC$7:$CC$59)=TRUE,1,0))-1)))*$S$3)=0,0,1))</f>
        <v>2</v>
      </c>
      <c r="Y461" s="6" t="e" cm="1">
        <f t="array" aca="1" ref="Y461" ca="1">SUM(IF((TRANSPOSE(MMULT(MMULT(_xlfn.MUNIT(X461),IF(MMULT(IF(E461=0,INDIRECT(_xlfn.CONCAT($CH$1,MATCH(F461,$CG$7:$CG$100,0)+6)):INDIRECT(_xlfn.CONCAT($CH$1,MATCH(F461,$CG$7:$CG$100,0)+6+SUM(IF((F461=$CG$7:$CG$59)=TRUE,1,0))-1)),INDIRECT(_xlfn.CONCAT($CD$1,MATCH(E461,$CC$7:$CC$100,0)+6)):INDIRECT(_xlfn.CONCAT($CD$1,MATCH(E461,$CC$7:$CC$100,0)+6+SUM(IF((E461=$CC$7:$CC$59)=TRUE,1,0))-1)))*$S$3,1/TRANSPOSE(W461-INDIRECT(_xlfn.CONCAT($BZ$1,MATCH(D461,$BY$7:$BY$100,0)+6)):INDIRECT(_xlfn.CONCAT($BZ$1,MATCH(D461,$BY$7:$BY$100,0)+6+SUM(IF((D461=$BY$7:$BY$59)=TRUE,1,0))-1))*$R$3))=1,1,0)),W461-INDIRECT(_xlfn.CONCAT($BZ$1,MATCH(D461,$BY$7:$BY$100,0)+6)):INDIRECT(_xlfn.CONCAT($BZ$1,MATCH(D461,$BY$7:$BY$100,0)+6+SUM(IF((D461=$BY$7:$BY$59)=TRUE,1,0))-1))*$R$3)))=0,0,1))</f>
        <v>#N/A</v>
      </c>
      <c r="Z461" s="6"/>
      <c r="AA461" s="30" t="str">
        <f t="shared" ca="1" si="116"/>
        <v/>
      </c>
      <c r="AB461" s="31" t="str">
        <f t="shared" si="117"/>
        <v/>
      </c>
      <c r="AC461" s="31" t="str">
        <f t="shared" si="118"/>
        <v/>
      </c>
      <c r="AD461" s="31" t="str">
        <f t="shared" si="119"/>
        <v/>
      </c>
      <c r="AE461" s="32" t="str">
        <f t="shared" si="120"/>
        <v/>
      </c>
      <c r="AF461" s="33" t="str" cm="1">
        <f t="array" aca="1" ref="AF461" ca="1">IFERROR(IF(_xlfn._xlws.SORT(TRANSPOSE(MMULT(MMULT(_xlfn.MUNIT(X461),IF(ROUND(MMULT(IF(E461=0,IF(DN459=1,INDIRECT(_xlfn.CONCAT($CP$1,MATCH(F461,$CO$7:$CO$100,0)+6)):INDIRECT(_xlfn.CONCAT($CP$1,MATCH(F461,$CO$7:$CO$100,0)+6+SUM(IF((F461=$CO$7:$CO$59)=TRUE,1,0))-1)),INDIRECT(_xlfn.CONCAT($CH$1,MATCH(F461,$CG$7:$CG$100,0)+6)):INDIRECT(_xlfn.CONCAT($CH$1,MATCH(F461,$CG$7:$CG$100,0)+6+SUM(IF((F461=$CG$7:$CG$59)=TRUE,1,0))-1))),IF(OR(DN459=2,DN459=3),INDIRECT(_xlfn.CONCAT($CL$1,MATCH(E461,$CK$7:$CK$100,0)+6)):INDIRECT(_xlfn.CONCAT($CL$1,MATCH(E461,$CK$7:$CK$100,0)+6+SUM(IF((E461=$CK$7:$CK$59)=TRUE,1,0))-1)),INDIRECT(_xlfn.CONCAT($CD$1,MATCH(E461,$CC$7:$CC$100,0)+6)):INDIRECT(_xlfn.CONCAT($CD$1,MATCH(E461,$CC$7:$CC$100,0)+6+SUM(IF((E461=$CC$7:$CC$59)=TRUE,1,0))-1))))*$S$3*IF(AND(DM459=4,F461=0),1.1,1),1/TRANSPOSE(W461-INDIRECT(_xlfn.CONCAT($BZ$1,MATCH(D461,$BY$7:$BY$100,0)+6)):INDIRECT(_xlfn.CONCAT($BZ$1,MATCH(D461,$BY$7:$BY$100,0)+6+SUM(IF((D461=$BY$7:$BY$59)=TRUE,1,0))-1))*$R$3)),6)=1,1,0)),W461-INDIRECT(_xlfn.CONCAT($BZ$1,MATCH(D461,$BY$7:$BY$100,0)+6)):INDIRECT(_xlfn.CONCAT($BZ$1,MATCH(D461,$BY$7:$BY$100,0)+6+SUM(IF((D461=$BY$7:$BY$59)=TRUE,1,0))-1))*$R$3))/$S$3,1,-1,TRUE)=0,"",_xlfn._xlws.SORT(TRANSPOSE(MMULT(MMULT(_xlfn.MUNIT(X461),IF(ROUND(MMULT(IF(E461=0,IF(DN459=1,INDIRECT(_xlfn.CONCAT($CP$1,MATCH(F461,$CO$7:$CO$100,0)+6)):INDIRECT(_xlfn.CONCAT($CP$1,MATCH(F461,$CO$7:$CO$100,0)+6+SUM(IF((F461=$CO$7:$CO$59)=TRUE,1,0))-1)),INDIRECT(_xlfn.CONCAT($CH$1,MATCH(F461,$CG$7:$CG$100,0)+6)):INDIRECT(_xlfn.CONCAT($CH$1,MATCH(F461,$CG$7:$CG$100,0)+6+SUM(IF((F461=$CG$7:$CG$59)=TRUE,1,0))-1))),IF(OR(DN459=2,DN459=3),INDIRECT(_xlfn.CONCAT($CL$1,MATCH(E461,$CK$7:$CK$100,0)+6)):INDIRECT(_xlfn.CONCAT($CL$1,MATCH(E461,$CK$7:$CK$100,0)+6+SUM(IF((E461=$CK$7:$CK$59)=TRUE,1,0))-1)),INDIRECT(_xlfn.CONCAT($CD$1,MATCH(E461,$CC$7:$CC$100,0)+6)):INDIRECT(_xlfn.CONCAT($CD$1,MATCH(E461,$CC$7:$CC$100,0)+6+SUM(IF((E461=$CC$7:$CC$59)=TRUE,1,0))-1))))*$S$3*IF(AND(DM459=4,F461=0),1.1,1),1/TRANSPOSE(W461-INDIRECT(_xlfn.CONCAT($BZ$1,MATCH(D461,$BY$7:$BY$100,0)+6)):INDIRECT(_xlfn.CONCAT($BZ$1,MATCH(D461,$BY$7:$BY$100,0)+6+SUM(IF((D461=$BY$7:$BY$59)=TRUE,1,0))-1))*$R$3)),6)=1,1,0)),W461-INDIRECT(_xlfn.CONCAT($BZ$1,MATCH(D461,$BY$7:$BY$100,0)+6)):INDIRECT(_xlfn.CONCAT($BZ$1,MATCH(D461,$BY$7:$BY$100,0)+6+SUM(IF((D461=$BY$7:$BY$59)=TRUE,1,0))-1))*$R$3))/$S$3,1,-1,TRUE)),"")</f>
        <v/>
      </c>
      <c r="AG461" s="31"/>
      <c r="AH461" s="31"/>
      <c r="AI461" s="31"/>
      <c r="AJ461" s="32"/>
      <c r="AK461" s="6"/>
      <c r="AL461" s="21"/>
      <c r="AM461" s="21"/>
      <c r="AN461" s="48">
        <f t="shared" si="107"/>
        <v>12</v>
      </c>
      <c r="AO461" s="39" t="e">
        <f t="shared" si="108"/>
        <v>#N/A</v>
      </c>
      <c r="AP461" s="39" t="e" cm="1">
        <f t="array" ref="AP461">_xlfn.XMATCH(1,IF(IF((AL461=$DG$24:$EF$24)=TRUE,1,0)+IF((AM461=$DG$25:$EF$25)=TRUE,1,0)=2,1,0))</f>
        <v>#N/A</v>
      </c>
      <c r="AQ461" s="39" t="str" cm="1">
        <f t="array" aca="1" ref="AQ461:AU461" ca="1">AA461:AE461</f>
        <v/>
      </c>
      <c r="AR461" s="39" t="str">
        <f ca="1"/>
        <v/>
      </c>
      <c r="AS461" s="39" t="str">
        <f ca="1"/>
        <v/>
      </c>
      <c r="AT461" s="39" t="str">
        <f ca="1"/>
        <v/>
      </c>
      <c r="AU461" s="39" t="str">
        <f ca="1"/>
        <v/>
      </c>
      <c r="AV461" s="39">
        <f t="shared" si="109"/>
        <v>0</v>
      </c>
      <c r="AW461" s="39" t="e" cm="1">
        <f t="array" ref="AW461">IF(AND(AV461=1,AO461&lt;&gt;1),VLOOKUP(E461,변환표준점수!$H$8:$O$60,_xlfn.XMATCH('표점 계산기'!$AL461,변환표준점수!$I$6:$O$6)+1,FALSE),IF(AND($E461=0,$DN$4=1),INDEX($CH$7:$CH$73,SUM(IF(AF461=$CP$7:$CP$59,ROW($A$1:$A$50),0))),IF(AND($E461&lt;&gt;0,$DN$4&lt;&gt;1),INDEX($CD$7:$CD$73,SUM(IF(AF461=$CL$7:$CL$59,ROW($A$1:$A$50),0))),AF461:AJ461)))</f>
        <v>#N/A</v>
      </c>
      <c r="AX461" s="39"/>
      <c r="AY461" s="39"/>
      <c r="AZ461" s="39"/>
      <c r="BA461" s="39"/>
      <c r="BB461" s="39" t="e">
        <f>VLOOKUP(G461,변환표준점수!$X$8:$AM$16,_xlfn.XMATCH(AL461,변환표준점수!$Y$5:$AM$5)+IF(OR(AN461=6,AN461=7,AN461=10,AN461=11),IF(AO461=1,0,1),0)+1,FALSE)</f>
        <v>#N/A</v>
      </c>
      <c r="BC461" s="39" t="e">
        <f>VLOOKUP(H461,변환표준점수!$AO$8:$BE$16,_xlfn.XMATCH(AL461,변환표준점수!$AP$5:$BE$5)+IF(OR(AN461=3,AN461=6,AN461=8,AN461=9,AN461=10),IF(AO461=1,0,1),0)+1,FALSE)</f>
        <v>#N/A</v>
      </c>
      <c r="BD461" s="39" t="e">
        <f>IF(I461=0,VLOOKUP(K461,변환표준점수!$BU$8:$CF$62,'표점 계산기'!$AN461+1,FALSE),VLOOKUP(I461,변환표준점수!$BH$8:$BS$62,'표점 계산기'!$AN461+1,FALSE))</f>
        <v>#N/A</v>
      </c>
      <c r="BE461" s="39" t="e">
        <f>IF(J461=0,VLOOKUP(L461,변환표준점수!$BU$8:$CF$62,'표점 계산기'!$AN461+1,FALSE),VLOOKUP(J461,변환표준점수!$BH$8:$BS$62,'표점 계산기'!$AN461+1,FALSE))</f>
        <v>#N/A</v>
      </c>
      <c r="BF461" s="39" cm="1">
        <f t="array" ref="BF461">IF(M461=0,0,IF(OR(AN461=3,AN461=4),0,IF(AN461=1,INDEX($CZ$7:$CZ$15,SUM(IF(M461&lt;$CY$7:$CY$15=TRUE,1,0))+1),VLOOKUP(M461,변환표준점수!$BH$8:$BS$62,'표점 계산기'!AN461+1,FALSE))))</f>
        <v>0</v>
      </c>
      <c r="BG461" s="39" t="e" cm="1">
        <f t="array" ref="BG461">INDEX($DG$24:$EF$31,COLUMN(C456),$AP461)</f>
        <v>#N/A</v>
      </c>
      <c r="BH461" s="39" t="e" cm="1">
        <f t="array" ref="BH461">INDEX($DG$24:$EF$31,COLUMN(D456),$AP461)</f>
        <v>#N/A</v>
      </c>
      <c r="BI461" s="39" t="e" cm="1">
        <f t="array" ref="BI461">INDEX($DG$24:$EF$31,COLUMN(E456),$AP461)</f>
        <v>#N/A</v>
      </c>
      <c r="BJ461" s="39" t="e" cm="1">
        <f t="array" ref="BJ461">INDEX($DG$24:$EF$31,COLUMN(F456),$AP461)</f>
        <v>#N/A</v>
      </c>
      <c r="BK461" s="39" t="e" cm="1">
        <f t="array" ref="BK461">INDEX($DG$24:$EF$31,COLUMN(G456),$AP461)</f>
        <v>#N/A</v>
      </c>
      <c r="BL461" s="39" t="e" cm="1">
        <f t="array" ref="BL461">INDEX($DG$24:$EF$31,COLUMN(H456),$AP461)</f>
        <v>#N/A</v>
      </c>
      <c r="BM461" s="63" t="str" cm="1">
        <f t="array" aca="1" ref="BM461:BQ461" ca="1">IFERROR(ROUND(IF(IFERROR(AW461:BA461/AW461:BA461,0)=1,(IFERROR(AQ461:AU461*BG461,0)+IFERROR(AW461:BA461*BH461,0)+(SUM(BD461:BF461)-MIN(BD461:BF461))*BI461+BB461*BJ461+BC461*BK461)*BL461+BB461*(1-BJ461)+BC461*(1-BK461)+IF(AN461=1,BF461,0),""),2),"")</f>
        <v/>
      </c>
      <c r="BN461" s="52" t="str">
        <f ca="1"/>
        <v/>
      </c>
      <c r="BO461" s="52" t="str">
        <f ca="1"/>
        <v/>
      </c>
      <c r="BP461" s="52" t="str">
        <f ca="1"/>
        <v/>
      </c>
      <c r="BQ461" s="64" t="str">
        <f ca="1"/>
        <v/>
      </c>
      <c r="BR461" s="6"/>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6"/>
      <c r="DM461" s="6"/>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row>
    <row r="462" spans="1:153" x14ac:dyDescent="0.3">
      <c r="A462" s="5"/>
      <c r="B462" s="18" t="str">
        <f t="shared" si="111"/>
        <v/>
      </c>
      <c r="C462" s="24"/>
      <c r="D462" s="24"/>
      <c r="E462" s="24"/>
      <c r="F462" s="24"/>
      <c r="G462" s="24"/>
      <c r="H462" s="25"/>
      <c r="I462" s="25"/>
      <c r="J462" s="25"/>
      <c r="K462" s="25"/>
      <c r="L462" s="25"/>
      <c r="M462" s="25"/>
      <c r="N462" s="24"/>
      <c r="O462" s="25"/>
      <c r="P462" s="6"/>
      <c r="Q462" s="6"/>
      <c r="R462" s="6" t="e">
        <f t="shared" si="112"/>
        <v>#N/A</v>
      </c>
      <c r="S462" s="6" t="e">
        <f t="shared" si="113"/>
        <v>#N/A</v>
      </c>
      <c r="T462" s="6" t="e">
        <f t="shared" si="114"/>
        <v>#N/A</v>
      </c>
      <c r="U462" s="6" t="e">
        <f t="shared" si="115"/>
        <v>#N/A</v>
      </c>
      <c r="V462" s="8" cm="1">
        <f t="array" ref="V462">IF(M462=0,0,IF(OR($DM$4=3,$DM$4=4),0,IF($DM$4=1,INDEX($CZ$7:$CZ$15,SUM(IF(M462&lt;$CY$7:$CY$15=TRUE,1,0))+1),VLOOKUP(M462,$DB$7:$DC$107,2,FALSE))))</f>
        <v>0</v>
      </c>
      <c r="W462" s="6" t="e">
        <f t="shared" si="110"/>
        <v>#N/A</v>
      </c>
      <c r="X462" s="6" cm="1">
        <f t="array" aca="1" ref="X462" ca="1">SUM(IF((IF(E462=0,INDIRECT(_xlfn.CONCAT($CH$1,MATCH(F462,$CG$7:$CG$100,0)+6)):INDIRECT(_xlfn.CONCAT($CH$1,MATCH(F462,$CG$7:$CG$100,0)+6+SUM(IF((F462=$CG$7:$CG$59)=TRUE,1,0))-1)),INDIRECT(_xlfn.CONCAT($CD$1,MATCH(E462,$CC$7:$CC$100,0)+6)):INDIRECT(_xlfn.CONCAT($CD$1,MATCH(E462,$CC$7:$CC$100,0)+6+SUM(IF((E462=$CC$7:$CC$59)=TRUE,1,0))-1)))*$S$3)=0,0,1))</f>
        <v>2</v>
      </c>
      <c r="Y462" s="6" t="e" cm="1">
        <f t="array" aca="1" ref="Y462" ca="1">SUM(IF((TRANSPOSE(MMULT(MMULT(_xlfn.MUNIT(X462),IF(MMULT(IF(E462=0,INDIRECT(_xlfn.CONCAT($CH$1,MATCH(F462,$CG$7:$CG$100,0)+6)):INDIRECT(_xlfn.CONCAT($CH$1,MATCH(F462,$CG$7:$CG$100,0)+6+SUM(IF((F462=$CG$7:$CG$59)=TRUE,1,0))-1)),INDIRECT(_xlfn.CONCAT($CD$1,MATCH(E462,$CC$7:$CC$100,0)+6)):INDIRECT(_xlfn.CONCAT($CD$1,MATCH(E462,$CC$7:$CC$100,0)+6+SUM(IF((E462=$CC$7:$CC$59)=TRUE,1,0))-1)))*$S$3,1/TRANSPOSE(W462-INDIRECT(_xlfn.CONCAT($BZ$1,MATCH(D462,$BY$7:$BY$100,0)+6)):INDIRECT(_xlfn.CONCAT($BZ$1,MATCH(D462,$BY$7:$BY$100,0)+6+SUM(IF((D462=$BY$7:$BY$59)=TRUE,1,0))-1))*$R$3))=1,1,0)),W462-INDIRECT(_xlfn.CONCAT($BZ$1,MATCH(D462,$BY$7:$BY$100,0)+6)):INDIRECT(_xlfn.CONCAT($BZ$1,MATCH(D462,$BY$7:$BY$100,0)+6+SUM(IF((D462=$BY$7:$BY$59)=TRUE,1,0))-1))*$R$3)))=0,0,1))</f>
        <v>#N/A</v>
      </c>
      <c r="Z462" s="6"/>
      <c r="AA462" s="30" t="str">
        <f t="shared" ca="1" si="116"/>
        <v/>
      </c>
      <c r="AB462" s="31" t="str">
        <f t="shared" si="117"/>
        <v/>
      </c>
      <c r="AC462" s="31" t="str">
        <f t="shared" si="118"/>
        <v/>
      </c>
      <c r="AD462" s="31" t="str">
        <f t="shared" si="119"/>
        <v/>
      </c>
      <c r="AE462" s="32" t="str">
        <f t="shared" si="120"/>
        <v/>
      </c>
      <c r="AF462" s="33" t="str" cm="1">
        <f t="array" aca="1" ref="AF462" ca="1">IFERROR(IF(_xlfn._xlws.SORT(TRANSPOSE(MMULT(MMULT(_xlfn.MUNIT(X462),IF(ROUND(MMULT(IF(E462=0,IF(DN460=1,INDIRECT(_xlfn.CONCAT($CP$1,MATCH(F462,$CO$7:$CO$100,0)+6)):INDIRECT(_xlfn.CONCAT($CP$1,MATCH(F462,$CO$7:$CO$100,0)+6+SUM(IF((F462=$CO$7:$CO$59)=TRUE,1,0))-1)),INDIRECT(_xlfn.CONCAT($CH$1,MATCH(F462,$CG$7:$CG$100,0)+6)):INDIRECT(_xlfn.CONCAT($CH$1,MATCH(F462,$CG$7:$CG$100,0)+6+SUM(IF((F462=$CG$7:$CG$59)=TRUE,1,0))-1))),IF(OR(DN460=2,DN460=3),INDIRECT(_xlfn.CONCAT($CL$1,MATCH(E462,$CK$7:$CK$100,0)+6)):INDIRECT(_xlfn.CONCAT($CL$1,MATCH(E462,$CK$7:$CK$100,0)+6+SUM(IF((E462=$CK$7:$CK$59)=TRUE,1,0))-1)),INDIRECT(_xlfn.CONCAT($CD$1,MATCH(E462,$CC$7:$CC$100,0)+6)):INDIRECT(_xlfn.CONCAT($CD$1,MATCH(E462,$CC$7:$CC$100,0)+6+SUM(IF((E462=$CC$7:$CC$59)=TRUE,1,0))-1))))*$S$3*IF(AND(DM460=4,F462=0),1.1,1),1/TRANSPOSE(W462-INDIRECT(_xlfn.CONCAT($BZ$1,MATCH(D462,$BY$7:$BY$100,0)+6)):INDIRECT(_xlfn.CONCAT($BZ$1,MATCH(D462,$BY$7:$BY$100,0)+6+SUM(IF((D462=$BY$7:$BY$59)=TRUE,1,0))-1))*$R$3)),6)=1,1,0)),W462-INDIRECT(_xlfn.CONCAT($BZ$1,MATCH(D462,$BY$7:$BY$100,0)+6)):INDIRECT(_xlfn.CONCAT($BZ$1,MATCH(D462,$BY$7:$BY$100,0)+6+SUM(IF((D462=$BY$7:$BY$59)=TRUE,1,0))-1))*$R$3))/$S$3,1,-1,TRUE)=0,"",_xlfn._xlws.SORT(TRANSPOSE(MMULT(MMULT(_xlfn.MUNIT(X462),IF(ROUND(MMULT(IF(E462=0,IF(DN460=1,INDIRECT(_xlfn.CONCAT($CP$1,MATCH(F462,$CO$7:$CO$100,0)+6)):INDIRECT(_xlfn.CONCAT($CP$1,MATCH(F462,$CO$7:$CO$100,0)+6+SUM(IF((F462=$CO$7:$CO$59)=TRUE,1,0))-1)),INDIRECT(_xlfn.CONCAT($CH$1,MATCH(F462,$CG$7:$CG$100,0)+6)):INDIRECT(_xlfn.CONCAT($CH$1,MATCH(F462,$CG$7:$CG$100,0)+6+SUM(IF((F462=$CG$7:$CG$59)=TRUE,1,0))-1))),IF(OR(DN460=2,DN460=3),INDIRECT(_xlfn.CONCAT($CL$1,MATCH(E462,$CK$7:$CK$100,0)+6)):INDIRECT(_xlfn.CONCAT($CL$1,MATCH(E462,$CK$7:$CK$100,0)+6+SUM(IF((E462=$CK$7:$CK$59)=TRUE,1,0))-1)),INDIRECT(_xlfn.CONCAT($CD$1,MATCH(E462,$CC$7:$CC$100,0)+6)):INDIRECT(_xlfn.CONCAT($CD$1,MATCH(E462,$CC$7:$CC$100,0)+6+SUM(IF((E462=$CC$7:$CC$59)=TRUE,1,0))-1))))*$S$3*IF(AND(DM460=4,F462=0),1.1,1),1/TRANSPOSE(W462-INDIRECT(_xlfn.CONCAT($BZ$1,MATCH(D462,$BY$7:$BY$100,0)+6)):INDIRECT(_xlfn.CONCAT($BZ$1,MATCH(D462,$BY$7:$BY$100,0)+6+SUM(IF((D462=$BY$7:$BY$59)=TRUE,1,0))-1))*$R$3)),6)=1,1,0)),W462-INDIRECT(_xlfn.CONCAT($BZ$1,MATCH(D462,$BY$7:$BY$100,0)+6)):INDIRECT(_xlfn.CONCAT($BZ$1,MATCH(D462,$BY$7:$BY$100,0)+6+SUM(IF((D462=$BY$7:$BY$59)=TRUE,1,0))-1))*$R$3))/$S$3,1,-1,TRUE)),"")</f>
        <v/>
      </c>
      <c r="AG462" s="31"/>
      <c r="AH462" s="31"/>
      <c r="AI462" s="31"/>
      <c r="AJ462" s="32"/>
      <c r="AK462" s="6"/>
      <c r="AL462" s="21"/>
      <c r="AM462" s="21"/>
      <c r="AN462" s="48">
        <f t="shared" si="107"/>
        <v>12</v>
      </c>
      <c r="AO462" s="39" t="e">
        <f t="shared" si="108"/>
        <v>#N/A</v>
      </c>
      <c r="AP462" s="39" t="e" cm="1">
        <f t="array" ref="AP462">_xlfn.XMATCH(1,IF(IF((AL462=$DG$24:$EF$24)=TRUE,1,0)+IF((AM462=$DG$25:$EF$25)=TRUE,1,0)=2,1,0))</f>
        <v>#N/A</v>
      </c>
      <c r="AQ462" s="39" t="str" cm="1">
        <f t="array" aca="1" ref="AQ462:AU462" ca="1">AA462:AE462</f>
        <v/>
      </c>
      <c r="AR462" s="39" t="str">
        <f ca="1"/>
        <v/>
      </c>
      <c r="AS462" s="39" t="str">
        <f ca="1"/>
        <v/>
      </c>
      <c r="AT462" s="39" t="str">
        <f ca="1"/>
        <v/>
      </c>
      <c r="AU462" s="39" t="str">
        <f ca="1"/>
        <v/>
      </c>
      <c r="AV462" s="39">
        <f t="shared" si="109"/>
        <v>0</v>
      </c>
      <c r="AW462" s="39" t="e" cm="1">
        <f t="array" ref="AW462">IF(AND(AV462=1,AO462&lt;&gt;1),VLOOKUP(E462,변환표준점수!$H$8:$O$60,_xlfn.XMATCH('표점 계산기'!$AL462,변환표준점수!$I$6:$O$6)+1,FALSE),IF(AND($E462=0,$DN$4=1),INDEX($CH$7:$CH$73,SUM(IF(AF462=$CP$7:$CP$59,ROW($A$1:$A$50),0))),IF(AND($E462&lt;&gt;0,$DN$4&lt;&gt;1),INDEX($CD$7:$CD$73,SUM(IF(AF462=$CL$7:$CL$59,ROW($A$1:$A$50),0))),AF462:AJ462)))</f>
        <v>#N/A</v>
      </c>
      <c r="AX462" s="39"/>
      <c r="AY462" s="39"/>
      <c r="AZ462" s="39"/>
      <c r="BA462" s="39"/>
      <c r="BB462" s="39" t="e">
        <f>VLOOKUP(G462,변환표준점수!$X$8:$AM$16,_xlfn.XMATCH(AL462,변환표준점수!$Y$5:$AM$5)+IF(OR(AN462=6,AN462=7,AN462=10,AN462=11),IF(AO462=1,0,1),0)+1,FALSE)</f>
        <v>#N/A</v>
      </c>
      <c r="BC462" s="39" t="e">
        <f>VLOOKUP(H462,변환표준점수!$AO$8:$BE$16,_xlfn.XMATCH(AL462,변환표준점수!$AP$5:$BE$5)+IF(OR(AN462=3,AN462=6,AN462=8,AN462=9,AN462=10),IF(AO462=1,0,1),0)+1,FALSE)</f>
        <v>#N/A</v>
      </c>
      <c r="BD462" s="39" t="e">
        <f>IF(I462=0,VLOOKUP(K462,변환표준점수!$BU$8:$CF$62,'표점 계산기'!$AN462+1,FALSE),VLOOKUP(I462,변환표준점수!$BH$8:$BS$62,'표점 계산기'!$AN462+1,FALSE))</f>
        <v>#N/A</v>
      </c>
      <c r="BE462" s="39" t="e">
        <f>IF(J462=0,VLOOKUP(L462,변환표준점수!$BU$8:$CF$62,'표점 계산기'!$AN462+1,FALSE),VLOOKUP(J462,변환표준점수!$BH$8:$BS$62,'표점 계산기'!$AN462+1,FALSE))</f>
        <v>#N/A</v>
      </c>
      <c r="BF462" s="39" cm="1">
        <f t="array" ref="BF462">IF(M462=0,0,IF(OR(AN462=3,AN462=4),0,IF(AN462=1,INDEX($CZ$7:$CZ$15,SUM(IF(M462&lt;$CY$7:$CY$15=TRUE,1,0))+1),VLOOKUP(M462,변환표준점수!$BH$8:$BS$62,'표점 계산기'!AN462+1,FALSE))))</f>
        <v>0</v>
      </c>
      <c r="BG462" s="39" t="e" cm="1">
        <f t="array" ref="BG462">INDEX($DG$24:$EF$31,COLUMN(C457),$AP462)</f>
        <v>#N/A</v>
      </c>
      <c r="BH462" s="39" t="e" cm="1">
        <f t="array" ref="BH462">INDEX($DG$24:$EF$31,COLUMN(D457),$AP462)</f>
        <v>#N/A</v>
      </c>
      <c r="BI462" s="39" t="e" cm="1">
        <f t="array" ref="BI462">INDEX($DG$24:$EF$31,COLUMN(E457),$AP462)</f>
        <v>#N/A</v>
      </c>
      <c r="BJ462" s="39" t="e" cm="1">
        <f t="array" ref="BJ462">INDEX($DG$24:$EF$31,COLUMN(F457),$AP462)</f>
        <v>#N/A</v>
      </c>
      <c r="BK462" s="39" t="e" cm="1">
        <f t="array" ref="BK462">INDEX($DG$24:$EF$31,COLUMN(G457),$AP462)</f>
        <v>#N/A</v>
      </c>
      <c r="BL462" s="39" t="e" cm="1">
        <f t="array" ref="BL462">INDEX($DG$24:$EF$31,COLUMN(H457),$AP462)</f>
        <v>#N/A</v>
      </c>
      <c r="BM462" s="63" t="str" cm="1">
        <f t="array" aca="1" ref="BM462:BQ462" ca="1">IFERROR(ROUND(IF(IFERROR(AW462:BA462/AW462:BA462,0)=1,(IFERROR(AQ462:AU462*BG462,0)+IFERROR(AW462:BA462*BH462,0)+(SUM(BD462:BF462)-MIN(BD462:BF462))*BI462+BB462*BJ462+BC462*BK462)*BL462+BB462*(1-BJ462)+BC462*(1-BK462)+IF(AN462=1,BF462,0),""),2),"")</f>
        <v/>
      </c>
      <c r="BN462" s="52" t="str">
        <f ca="1"/>
        <v/>
      </c>
      <c r="BO462" s="52" t="str">
        <f ca="1"/>
        <v/>
      </c>
      <c r="BP462" s="52" t="str">
        <f ca="1"/>
        <v/>
      </c>
      <c r="BQ462" s="64" t="str">
        <f ca="1"/>
        <v/>
      </c>
      <c r="BR462" s="6"/>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6"/>
      <c r="DM462" s="6"/>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row>
    <row r="463" spans="1:153" x14ac:dyDescent="0.3">
      <c r="A463" s="5"/>
      <c r="B463" s="18" t="str">
        <f t="shared" si="111"/>
        <v/>
      </c>
      <c r="C463" s="24"/>
      <c r="D463" s="24"/>
      <c r="E463" s="24"/>
      <c r="F463" s="24"/>
      <c r="G463" s="24"/>
      <c r="H463" s="25"/>
      <c r="I463" s="25"/>
      <c r="J463" s="25"/>
      <c r="K463" s="25"/>
      <c r="L463" s="25"/>
      <c r="M463" s="25"/>
      <c r="N463" s="24"/>
      <c r="O463" s="25"/>
      <c r="P463" s="6"/>
      <c r="Q463" s="6"/>
      <c r="R463" s="6" t="e">
        <f t="shared" si="112"/>
        <v>#N/A</v>
      </c>
      <c r="S463" s="6" t="e">
        <f t="shared" si="113"/>
        <v>#N/A</v>
      </c>
      <c r="T463" s="6" t="e">
        <f t="shared" si="114"/>
        <v>#N/A</v>
      </c>
      <c r="U463" s="6" t="e">
        <f t="shared" si="115"/>
        <v>#N/A</v>
      </c>
      <c r="V463" s="8" cm="1">
        <f t="array" ref="V463">IF(M463=0,0,IF(OR($DM$4=3,$DM$4=4),0,IF($DM$4=1,INDEX($CZ$7:$CZ$15,SUM(IF(M463&lt;$CY$7:$CY$15=TRUE,1,0))+1),VLOOKUP(M463,$DB$7:$DC$107,2,FALSE))))</f>
        <v>0</v>
      </c>
      <c r="W463" s="6" t="e">
        <f t="shared" si="110"/>
        <v>#N/A</v>
      </c>
      <c r="X463" s="6" cm="1">
        <f t="array" aca="1" ref="X463" ca="1">SUM(IF((IF(E463=0,INDIRECT(_xlfn.CONCAT($CH$1,MATCH(F463,$CG$7:$CG$100,0)+6)):INDIRECT(_xlfn.CONCAT($CH$1,MATCH(F463,$CG$7:$CG$100,0)+6+SUM(IF((F463=$CG$7:$CG$59)=TRUE,1,0))-1)),INDIRECT(_xlfn.CONCAT($CD$1,MATCH(E463,$CC$7:$CC$100,0)+6)):INDIRECT(_xlfn.CONCAT($CD$1,MATCH(E463,$CC$7:$CC$100,0)+6+SUM(IF((E463=$CC$7:$CC$59)=TRUE,1,0))-1)))*$S$3)=0,0,1))</f>
        <v>2</v>
      </c>
      <c r="Y463" s="6" t="e" cm="1">
        <f t="array" aca="1" ref="Y463" ca="1">SUM(IF((TRANSPOSE(MMULT(MMULT(_xlfn.MUNIT(X463),IF(MMULT(IF(E463=0,INDIRECT(_xlfn.CONCAT($CH$1,MATCH(F463,$CG$7:$CG$100,0)+6)):INDIRECT(_xlfn.CONCAT($CH$1,MATCH(F463,$CG$7:$CG$100,0)+6+SUM(IF((F463=$CG$7:$CG$59)=TRUE,1,0))-1)),INDIRECT(_xlfn.CONCAT($CD$1,MATCH(E463,$CC$7:$CC$100,0)+6)):INDIRECT(_xlfn.CONCAT($CD$1,MATCH(E463,$CC$7:$CC$100,0)+6+SUM(IF((E463=$CC$7:$CC$59)=TRUE,1,0))-1)))*$S$3,1/TRANSPOSE(W463-INDIRECT(_xlfn.CONCAT($BZ$1,MATCH(D463,$BY$7:$BY$100,0)+6)):INDIRECT(_xlfn.CONCAT($BZ$1,MATCH(D463,$BY$7:$BY$100,0)+6+SUM(IF((D463=$BY$7:$BY$59)=TRUE,1,0))-1))*$R$3))=1,1,0)),W463-INDIRECT(_xlfn.CONCAT($BZ$1,MATCH(D463,$BY$7:$BY$100,0)+6)):INDIRECT(_xlfn.CONCAT($BZ$1,MATCH(D463,$BY$7:$BY$100,0)+6+SUM(IF((D463=$BY$7:$BY$59)=TRUE,1,0))-1))*$R$3)))=0,0,1))</f>
        <v>#N/A</v>
      </c>
      <c r="Z463" s="6"/>
      <c r="AA463" s="30" t="str">
        <f t="shared" ca="1" si="116"/>
        <v/>
      </c>
      <c r="AB463" s="31" t="str">
        <f t="shared" si="117"/>
        <v/>
      </c>
      <c r="AC463" s="31" t="str">
        <f t="shared" si="118"/>
        <v/>
      </c>
      <c r="AD463" s="31" t="str">
        <f t="shared" si="119"/>
        <v/>
      </c>
      <c r="AE463" s="32" t="str">
        <f t="shared" si="120"/>
        <v/>
      </c>
      <c r="AF463" s="33" t="str" cm="1">
        <f t="array" aca="1" ref="AF463" ca="1">IFERROR(IF(_xlfn._xlws.SORT(TRANSPOSE(MMULT(MMULT(_xlfn.MUNIT(X463),IF(ROUND(MMULT(IF(E463=0,IF(DN461=1,INDIRECT(_xlfn.CONCAT($CP$1,MATCH(F463,$CO$7:$CO$100,0)+6)):INDIRECT(_xlfn.CONCAT($CP$1,MATCH(F463,$CO$7:$CO$100,0)+6+SUM(IF((F463=$CO$7:$CO$59)=TRUE,1,0))-1)),INDIRECT(_xlfn.CONCAT($CH$1,MATCH(F463,$CG$7:$CG$100,0)+6)):INDIRECT(_xlfn.CONCAT($CH$1,MATCH(F463,$CG$7:$CG$100,0)+6+SUM(IF((F463=$CG$7:$CG$59)=TRUE,1,0))-1))),IF(OR(DN461=2,DN461=3),INDIRECT(_xlfn.CONCAT($CL$1,MATCH(E463,$CK$7:$CK$100,0)+6)):INDIRECT(_xlfn.CONCAT($CL$1,MATCH(E463,$CK$7:$CK$100,0)+6+SUM(IF((E463=$CK$7:$CK$59)=TRUE,1,0))-1)),INDIRECT(_xlfn.CONCAT($CD$1,MATCH(E463,$CC$7:$CC$100,0)+6)):INDIRECT(_xlfn.CONCAT($CD$1,MATCH(E463,$CC$7:$CC$100,0)+6+SUM(IF((E463=$CC$7:$CC$59)=TRUE,1,0))-1))))*$S$3*IF(AND(DM461=4,F463=0),1.1,1),1/TRANSPOSE(W463-INDIRECT(_xlfn.CONCAT($BZ$1,MATCH(D463,$BY$7:$BY$100,0)+6)):INDIRECT(_xlfn.CONCAT($BZ$1,MATCH(D463,$BY$7:$BY$100,0)+6+SUM(IF((D463=$BY$7:$BY$59)=TRUE,1,0))-1))*$R$3)),6)=1,1,0)),W463-INDIRECT(_xlfn.CONCAT($BZ$1,MATCH(D463,$BY$7:$BY$100,0)+6)):INDIRECT(_xlfn.CONCAT($BZ$1,MATCH(D463,$BY$7:$BY$100,0)+6+SUM(IF((D463=$BY$7:$BY$59)=TRUE,1,0))-1))*$R$3))/$S$3,1,-1,TRUE)=0,"",_xlfn._xlws.SORT(TRANSPOSE(MMULT(MMULT(_xlfn.MUNIT(X463),IF(ROUND(MMULT(IF(E463=0,IF(DN461=1,INDIRECT(_xlfn.CONCAT($CP$1,MATCH(F463,$CO$7:$CO$100,0)+6)):INDIRECT(_xlfn.CONCAT($CP$1,MATCH(F463,$CO$7:$CO$100,0)+6+SUM(IF((F463=$CO$7:$CO$59)=TRUE,1,0))-1)),INDIRECT(_xlfn.CONCAT($CH$1,MATCH(F463,$CG$7:$CG$100,0)+6)):INDIRECT(_xlfn.CONCAT($CH$1,MATCH(F463,$CG$7:$CG$100,0)+6+SUM(IF((F463=$CG$7:$CG$59)=TRUE,1,0))-1))),IF(OR(DN461=2,DN461=3),INDIRECT(_xlfn.CONCAT($CL$1,MATCH(E463,$CK$7:$CK$100,0)+6)):INDIRECT(_xlfn.CONCAT($CL$1,MATCH(E463,$CK$7:$CK$100,0)+6+SUM(IF((E463=$CK$7:$CK$59)=TRUE,1,0))-1)),INDIRECT(_xlfn.CONCAT($CD$1,MATCH(E463,$CC$7:$CC$100,0)+6)):INDIRECT(_xlfn.CONCAT($CD$1,MATCH(E463,$CC$7:$CC$100,0)+6+SUM(IF((E463=$CC$7:$CC$59)=TRUE,1,0))-1))))*$S$3*IF(AND(DM461=4,F463=0),1.1,1),1/TRANSPOSE(W463-INDIRECT(_xlfn.CONCAT($BZ$1,MATCH(D463,$BY$7:$BY$100,0)+6)):INDIRECT(_xlfn.CONCAT($BZ$1,MATCH(D463,$BY$7:$BY$100,0)+6+SUM(IF((D463=$BY$7:$BY$59)=TRUE,1,0))-1))*$R$3)),6)=1,1,0)),W463-INDIRECT(_xlfn.CONCAT($BZ$1,MATCH(D463,$BY$7:$BY$100,0)+6)):INDIRECT(_xlfn.CONCAT($BZ$1,MATCH(D463,$BY$7:$BY$100,0)+6+SUM(IF((D463=$BY$7:$BY$59)=TRUE,1,0))-1))*$R$3))/$S$3,1,-1,TRUE)),"")</f>
        <v/>
      </c>
      <c r="AG463" s="31"/>
      <c r="AH463" s="31"/>
      <c r="AI463" s="31"/>
      <c r="AJ463" s="32"/>
      <c r="AK463" s="6"/>
      <c r="AL463" s="21"/>
      <c r="AM463" s="21"/>
      <c r="AN463" s="48">
        <f t="shared" si="107"/>
        <v>12</v>
      </c>
      <c r="AO463" s="39" t="e">
        <f t="shared" si="108"/>
        <v>#N/A</v>
      </c>
      <c r="AP463" s="39" t="e" cm="1">
        <f t="array" ref="AP463">_xlfn.XMATCH(1,IF(IF((AL463=$DG$24:$EF$24)=TRUE,1,0)+IF((AM463=$DG$25:$EF$25)=TRUE,1,0)=2,1,0))</f>
        <v>#N/A</v>
      </c>
      <c r="AQ463" s="39" t="str" cm="1">
        <f t="array" aca="1" ref="AQ463:AU463" ca="1">AA463:AE463</f>
        <v/>
      </c>
      <c r="AR463" s="39" t="str">
        <f ca="1"/>
        <v/>
      </c>
      <c r="AS463" s="39" t="str">
        <f ca="1"/>
        <v/>
      </c>
      <c r="AT463" s="39" t="str">
        <f ca="1"/>
        <v/>
      </c>
      <c r="AU463" s="39" t="str">
        <f ca="1"/>
        <v/>
      </c>
      <c r="AV463" s="39">
        <f t="shared" si="109"/>
        <v>0</v>
      </c>
      <c r="AW463" s="39" t="e" cm="1">
        <f t="array" ref="AW463">IF(AND(AV463=1,AO463&lt;&gt;1),VLOOKUP(E463,변환표준점수!$H$8:$O$60,_xlfn.XMATCH('표점 계산기'!$AL463,변환표준점수!$I$6:$O$6)+1,FALSE),IF(AND($E463=0,$DN$4=1),INDEX($CH$7:$CH$73,SUM(IF(AF463=$CP$7:$CP$59,ROW($A$1:$A$50),0))),IF(AND($E463&lt;&gt;0,$DN$4&lt;&gt;1),INDEX($CD$7:$CD$73,SUM(IF(AF463=$CL$7:$CL$59,ROW($A$1:$A$50),0))),AF463:AJ463)))</f>
        <v>#N/A</v>
      </c>
      <c r="AX463" s="39"/>
      <c r="AY463" s="39"/>
      <c r="AZ463" s="39"/>
      <c r="BA463" s="39"/>
      <c r="BB463" s="39" t="e">
        <f>VLOOKUP(G463,변환표준점수!$X$8:$AM$16,_xlfn.XMATCH(AL463,변환표준점수!$Y$5:$AM$5)+IF(OR(AN463=6,AN463=7,AN463=10,AN463=11),IF(AO463=1,0,1),0)+1,FALSE)</f>
        <v>#N/A</v>
      </c>
      <c r="BC463" s="39" t="e">
        <f>VLOOKUP(H463,변환표준점수!$AO$8:$BE$16,_xlfn.XMATCH(AL463,변환표준점수!$AP$5:$BE$5)+IF(OR(AN463=3,AN463=6,AN463=8,AN463=9,AN463=10),IF(AO463=1,0,1),0)+1,FALSE)</f>
        <v>#N/A</v>
      </c>
      <c r="BD463" s="39" t="e">
        <f>IF(I463=0,VLOOKUP(K463,변환표준점수!$BU$8:$CF$62,'표점 계산기'!$AN463+1,FALSE),VLOOKUP(I463,변환표준점수!$BH$8:$BS$62,'표점 계산기'!$AN463+1,FALSE))</f>
        <v>#N/A</v>
      </c>
      <c r="BE463" s="39" t="e">
        <f>IF(J463=0,VLOOKUP(L463,변환표준점수!$BU$8:$CF$62,'표점 계산기'!$AN463+1,FALSE),VLOOKUP(J463,변환표준점수!$BH$8:$BS$62,'표점 계산기'!$AN463+1,FALSE))</f>
        <v>#N/A</v>
      </c>
      <c r="BF463" s="39" cm="1">
        <f t="array" ref="BF463">IF(M463=0,0,IF(OR(AN463=3,AN463=4),0,IF(AN463=1,INDEX($CZ$7:$CZ$15,SUM(IF(M463&lt;$CY$7:$CY$15=TRUE,1,0))+1),VLOOKUP(M463,변환표준점수!$BH$8:$BS$62,'표점 계산기'!AN463+1,FALSE))))</f>
        <v>0</v>
      </c>
      <c r="BG463" s="39" t="e" cm="1">
        <f t="array" ref="BG463">INDEX($DG$24:$EF$31,COLUMN(C458),$AP463)</f>
        <v>#N/A</v>
      </c>
      <c r="BH463" s="39" t="e" cm="1">
        <f t="array" ref="BH463">INDEX($DG$24:$EF$31,COLUMN(D458),$AP463)</f>
        <v>#N/A</v>
      </c>
      <c r="BI463" s="39" t="e" cm="1">
        <f t="array" ref="BI463">INDEX($DG$24:$EF$31,COLUMN(E458),$AP463)</f>
        <v>#N/A</v>
      </c>
      <c r="BJ463" s="39" t="e" cm="1">
        <f t="array" ref="BJ463">INDEX($DG$24:$EF$31,COLUMN(F458),$AP463)</f>
        <v>#N/A</v>
      </c>
      <c r="BK463" s="39" t="e" cm="1">
        <f t="array" ref="BK463">INDEX($DG$24:$EF$31,COLUMN(G458),$AP463)</f>
        <v>#N/A</v>
      </c>
      <c r="BL463" s="39" t="e" cm="1">
        <f t="array" ref="BL463">INDEX($DG$24:$EF$31,COLUMN(H458),$AP463)</f>
        <v>#N/A</v>
      </c>
      <c r="BM463" s="63" t="str" cm="1">
        <f t="array" aca="1" ref="BM463:BQ463" ca="1">IFERROR(ROUND(IF(IFERROR(AW463:BA463/AW463:BA463,0)=1,(IFERROR(AQ463:AU463*BG463,0)+IFERROR(AW463:BA463*BH463,0)+(SUM(BD463:BF463)-MIN(BD463:BF463))*BI463+BB463*BJ463+BC463*BK463)*BL463+BB463*(1-BJ463)+BC463*(1-BK463)+IF(AN463=1,BF463,0),""),2),"")</f>
        <v/>
      </c>
      <c r="BN463" s="52" t="str">
        <f ca="1"/>
        <v/>
      </c>
      <c r="BO463" s="52" t="str">
        <f ca="1"/>
        <v/>
      </c>
      <c r="BP463" s="52" t="str">
        <f ca="1"/>
        <v/>
      </c>
      <c r="BQ463" s="64" t="str">
        <f ca="1"/>
        <v/>
      </c>
      <c r="BR463" s="6"/>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6"/>
      <c r="DM463" s="6"/>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row>
    <row r="464" spans="1:153" x14ac:dyDescent="0.3">
      <c r="A464" s="5"/>
      <c r="B464" s="18" t="str">
        <f t="shared" si="111"/>
        <v/>
      </c>
      <c r="C464" s="24"/>
      <c r="D464" s="24"/>
      <c r="E464" s="24"/>
      <c r="F464" s="24"/>
      <c r="G464" s="24"/>
      <c r="H464" s="25"/>
      <c r="I464" s="25"/>
      <c r="J464" s="25"/>
      <c r="K464" s="25"/>
      <c r="L464" s="25"/>
      <c r="M464" s="25"/>
      <c r="N464" s="24"/>
      <c r="O464" s="25"/>
      <c r="P464" s="6"/>
      <c r="Q464" s="6"/>
      <c r="R464" s="6" t="e">
        <f t="shared" si="112"/>
        <v>#N/A</v>
      </c>
      <c r="S464" s="6" t="e">
        <f t="shared" si="113"/>
        <v>#N/A</v>
      </c>
      <c r="T464" s="6" t="e">
        <f t="shared" si="114"/>
        <v>#N/A</v>
      </c>
      <c r="U464" s="6" t="e">
        <f t="shared" si="115"/>
        <v>#N/A</v>
      </c>
      <c r="V464" s="8" cm="1">
        <f t="array" ref="V464">IF(M464=0,0,IF(OR($DM$4=3,$DM$4=4),0,IF($DM$4=1,INDEX($CZ$7:$CZ$15,SUM(IF(M464&lt;$CY$7:$CY$15=TRUE,1,0))+1),VLOOKUP(M464,$DB$7:$DC$107,2,FALSE))))</f>
        <v>0</v>
      </c>
      <c r="W464" s="6" t="e">
        <f t="shared" si="110"/>
        <v>#N/A</v>
      </c>
      <c r="X464" s="6" cm="1">
        <f t="array" aca="1" ref="X464" ca="1">SUM(IF((IF(E464=0,INDIRECT(_xlfn.CONCAT($CH$1,MATCH(F464,$CG$7:$CG$100,0)+6)):INDIRECT(_xlfn.CONCAT($CH$1,MATCH(F464,$CG$7:$CG$100,0)+6+SUM(IF((F464=$CG$7:$CG$59)=TRUE,1,0))-1)),INDIRECT(_xlfn.CONCAT($CD$1,MATCH(E464,$CC$7:$CC$100,0)+6)):INDIRECT(_xlfn.CONCAT($CD$1,MATCH(E464,$CC$7:$CC$100,0)+6+SUM(IF((E464=$CC$7:$CC$59)=TRUE,1,0))-1)))*$S$3)=0,0,1))</f>
        <v>2</v>
      </c>
      <c r="Y464" s="6" t="e" cm="1">
        <f t="array" aca="1" ref="Y464" ca="1">SUM(IF((TRANSPOSE(MMULT(MMULT(_xlfn.MUNIT(X464),IF(MMULT(IF(E464=0,INDIRECT(_xlfn.CONCAT($CH$1,MATCH(F464,$CG$7:$CG$100,0)+6)):INDIRECT(_xlfn.CONCAT($CH$1,MATCH(F464,$CG$7:$CG$100,0)+6+SUM(IF((F464=$CG$7:$CG$59)=TRUE,1,0))-1)),INDIRECT(_xlfn.CONCAT($CD$1,MATCH(E464,$CC$7:$CC$100,0)+6)):INDIRECT(_xlfn.CONCAT($CD$1,MATCH(E464,$CC$7:$CC$100,0)+6+SUM(IF((E464=$CC$7:$CC$59)=TRUE,1,0))-1)))*$S$3,1/TRANSPOSE(W464-INDIRECT(_xlfn.CONCAT($BZ$1,MATCH(D464,$BY$7:$BY$100,0)+6)):INDIRECT(_xlfn.CONCAT($BZ$1,MATCH(D464,$BY$7:$BY$100,0)+6+SUM(IF((D464=$BY$7:$BY$59)=TRUE,1,0))-1))*$R$3))=1,1,0)),W464-INDIRECT(_xlfn.CONCAT($BZ$1,MATCH(D464,$BY$7:$BY$100,0)+6)):INDIRECT(_xlfn.CONCAT($BZ$1,MATCH(D464,$BY$7:$BY$100,0)+6+SUM(IF((D464=$BY$7:$BY$59)=TRUE,1,0))-1))*$R$3)))=0,0,1))</f>
        <v>#N/A</v>
      </c>
      <c r="Z464" s="6"/>
      <c r="AA464" s="30" t="str">
        <f t="shared" ca="1" si="116"/>
        <v/>
      </c>
      <c r="AB464" s="31" t="str">
        <f t="shared" si="117"/>
        <v/>
      </c>
      <c r="AC464" s="31" t="str">
        <f t="shared" si="118"/>
        <v/>
      </c>
      <c r="AD464" s="31" t="str">
        <f t="shared" si="119"/>
        <v/>
      </c>
      <c r="AE464" s="32" t="str">
        <f t="shared" si="120"/>
        <v/>
      </c>
      <c r="AF464" s="33" t="str" cm="1">
        <f t="array" aca="1" ref="AF464" ca="1">IFERROR(IF(_xlfn._xlws.SORT(TRANSPOSE(MMULT(MMULT(_xlfn.MUNIT(X464),IF(ROUND(MMULT(IF(E464=0,IF(DN462=1,INDIRECT(_xlfn.CONCAT($CP$1,MATCH(F464,$CO$7:$CO$100,0)+6)):INDIRECT(_xlfn.CONCAT($CP$1,MATCH(F464,$CO$7:$CO$100,0)+6+SUM(IF((F464=$CO$7:$CO$59)=TRUE,1,0))-1)),INDIRECT(_xlfn.CONCAT($CH$1,MATCH(F464,$CG$7:$CG$100,0)+6)):INDIRECT(_xlfn.CONCAT($CH$1,MATCH(F464,$CG$7:$CG$100,0)+6+SUM(IF((F464=$CG$7:$CG$59)=TRUE,1,0))-1))),IF(OR(DN462=2,DN462=3),INDIRECT(_xlfn.CONCAT($CL$1,MATCH(E464,$CK$7:$CK$100,0)+6)):INDIRECT(_xlfn.CONCAT($CL$1,MATCH(E464,$CK$7:$CK$100,0)+6+SUM(IF((E464=$CK$7:$CK$59)=TRUE,1,0))-1)),INDIRECT(_xlfn.CONCAT($CD$1,MATCH(E464,$CC$7:$CC$100,0)+6)):INDIRECT(_xlfn.CONCAT($CD$1,MATCH(E464,$CC$7:$CC$100,0)+6+SUM(IF((E464=$CC$7:$CC$59)=TRUE,1,0))-1))))*$S$3*IF(AND(DM462=4,F464=0),1.1,1),1/TRANSPOSE(W464-INDIRECT(_xlfn.CONCAT($BZ$1,MATCH(D464,$BY$7:$BY$100,0)+6)):INDIRECT(_xlfn.CONCAT($BZ$1,MATCH(D464,$BY$7:$BY$100,0)+6+SUM(IF((D464=$BY$7:$BY$59)=TRUE,1,0))-1))*$R$3)),6)=1,1,0)),W464-INDIRECT(_xlfn.CONCAT($BZ$1,MATCH(D464,$BY$7:$BY$100,0)+6)):INDIRECT(_xlfn.CONCAT($BZ$1,MATCH(D464,$BY$7:$BY$100,0)+6+SUM(IF((D464=$BY$7:$BY$59)=TRUE,1,0))-1))*$R$3))/$S$3,1,-1,TRUE)=0,"",_xlfn._xlws.SORT(TRANSPOSE(MMULT(MMULT(_xlfn.MUNIT(X464),IF(ROUND(MMULT(IF(E464=0,IF(DN462=1,INDIRECT(_xlfn.CONCAT($CP$1,MATCH(F464,$CO$7:$CO$100,0)+6)):INDIRECT(_xlfn.CONCAT($CP$1,MATCH(F464,$CO$7:$CO$100,0)+6+SUM(IF((F464=$CO$7:$CO$59)=TRUE,1,0))-1)),INDIRECT(_xlfn.CONCAT($CH$1,MATCH(F464,$CG$7:$CG$100,0)+6)):INDIRECT(_xlfn.CONCAT($CH$1,MATCH(F464,$CG$7:$CG$100,0)+6+SUM(IF((F464=$CG$7:$CG$59)=TRUE,1,0))-1))),IF(OR(DN462=2,DN462=3),INDIRECT(_xlfn.CONCAT($CL$1,MATCH(E464,$CK$7:$CK$100,0)+6)):INDIRECT(_xlfn.CONCAT($CL$1,MATCH(E464,$CK$7:$CK$100,0)+6+SUM(IF((E464=$CK$7:$CK$59)=TRUE,1,0))-1)),INDIRECT(_xlfn.CONCAT($CD$1,MATCH(E464,$CC$7:$CC$100,0)+6)):INDIRECT(_xlfn.CONCAT($CD$1,MATCH(E464,$CC$7:$CC$100,0)+6+SUM(IF((E464=$CC$7:$CC$59)=TRUE,1,0))-1))))*$S$3*IF(AND(DM462=4,F464=0),1.1,1),1/TRANSPOSE(W464-INDIRECT(_xlfn.CONCAT($BZ$1,MATCH(D464,$BY$7:$BY$100,0)+6)):INDIRECT(_xlfn.CONCAT($BZ$1,MATCH(D464,$BY$7:$BY$100,0)+6+SUM(IF((D464=$BY$7:$BY$59)=TRUE,1,0))-1))*$R$3)),6)=1,1,0)),W464-INDIRECT(_xlfn.CONCAT($BZ$1,MATCH(D464,$BY$7:$BY$100,0)+6)):INDIRECT(_xlfn.CONCAT($BZ$1,MATCH(D464,$BY$7:$BY$100,0)+6+SUM(IF((D464=$BY$7:$BY$59)=TRUE,1,0))-1))*$R$3))/$S$3,1,-1,TRUE)),"")</f>
        <v/>
      </c>
      <c r="AG464" s="31"/>
      <c r="AH464" s="31"/>
      <c r="AI464" s="31"/>
      <c r="AJ464" s="32"/>
      <c r="AK464" s="6"/>
      <c r="AL464" s="21"/>
      <c r="AM464" s="21"/>
      <c r="AN464" s="48">
        <f t="shared" si="107"/>
        <v>12</v>
      </c>
      <c r="AO464" s="39" t="e">
        <f t="shared" si="108"/>
        <v>#N/A</v>
      </c>
      <c r="AP464" s="39" t="e" cm="1">
        <f t="array" ref="AP464">_xlfn.XMATCH(1,IF(IF((AL464=$DG$24:$EF$24)=TRUE,1,0)+IF((AM464=$DG$25:$EF$25)=TRUE,1,0)=2,1,0))</f>
        <v>#N/A</v>
      </c>
      <c r="AQ464" s="39" t="str" cm="1">
        <f t="array" aca="1" ref="AQ464:AU464" ca="1">AA464:AE464</f>
        <v/>
      </c>
      <c r="AR464" s="39" t="str">
        <f ca="1"/>
        <v/>
      </c>
      <c r="AS464" s="39" t="str">
        <f ca="1"/>
        <v/>
      </c>
      <c r="AT464" s="39" t="str">
        <f ca="1"/>
        <v/>
      </c>
      <c r="AU464" s="39" t="str">
        <f ca="1"/>
        <v/>
      </c>
      <c r="AV464" s="39">
        <f t="shared" si="109"/>
        <v>0</v>
      </c>
      <c r="AW464" s="39" t="e" cm="1">
        <f t="array" ref="AW464">IF(AND(AV464=1,AO464&lt;&gt;1),VLOOKUP(E464,변환표준점수!$H$8:$O$60,_xlfn.XMATCH('표점 계산기'!$AL464,변환표준점수!$I$6:$O$6)+1,FALSE),IF(AND($E464=0,$DN$4=1),INDEX($CH$7:$CH$73,SUM(IF(AF464=$CP$7:$CP$59,ROW($A$1:$A$50),0))),IF(AND($E464&lt;&gt;0,$DN$4&lt;&gt;1),INDEX($CD$7:$CD$73,SUM(IF(AF464=$CL$7:$CL$59,ROW($A$1:$A$50),0))),AF464:AJ464)))</f>
        <v>#N/A</v>
      </c>
      <c r="AX464" s="39"/>
      <c r="AY464" s="39"/>
      <c r="AZ464" s="39"/>
      <c r="BA464" s="39"/>
      <c r="BB464" s="39" t="e">
        <f>VLOOKUP(G464,변환표준점수!$X$8:$AM$16,_xlfn.XMATCH(AL464,변환표준점수!$Y$5:$AM$5)+IF(OR(AN464=6,AN464=7,AN464=10,AN464=11),IF(AO464=1,0,1),0)+1,FALSE)</f>
        <v>#N/A</v>
      </c>
      <c r="BC464" s="39" t="e">
        <f>VLOOKUP(H464,변환표준점수!$AO$8:$BE$16,_xlfn.XMATCH(AL464,변환표준점수!$AP$5:$BE$5)+IF(OR(AN464=3,AN464=6,AN464=8,AN464=9,AN464=10),IF(AO464=1,0,1),0)+1,FALSE)</f>
        <v>#N/A</v>
      </c>
      <c r="BD464" s="39" t="e">
        <f>IF(I464=0,VLOOKUP(K464,변환표준점수!$BU$8:$CF$62,'표점 계산기'!$AN464+1,FALSE),VLOOKUP(I464,변환표준점수!$BH$8:$BS$62,'표점 계산기'!$AN464+1,FALSE))</f>
        <v>#N/A</v>
      </c>
      <c r="BE464" s="39" t="e">
        <f>IF(J464=0,VLOOKUP(L464,변환표준점수!$BU$8:$CF$62,'표점 계산기'!$AN464+1,FALSE),VLOOKUP(J464,변환표준점수!$BH$8:$BS$62,'표점 계산기'!$AN464+1,FALSE))</f>
        <v>#N/A</v>
      </c>
      <c r="BF464" s="39" cm="1">
        <f t="array" ref="BF464">IF(M464=0,0,IF(OR(AN464=3,AN464=4),0,IF(AN464=1,INDEX($CZ$7:$CZ$15,SUM(IF(M464&lt;$CY$7:$CY$15=TRUE,1,0))+1),VLOOKUP(M464,변환표준점수!$BH$8:$BS$62,'표점 계산기'!AN464+1,FALSE))))</f>
        <v>0</v>
      </c>
      <c r="BG464" s="39" t="e" cm="1">
        <f t="array" ref="BG464">INDEX($DG$24:$EF$31,COLUMN(C459),$AP464)</f>
        <v>#N/A</v>
      </c>
      <c r="BH464" s="39" t="e" cm="1">
        <f t="array" ref="BH464">INDEX($DG$24:$EF$31,COLUMN(D459),$AP464)</f>
        <v>#N/A</v>
      </c>
      <c r="BI464" s="39" t="e" cm="1">
        <f t="array" ref="BI464">INDEX($DG$24:$EF$31,COLUMN(E459),$AP464)</f>
        <v>#N/A</v>
      </c>
      <c r="BJ464" s="39" t="e" cm="1">
        <f t="array" ref="BJ464">INDEX($DG$24:$EF$31,COLUMN(F459),$AP464)</f>
        <v>#N/A</v>
      </c>
      <c r="BK464" s="39" t="e" cm="1">
        <f t="array" ref="BK464">INDEX($DG$24:$EF$31,COLUMN(G459),$AP464)</f>
        <v>#N/A</v>
      </c>
      <c r="BL464" s="39" t="e" cm="1">
        <f t="array" ref="BL464">INDEX($DG$24:$EF$31,COLUMN(H459),$AP464)</f>
        <v>#N/A</v>
      </c>
      <c r="BM464" s="63" t="str" cm="1">
        <f t="array" aca="1" ref="BM464:BQ464" ca="1">IFERROR(ROUND(IF(IFERROR(AW464:BA464/AW464:BA464,0)=1,(IFERROR(AQ464:AU464*BG464,0)+IFERROR(AW464:BA464*BH464,0)+(SUM(BD464:BF464)-MIN(BD464:BF464))*BI464+BB464*BJ464+BC464*BK464)*BL464+BB464*(1-BJ464)+BC464*(1-BK464)+IF(AN464=1,BF464,0),""),2),"")</f>
        <v/>
      </c>
      <c r="BN464" s="52" t="str">
        <f ca="1"/>
        <v/>
      </c>
      <c r="BO464" s="52" t="str">
        <f ca="1"/>
        <v/>
      </c>
      <c r="BP464" s="52" t="str">
        <f ca="1"/>
        <v/>
      </c>
      <c r="BQ464" s="64" t="str">
        <f ca="1"/>
        <v/>
      </c>
      <c r="BR464" s="6"/>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6"/>
      <c r="DM464" s="6"/>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row>
    <row r="465" spans="1:153" x14ac:dyDescent="0.3">
      <c r="A465" s="5"/>
      <c r="B465" s="18" t="str">
        <f t="shared" si="111"/>
        <v/>
      </c>
      <c r="C465" s="24"/>
      <c r="D465" s="24"/>
      <c r="E465" s="24"/>
      <c r="F465" s="24"/>
      <c r="G465" s="24"/>
      <c r="H465" s="25"/>
      <c r="I465" s="25"/>
      <c r="J465" s="25"/>
      <c r="K465" s="25"/>
      <c r="L465" s="25"/>
      <c r="M465" s="25"/>
      <c r="N465" s="24"/>
      <c r="O465" s="25"/>
      <c r="P465" s="6"/>
      <c r="Q465" s="6"/>
      <c r="R465" s="6" t="e">
        <f t="shared" si="112"/>
        <v>#N/A</v>
      </c>
      <c r="S465" s="6" t="e">
        <f t="shared" si="113"/>
        <v>#N/A</v>
      </c>
      <c r="T465" s="6" t="e">
        <f t="shared" si="114"/>
        <v>#N/A</v>
      </c>
      <c r="U465" s="6" t="e">
        <f t="shared" si="115"/>
        <v>#N/A</v>
      </c>
      <c r="V465" s="8" cm="1">
        <f t="array" ref="V465">IF(M465=0,0,IF(OR($DM$4=3,$DM$4=4),0,IF($DM$4=1,INDEX($CZ$7:$CZ$15,SUM(IF(M465&lt;$CY$7:$CY$15=TRUE,1,0))+1),VLOOKUP(M465,$DB$7:$DC$107,2,FALSE))))</f>
        <v>0</v>
      </c>
      <c r="W465" s="6" t="e">
        <f t="shared" si="110"/>
        <v>#N/A</v>
      </c>
      <c r="X465" s="6" cm="1">
        <f t="array" aca="1" ref="X465" ca="1">SUM(IF((IF(E465=0,INDIRECT(_xlfn.CONCAT($CH$1,MATCH(F465,$CG$7:$CG$100,0)+6)):INDIRECT(_xlfn.CONCAT($CH$1,MATCH(F465,$CG$7:$CG$100,0)+6+SUM(IF((F465=$CG$7:$CG$59)=TRUE,1,0))-1)),INDIRECT(_xlfn.CONCAT($CD$1,MATCH(E465,$CC$7:$CC$100,0)+6)):INDIRECT(_xlfn.CONCAT($CD$1,MATCH(E465,$CC$7:$CC$100,0)+6+SUM(IF((E465=$CC$7:$CC$59)=TRUE,1,0))-1)))*$S$3)=0,0,1))</f>
        <v>2</v>
      </c>
      <c r="Y465" s="6" t="e" cm="1">
        <f t="array" aca="1" ref="Y465" ca="1">SUM(IF((TRANSPOSE(MMULT(MMULT(_xlfn.MUNIT(X465),IF(MMULT(IF(E465=0,INDIRECT(_xlfn.CONCAT($CH$1,MATCH(F465,$CG$7:$CG$100,0)+6)):INDIRECT(_xlfn.CONCAT($CH$1,MATCH(F465,$CG$7:$CG$100,0)+6+SUM(IF((F465=$CG$7:$CG$59)=TRUE,1,0))-1)),INDIRECT(_xlfn.CONCAT($CD$1,MATCH(E465,$CC$7:$CC$100,0)+6)):INDIRECT(_xlfn.CONCAT($CD$1,MATCH(E465,$CC$7:$CC$100,0)+6+SUM(IF((E465=$CC$7:$CC$59)=TRUE,1,0))-1)))*$S$3,1/TRANSPOSE(W465-INDIRECT(_xlfn.CONCAT($BZ$1,MATCH(D465,$BY$7:$BY$100,0)+6)):INDIRECT(_xlfn.CONCAT($BZ$1,MATCH(D465,$BY$7:$BY$100,0)+6+SUM(IF((D465=$BY$7:$BY$59)=TRUE,1,0))-1))*$R$3))=1,1,0)),W465-INDIRECT(_xlfn.CONCAT($BZ$1,MATCH(D465,$BY$7:$BY$100,0)+6)):INDIRECT(_xlfn.CONCAT($BZ$1,MATCH(D465,$BY$7:$BY$100,0)+6+SUM(IF((D465=$BY$7:$BY$59)=TRUE,1,0))-1))*$R$3)))=0,0,1))</f>
        <v>#N/A</v>
      </c>
      <c r="Z465" s="6"/>
      <c r="AA465" s="30" t="str">
        <f t="shared" ca="1" si="116"/>
        <v/>
      </c>
      <c r="AB465" s="31" t="str">
        <f t="shared" si="117"/>
        <v/>
      </c>
      <c r="AC465" s="31" t="str">
        <f t="shared" si="118"/>
        <v/>
      </c>
      <c r="AD465" s="31" t="str">
        <f t="shared" si="119"/>
        <v/>
      </c>
      <c r="AE465" s="32" t="str">
        <f t="shared" si="120"/>
        <v/>
      </c>
      <c r="AF465" s="33" t="str" cm="1">
        <f t="array" aca="1" ref="AF465" ca="1">IFERROR(IF(_xlfn._xlws.SORT(TRANSPOSE(MMULT(MMULT(_xlfn.MUNIT(X465),IF(ROUND(MMULT(IF(E465=0,IF(DN463=1,INDIRECT(_xlfn.CONCAT($CP$1,MATCH(F465,$CO$7:$CO$100,0)+6)):INDIRECT(_xlfn.CONCAT($CP$1,MATCH(F465,$CO$7:$CO$100,0)+6+SUM(IF((F465=$CO$7:$CO$59)=TRUE,1,0))-1)),INDIRECT(_xlfn.CONCAT($CH$1,MATCH(F465,$CG$7:$CG$100,0)+6)):INDIRECT(_xlfn.CONCAT($CH$1,MATCH(F465,$CG$7:$CG$100,0)+6+SUM(IF((F465=$CG$7:$CG$59)=TRUE,1,0))-1))),IF(OR(DN463=2,DN463=3),INDIRECT(_xlfn.CONCAT($CL$1,MATCH(E465,$CK$7:$CK$100,0)+6)):INDIRECT(_xlfn.CONCAT($CL$1,MATCH(E465,$CK$7:$CK$100,0)+6+SUM(IF((E465=$CK$7:$CK$59)=TRUE,1,0))-1)),INDIRECT(_xlfn.CONCAT($CD$1,MATCH(E465,$CC$7:$CC$100,0)+6)):INDIRECT(_xlfn.CONCAT($CD$1,MATCH(E465,$CC$7:$CC$100,0)+6+SUM(IF((E465=$CC$7:$CC$59)=TRUE,1,0))-1))))*$S$3*IF(AND(DM463=4,F465=0),1.1,1),1/TRANSPOSE(W465-INDIRECT(_xlfn.CONCAT($BZ$1,MATCH(D465,$BY$7:$BY$100,0)+6)):INDIRECT(_xlfn.CONCAT($BZ$1,MATCH(D465,$BY$7:$BY$100,0)+6+SUM(IF((D465=$BY$7:$BY$59)=TRUE,1,0))-1))*$R$3)),6)=1,1,0)),W465-INDIRECT(_xlfn.CONCAT($BZ$1,MATCH(D465,$BY$7:$BY$100,0)+6)):INDIRECT(_xlfn.CONCAT($BZ$1,MATCH(D465,$BY$7:$BY$100,0)+6+SUM(IF((D465=$BY$7:$BY$59)=TRUE,1,0))-1))*$R$3))/$S$3,1,-1,TRUE)=0,"",_xlfn._xlws.SORT(TRANSPOSE(MMULT(MMULT(_xlfn.MUNIT(X465),IF(ROUND(MMULT(IF(E465=0,IF(DN463=1,INDIRECT(_xlfn.CONCAT($CP$1,MATCH(F465,$CO$7:$CO$100,0)+6)):INDIRECT(_xlfn.CONCAT($CP$1,MATCH(F465,$CO$7:$CO$100,0)+6+SUM(IF((F465=$CO$7:$CO$59)=TRUE,1,0))-1)),INDIRECT(_xlfn.CONCAT($CH$1,MATCH(F465,$CG$7:$CG$100,0)+6)):INDIRECT(_xlfn.CONCAT($CH$1,MATCH(F465,$CG$7:$CG$100,0)+6+SUM(IF((F465=$CG$7:$CG$59)=TRUE,1,0))-1))),IF(OR(DN463=2,DN463=3),INDIRECT(_xlfn.CONCAT($CL$1,MATCH(E465,$CK$7:$CK$100,0)+6)):INDIRECT(_xlfn.CONCAT($CL$1,MATCH(E465,$CK$7:$CK$100,0)+6+SUM(IF((E465=$CK$7:$CK$59)=TRUE,1,0))-1)),INDIRECT(_xlfn.CONCAT($CD$1,MATCH(E465,$CC$7:$CC$100,0)+6)):INDIRECT(_xlfn.CONCAT($CD$1,MATCH(E465,$CC$7:$CC$100,0)+6+SUM(IF((E465=$CC$7:$CC$59)=TRUE,1,0))-1))))*$S$3*IF(AND(DM463=4,F465=0),1.1,1),1/TRANSPOSE(W465-INDIRECT(_xlfn.CONCAT($BZ$1,MATCH(D465,$BY$7:$BY$100,0)+6)):INDIRECT(_xlfn.CONCAT($BZ$1,MATCH(D465,$BY$7:$BY$100,0)+6+SUM(IF((D465=$BY$7:$BY$59)=TRUE,1,0))-1))*$R$3)),6)=1,1,0)),W465-INDIRECT(_xlfn.CONCAT($BZ$1,MATCH(D465,$BY$7:$BY$100,0)+6)):INDIRECT(_xlfn.CONCAT($BZ$1,MATCH(D465,$BY$7:$BY$100,0)+6+SUM(IF((D465=$BY$7:$BY$59)=TRUE,1,0))-1))*$R$3))/$S$3,1,-1,TRUE)),"")</f>
        <v/>
      </c>
      <c r="AG465" s="31"/>
      <c r="AH465" s="31"/>
      <c r="AI465" s="31"/>
      <c r="AJ465" s="32"/>
      <c r="AK465" s="6"/>
      <c r="AL465" s="21"/>
      <c r="AM465" s="21"/>
      <c r="AN465" s="48">
        <f t="shared" si="107"/>
        <v>12</v>
      </c>
      <c r="AO465" s="39" t="e">
        <f t="shared" si="108"/>
        <v>#N/A</v>
      </c>
      <c r="AP465" s="39" t="e" cm="1">
        <f t="array" ref="AP465">_xlfn.XMATCH(1,IF(IF((AL465=$DG$24:$EF$24)=TRUE,1,0)+IF((AM465=$DG$25:$EF$25)=TRUE,1,0)=2,1,0))</f>
        <v>#N/A</v>
      </c>
      <c r="AQ465" s="39" t="str" cm="1">
        <f t="array" aca="1" ref="AQ465:AU465" ca="1">AA465:AE465</f>
        <v/>
      </c>
      <c r="AR465" s="39" t="str">
        <f ca="1"/>
        <v/>
      </c>
      <c r="AS465" s="39" t="str">
        <f ca="1"/>
        <v/>
      </c>
      <c r="AT465" s="39" t="str">
        <f ca="1"/>
        <v/>
      </c>
      <c r="AU465" s="39" t="str">
        <f ca="1"/>
        <v/>
      </c>
      <c r="AV465" s="39">
        <f t="shared" si="109"/>
        <v>0</v>
      </c>
      <c r="AW465" s="39" t="e" cm="1">
        <f t="array" ref="AW465">IF(AND(AV465=1,AO465&lt;&gt;1),VLOOKUP(E465,변환표준점수!$H$8:$O$60,_xlfn.XMATCH('표점 계산기'!$AL465,변환표준점수!$I$6:$O$6)+1,FALSE),IF(AND($E465=0,$DN$4=1),INDEX($CH$7:$CH$73,SUM(IF(AF465=$CP$7:$CP$59,ROW($A$1:$A$50),0))),IF(AND($E465&lt;&gt;0,$DN$4&lt;&gt;1),INDEX($CD$7:$CD$73,SUM(IF(AF465=$CL$7:$CL$59,ROW($A$1:$A$50),0))),AF465:AJ465)))</f>
        <v>#N/A</v>
      </c>
      <c r="AX465" s="39"/>
      <c r="AY465" s="39"/>
      <c r="AZ465" s="39"/>
      <c r="BA465" s="39"/>
      <c r="BB465" s="39" t="e">
        <f>VLOOKUP(G465,변환표준점수!$X$8:$AM$16,_xlfn.XMATCH(AL465,변환표준점수!$Y$5:$AM$5)+IF(OR(AN465=6,AN465=7,AN465=10,AN465=11),IF(AO465=1,0,1),0)+1,FALSE)</f>
        <v>#N/A</v>
      </c>
      <c r="BC465" s="39" t="e">
        <f>VLOOKUP(H465,변환표준점수!$AO$8:$BE$16,_xlfn.XMATCH(AL465,변환표준점수!$AP$5:$BE$5)+IF(OR(AN465=3,AN465=6,AN465=8,AN465=9,AN465=10),IF(AO465=1,0,1),0)+1,FALSE)</f>
        <v>#N/A</v>
      </c>
      <c r="BD465" s="39" t="e">
        <f>IF(I465=0,VLOOKUP(K465,변환표준점수!$BU$8:$CF$62,'표점 계산기'!$AN465+1,FALSE),VLOOKUP(I465,변환표준점수!$BH$8:$BS$62,'표점 계산기'!$AN465+1,FALSE))</f>
        <v>#N/A</v>
      </c>
      <c r="BE465" s="39" t="e">
        <f>IF(J465=0,VLOOKUP(L465,변환표준점수!$BU$8:$CF$62,'표점 계산기'!$AN465+1,FALSE),VLOOKUP(J465,변환표준점수!$BH$8:$BS$62,'표점 계산기'!$AN465+1,FALSE))</f>
        <v>#N/A</v>
      </c>
      <c r="BF465" s="39" cm="1">
        <f t="array" ref="BF465">IF(M465=0,0,IF(OR(AN465=3,AN465=4),0,IF(AN465=1,INDEX($CZ$7:$CZ$15,SUM(IF(M465&lt;$CY$7:$CY$15=TRUE,1,0))+1),VLOOKUP(M465,변환표준점수!$BH$8:$BS$62,'표점 계산기'!AN465+1,FALSE))))</f>
        <v>0</v>
      </c>
      <c r="BG465" s="39" t="e" cm="1">
        <f t="array" ref="BG465">INDEX($DG$24:$EF$31,COLUMN(C460),$AP465)</f>
        <v>#N/A</v>
      </c>
      <c r="BH465" s="39" t="e" cm="1">
        <f t="array" ref="BH465">INDEX($DG$24:$EF$31,COLUMN(D460),$AP465)</f>
        <v>#N/A</v>
      </c>
      <c r="BI465" s="39" t="e" cm="1">
        <f t="array" ref="BI465">INDEX($DG$24:$EF$31,COLUMN(E460),$AP465)</f>
        <v>#N/A</v>
      </c>
      <c r="BJ465" s="39" t="e" cm="1">
        <f t="array" ref="BJ465">INDEX($DG$24:$EF$31,COLUMN(F460),$AP465)</f>
        <v>#N/A</v>
      </c>
      <c r="BK465" s="39" t="e" cm="1">
        <f t="array" ref="BK465">INDEX($DG$24:$EF$31,COLUMN(G460),$AP465)</f>
        <v>#N/A</v>
      </c>
      <c r="BL465" s="39" t="e" cm="1">
        <f t="array" ref="BL465">INDEX($DG$24:$EF$31,COLUMN(H460),$AP465)</f>
        <v>#N/A</v>
      </c>
      <c r="BM465" s="63" t="str" cm="1">
        <f t="array" aca="1" ref="BM465:BQ465" ca="1">IFERROR(ROUND(IF(IFERROR(AW465:BA465/AW465:BA465,0)=1,(IFERROR(AQ465:AU465*BG465,0)+IFERROR(AW465:BA465*BH465,0)+(SUM(BD465:BF465)-MIN(BD465:BF465))*BI465+BB465*BJ465+BC465*BK465)*BL465+BB465*(1-BJ465)+BC465*(1-BK465)+IF(AN465=1,BF465,0),""),2),"")</f>
        <v/>
      </c>
      <c r="BN465" s="52" t="str">
        <f ca="1"/>
        <v/>
      </c>
      <c r="BO465" s="52" t="str">
        <f ca="1"/>
        <v/>
      </c>
      <c r="BP465" s="52" t="str">
        <f ca="1"/>
        <v/>
      </c>
      <c r="BQ465" s="64" t="str">
        <f ca="1"/>
        <v/>
      </c>
      <c r="BR465" s="6"/>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6"/>
      <c r="DM465" s="6"/>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row>
    <row r="466" spans="1:153" x14ac:dyDescent="0.3">
      <c r="A466" s="5"/>
      <c r="B466" s="18" t="str">
        <f t="shared" si="111"/>
        <v/>
      </c>
      <c r="C466" s="24"/>
      <c r="D466" s="24"/>
      <c r="E466" s="24"/>
      <c r="F466" s="24"/>
      <c r="G466" s="24"/>
      <c r="H466" s="25"/>
      <c r="I466" s="25"/>
      <c r="J466" s="25"/>
      <c r="K466" s="25"/>
      <c r="L466" s="25"/>
      <c r="M466" s="25"/>
      <c r="N466" s="24"/>
      <c r="O466" s="25"/>
      <c r="P466" s="6"/>
      <c r="Q466" s="6"/>
      <c r="R466" s="6" t="e">
        <f t="shared" si="112"/>
        <v>#N/A</v>
      </c>
      <c r="S466" s="6" t="e">
        <f t="shared" si="113"/>
        <v>#N/A</v>
      </c>
      <c r="T466" s="6" t="e">
        <f t="shared" si="114"/>
        <v>#N/A</v>
      </c>
      <c r="U466" s="6" t="e">
        <f t="shared" si="115"/>
        <v>#N/A</v>
      </c>
      <c r="V466" s="8" cm="1">
        <f t="array" ref="V466">IF(M466=0,0,IF(OR($DM$4=3,$DM$4=4),0,IF($DM$4=1,INDEX($CZ$7:$CZ$15,SUM(IF(M466&lt;$CY$7:$CY$15=TRUE,1,0))+1),VLOOKUP(M466,$DB$7:$DC$107,2,FALSE))))</f>
        <v>0</v>
      </c>
      <c r="W466" s="6" t="e">
        <f t="shared" si="110"/>
        <v>#N/A</v>
      </c>
      <c r="X466" s="6" cm="1">
        <f t="array" aca="1" ref="X466" ca="1">SUM(IF((IF(E466=0,INDIRECT(_xlfn.CONCAT($CH$1,MATCH(F466,$CG$7:$CG$100,0)+6)):INDIRECT(_xlfn.CONCAT($CH$1,MATCH(F466,$CG$7:$CG$100,0)+6+SUM(IF((F466=$CG$7:$CG$59)=TRUE,1,0))-1)),INDIRECT(_xlfn.CONCAT($CD$1,MATCH(E466,$CC$7:$CC$100,0)+6)):INDIRECT(_xlfn.CONCAT($CD$1,MATCH(E466,$CC$7:$CC$100,0)+6+SUM(IF((E466=$CC$7:$CC$59)=TRUE,1,0))-1)))*$S$3)=0,0,1))</f>
        <v>2</v>
      </c>
      <c r="Y466" s="6" t="e" cm="1">
        <f t="array" aca="1" ref="Y466" ca="1">SUM(IF((TRANSPOSE(MMULT(MMULT(_xlfn.MUNIT(X466),IF(MMULT(IF(E466=0,INDIRECT(_xlfn.CONCAT($CH$1,MATCH(F466,$CG$7:$CG$100,0)+6)):INDIRECT(_xlfn.CONCAT($CH$1,MATCH(F466,$CG$7:$CG$100,0)+6+SUM(IF((F466=$CG$7:$CG$59)=TRUE,1,0))-1)),INDIRECT(_xlfn.CONCAT($CD$1,MATCH(E466,$CC$7:$CC$100,0)+6)):INDIRECT(_xlfn.CONCAT($CD$1,MATCH(E466,$CC$7:$CC$100,0)+6+SUM(IF((E466=$CC$7:$CC$59)=TRUE,1,0))-1)))*$S$3,1/TRANSPOSE(W466-INDIRECT(_xlfn.CONCAT($BZ$1,MATCH(D466,$BY$7:$BY$100,0)+6)):INDIRECT(_xlfn.CONCAT($BZ$1,MATCH(D466,$BY$7:$BY$100,0)+6+SUM(IF((D466=$BY$7:$BY$59)=TRUE,1,0))-1))*$R$3))=1,1,0)),W466-INDIRECT(_xlfn.CONCAT($BZ$1,MATCH(D466,$BY$7:$BY$100,0)+6)):INDIRECT(_xlfn.CONCAT($BZ$1,MATCH(D466,$BY$7:$BY$100,0)+6+SUM(IF((D466=$BY$7:$BY$59)=TRUE,1,0))-1))*$R$3)))=0,0,1))</f>
        <v>#N/A</v>
      </c>
      <c r="Z466" s="6"/>
      <c r="AA466" s="30" t="str">
        <f t="shared" ca="1" si="116"/>
        <v/>
      </c>
      <c r="AB466" s="31" t="str">
        <f t="shared" si="117"/>
        <v/>
      </c>
      <c r="AC466" s="31" t="str">
        <f t="shared" si="118"/>
        <v/>
      </c>
      <c r="AD466" s="31" t="str">
        <f t="shared" si="119"/>
        <v/>
      </c>
      <c r="AE466" s="32" t="str">
        <f t="shared" si="120"/>
        <v/>
      </c>
      <c r="AF466" s="33" t="str" cm="1">
        <f t="array" aca="1" ref="AF466" ca="1">IFERROR(IF(_xlfn._xlws.SORT(TRANSPOSE(MMULT(MMULT(_xlfn.MUNIT(X466),IF(ROUND(MMULT(IF(E466=0,IF(DN464=1,INDIRECT(_xlfn.CONCAT($CP$1,MATCH(F466,$CO$7:$CO$100,0)+6)):INDIRECT(_xlfn.CONCAT($CP$1,MATCH(F466,$CO$7:$CO$100,0)+6+SUM(IF((F466=$CO$7:$CO$59)=TRUE,1,0))-1)),INDIRECT(_xlfn.CONCAT($CH$1,MATCH(F466,$CG$7:$CG$100,0)+6)):INDIRECT(_xlfn.CONCAT($CH$1,MATCH(F466,$CG$7:$CG$100,0)+6+SUM(IF((F466=$CG$7:$CG$59)=TRUE,1,0))-1))),IF(OR(DN464=2,DN464=3),INDIRECT(_xlfn.CONCAT($CL$1,MATCH(E466,$CK$7:$CK$100,0)+6)):INDIRECT(_xlfn.CONCAT($CL$1,MATCH(E466,$CK$7:$CK$100,0)+6+SUM(IF((E466=$CK$7:$CK$59)=TRUE,1,0))-1)),INDIRECT(_xlfn.CONCAT($CD$1,MATCH(E466,$CC$7:$CC$100,0)+6)):INDIRECT(_xlfn.CONCAT($CD$1,MATCH(E466,$CC$7:$CC$100,0)+6+SUM(IF((E466=$CC$7:$CC$59)=TRUE,1,0))-1))))*$S$3*IF(AND(DM464=4,F466=0),1.1,1),1/TRANSPOSE(W466-INDIRECT(_xlfn.CONCAT($BZ$1,MATCH(D466,$BY$7:$BY$100,0)+6)):INDIRECT(_xlfn.CONCAT($BZ$1,MATCH(D466,$BY$7:$BY$100,0)+6+SUM(IF((D466=$BY$7:$BY$59)=TRUE,1,0))-1))*$R$3)),6)=1,1,0)),W466-INDIRECT(_xlfn.CONCAT($BZ$1,MATCH(D466,$BY$7:$BY$100,0)+6)):INDIRECT(_xlfn.CONCAT($BZ$1,MATCH(D466,$BY$7:$BY$100,0)+6+SUM(IF((D466=$BY$7:$BY$59)=TRUE,1,0))-1))*$R$3))/$S$3,1,-1,TRUE)=0,"",_xlfn._xlws.SORT(TRANSPOSE(MMULT(MMULT(_xlfn.MUNIT(X466),IF(ROUND(MMULT(IF(E466=0,IF(DN464=1,INDIRECT(_xlfn.CONCAT($CP$1,MATCH(F466,$CO$7:$CO$100,0)+6)):INDIRECT(_xlfn.CONCAT($CP$1,MATCH(F466,$CO$7:$CO$100,0)+6+SUM(IF((F466=$CO$7:$CO$59)=TRUE,1,0))-1)),INDIRECT(_xlfn.CONCAT($CH$1,MATCH(F466,$CG$7:$CG$100,0)+6)):INDIRECT(_xlfn.CONCAT($CH$1,MATCH(F466,$CG$7:$CG$100,0)+6+SUM(IF((F466=$CG$7:$CG$59)=TRUE,1,0))-1))),IF(OR(DN464=2,DN464=3),INDIRECT(_xlfn.CONCAT($CL$1,MATCH(E466,$CK$7:$CK$100,0)+6)):INDIRECT(_xlfn.CONCAT($CL$1,MATCH(E466,$CK$7:$CK$100,0)+6+SUM(IF((E466=$CK$7:$CK$59)=TRUE,1,0))-1)),INDIRECT(_xlfn.CONCAT($CD$1,MATCH(E466,$CC$7:$CC$100,0)+6)):INDIRECT(_xlfn.CONCAT($CD$1,MATCH(E466,$CC$7:$CC$100,0)+6+SUM(IF((E466=$CC$7:$CC$59)=TRUE,1,0))-1))))*$S$3*IF(AND(DM464=4,F466=0),1.1,1),1/TRANSPOSE(W466-INDIRECT(_xlfn.CONCAT($BZ$1,MATCH(D466,$BY$7:$BY$100,0)+6)):INDIRECT(_xlfn.CONCAT($BZ$1,MATCH(D466,$BY$7:$BY$100,0)+6+SUM(IF((D466=$BY$7:$BY$59)=TRUE,1,0))-1))*$R$3)),6)=1,1,0)),W466-INDIRECT(_xlfn.CONCAT($BZ$1,MATCH(D466,$BY$7:$BY$100,0)+6)):INDIRECT(_xlfn.CONCAT($BZ$1,MATCH(D466,$BY$7:$BY$100,0)+6+SUM(IF((D466=$BY$7:$BY$59)=TRUE,1,0))-1))*$R$3))/$S$3,1,-1,TRUE)),"")</f>
        <v/>
      </c>
      <c r="AG466" s="31"/>
      <c r="AH466" s="31"/>
      <c r="AI466" s="31"/>
      <c r="AJ466" s="32"/>
      <c r="AK466" s="6"/>
      <c r="AL466" s="21"/>
      <c r="AM466" s="21"/>
      <c r="AN466" s="48">
        <f t="shared" si="107"/>
        <v>12</v>
      </c>
      <c r="AO466" s="39" t="e">
        <f t="shared" si="108"/>
        <v>#N/A</v>
      </c>
      <c r="AP466" s="39" t="e" cm="1">
        <f t="array" ref="AP466">_xlfn.XMATCH(1,IF(IF((AL466=$DG$24:$EF$24)=TRUE,1,0)+IF((AM466=$DG$25:$EF$25)=TRUE,1,0)=2,1,0))</f>
        <v>#N/A</v>
      </c>
      <c r="AQ466" s="39" t="str" cm="1">
        <f t="array" aca="1" ref="AQ466:AU466" ca="1">AA466:AE466</f>
        <v/>
      </c>
      <c r="AR466" s="39" t="str">
        <f ca="1"/>
        <v/>
      </c>
      <c r="AS466" s="39" t="str">
        <f ca="1"/>
        <v/>
      </c>
      <c r="AT466" s="39" t="str">
        <f ca="1"/>
        <v/>
      </c>
      <c r="AU466" s="39" t="str">
        <f ca="1"/>
        <v/>
      </c>
      <c r="AV466" s="39">
        <f t="shared" si="109"/>
        <v>0</v>
      </c>
      <c r="AW466" s="39" t="e" cm="1">
        <f t="array" ref="AW466">IF(AND(AV466=1,AO466&lt;&gt;1),VLOOKUP(E466,변환표준점수!$H$8:$O$60,_xlfn.XMATCH('표점 계산기'!$AL466,변환표준점수!$I$6:$O$6)+1,FALSE),IF(AND($E466=0,$DN$4=1),INDEX($CH$7:$CH$73,SUM(IF(AF466=$CP$7:$CP$59,ROW($A$1:$A$50),0))),IF(AND($E466&lt;&gt;0,$DN$4&lt;&gt;1),INDEX($CD$7:$CD$73,SUM(IF(AF466=$CL$7:$CL$59,ROW($A$1:$A$50),0))),AF466:AJ466)))</f>
        <v>#N/A</v>
      </c>
      <c r="AX466" s="39"/>
      <c r="AY466" s="39"/>
      <c r="AZ466" s="39"/>
      <c r="BA466" s="39"/>
      <c r="BB466" s="39" t="e">
        <f>VLOOKUP(G466,변환표준점수!$X$8:$AM$16,_xlfn.XMATCH(AL466,변환표준점수!$Y$5:$AM$5)+IF(OR(AN466=6,AN466=7,AN466=10,AN466=11),IF(AO466=1,0,1),0)+1,FALSE)</f>
        <v>#N/A</v>
      </c>
      <c r="BC466" s="39" t="e">
        <f>VLOOKUP(H466,변환표준점수!$AO$8:$BE$16,_xlfn.XMATCH(AL466,변환표준점수!$AP$5:$BE$5)+IF(OR(AN466=3,AN466=6,AN466=8,AN466=9,AN466=10),IF(AO466=1,0,1),0)+1,FALSE)</f>
        <v>#N/A</v>
      </c>
      <c r="BD466" s="39" t="e">
        <f>IF(I466=0,VLOOKUP(K466,변환표준점수!$BU$8:$CF$62,'표점 계산기'!$AN466+1,FALSE),VLOOKUP(I466,변환표준점수!$BH$8:$BS$62,'표점 계산기'!$AN466+1,FALSE))</f>
        <v>#N/A</v>
      </c>
      <c r="BE466" s="39" t="e">
        <f>IF(J466=0,VLOOKUP(L466,변환표준점수!$BU$8:$CF$62,'표점 계산기'!$AN466+1,FALSE),VLOOKUP(J466,변환표준점수!$BH$8:$BS$62,'표점 계산기'!$AN466+1,FALSE))</f>
        <v>#N/A</v>
      </c>
      <c r="BF466" s="39" cm="1">
        <f t="array" ref="BF466">IF(M466=0,0,IF(OR(AN466=3,AN466=4),0,IF(AN466=1,INDEX($CZ$7:$CZ$15,SUM(IF(M466&lt;$CY$7:$CY$15=TRUE,1,0))+1),VLOOKUP(M466,변환표준점수!$BH$8:$BS$62,'표점 계산기'!AN466+1,FALSE))))</f>
        <v>0</v>
      </c>
      <c r="BG466" s="39" t="e" cm="1">
        <f t="array" ref="BG466">INDEX($DG$24:$EF$31,COLUMN(C461),$AP466)</f>
        <v>#N/A</v>
      </c>
      <c r="BH466" s="39" t="e" cm="1">
        <f t="array" ref="BH466">INDEX($DG$24:$EF$31,COLUMN(D461),$AP466)</f>
        <v>#N/A</v>
      </c>
      <c r="BI466" s="39" t="e" cm="1">
        <f t="array" ref="BI466">INDEX($DG$24:$EF$31,COLUMN(E461),$AP466)</f>
        <v>#N/A</v>
      </c>
      <c r="BJ466" s="39" t="e" cm="1">
        <f t="array" ref="BJ466">INDEX($DG$24:$EF$31,COLUMN(F461),$AP466)</f>
        <v>#N/A</v>
      </c>
      <c r="BK466" s="39" t="e" cm="1">
        <f t="array" ref="BK466">INDEX($DG$24:$EF$31,COLUMN(G461),$AP466)</f>
        <v>#N/A</v>
      </c>
      <c r="BL466" s="39" t="e" cm="1">
        <f t="array" ref="BL466">INDEX($DG$24:$EF$31,COLUMN(H461),$AP466)</f>
        <v>#N/A</v>
      </c>
      <c r="BM466" s="63" t="str" cm="1">
        <f t="array" aca="1" ref="BM466:BQ466" ca="1">IFERROR(ROUND(IF(IFERROR(AW466:BA466/AW466:BA466,0)=1,(IFERROR(AQ466:AU466*BG466,0)+IFERROR(AW466:BA466*BH466,0)+(SUM(BD466:BF466)-MIN(BD466:BF466))*BI466+BB466*BJ466+BC466*BK466)*BL466+BB466*(1-BJ466)+BC466*(1-BK466)+IF(AN466=1,BF466,0),""),2),"")</f>
        <v/>
      </c>
      <c r="BN466" s="52" t="str">
        <f ca="1"/>
        <v/>
      </c>
      <c r="BO466" s="52" t="str">
        <f ca="1"/>
        <v/>
      </c>
      <c r="BP466" s="52" t="str">
        <f ca="1"/>
        <v/>
      </c>
      <c r="BQ466" s="64" t="str">
        <f ca="1"/>
        <v/>
      </c>
      <c r="BR466" s="6"/>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6"/>
      <c r="DM466" s="6"/>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row>
    <row r="467" spans="1:153" x14ac:dyDescent="0.3">
      <c r="A467" s="5"/>
      <c r="B467" s="18" t="str">
        <f t="shared" si="111"/>
        <v/>
      </c>
      <c r="C467" s="24"/>
      <c r="D467" s="24"/>
      <c r="E467" s="24"/>
      <c r="F467" s="24"/>
      <c r="G467" s="24"/>
      <c r="H467" s="25"/>
      <c r="I467" s="25"/>
      <c r="J467" s="25"/>
      <c r="K467" s="25"/>
      <c r="L467" s="25"/>
      <c r="M467" s="25"/>
      <c r="N467" s="24"/>
      <c r="O467" s="25"/>
      <c r="P467" s="6"/>
      <c r="Q467" s="6"/>
      <c r="R467" s="6" t="e">
        <f t="shared" si="112"/>
        <v>#N/A</v>
      </c>
      <c r="S467" s="6" t="e">
        <f t="shared" si="113"/>
        <v>#N/A</v>
      </c>
      <c r="T467" s="6" t="e">
        <f t="shared" si="114"/>
        <v>#N/A</v>
      </c>
      <c r="U467" s="6" t="e">
        <f t="shared" si="115"/>
        <v>#N/A</v>
      </c>
      <c r="V467" s="8" cm="1">
        <f t="array" ref="V467">IF(M467=0,0,IF(OR($DM$4=3,$DM$4=4),0,IF($DM$4=1,INDEX($CZ$7:$CZ$15,SUM(IF(M467&lt;$CY$7:$CY$15=TRUE,1,0))+1),VLOOKUP(M467,$DB$7:$DC$107,2,FALSE))))</f>
        <v>0</v>
      </c>
      <c r="W467" s="6" t="e">
        <f t="shared" si="110"/>
        <v>#N/A</v>
      </c>
      <c r="X467" s="6" cm="1">
        <f t="array" aca="1" ref="X467" ca="1">SUM(IF((IF(E467=0,INDIRECT(_xlfn.CONCAT($CH$1,MATCH(F467,$CG$7:$CG$100,0)+6)):INDIRECT(_xlfn.CONCAT($CH$1,MATCH(F467,$CG$7:$CG$100,0)+6+SUM(IF((F467=$CG$7:$CG$59)=TRUE,1,0))-1)),INDIRECT(_xlfn.CONCAT($CD$1,MATCH(E467,$CC$7:$CC$100,0)+6)):INDIRECT(_xlfn.CONCAT($CD$1,MATCH(E467,$CC$7:$CC$100,0)+6+SUM(IF((E467=$CC$7:$CC$59)=TRUE,1,0))-1)))*$S$3)=0,0,1))</f>
        <v>2</v>
      </c>
      <c r="Y467" s="6" t="e" cm="1">
        <f t="array" aca="1" ref="Y467" ca="1">SUM(IF((TRANSPOSE(MMULT(MMULT(_xlfn.MUNIT(X467),IF(MMULT(IF(E467=0,INDIRECT(_xlfn.CONCAT($CH$1,MATCH(F467,$CG$7:$CG$100,0)+6)):INDIRECT(_xlfn.CONCAT($CH$1,MATCH(F467,$CG$7:$CG$100,0)+6+SUM(IF((F467=$CG$7:$CG$59)=TRUE,1,0))-1)),INDIRECT(_xlfn.CONCAT($CD$1,MATCH(E467,$CC$7:$CC$100,0)+6)):INDIRECT(_xlfn.CONCAT($CD$1,MATCH(E467,$CC$7:$CC$100,0)+6+SUM(IF((E467=$CC$7:$CC$59)=TRUE,1,0))-1)))*$S$3,1/TRANSPOSE(W467-INDIRECT(_xlfn.CONCAT($BZ$1,MATCH(D467,$BY$7:$BY$100,0)+6)):INDIRECT(_xlfn.CONCAT($BZ$1,MATCH(D467,$BY$7:$BY$100,0)+6+SUM(IF((D467=$BY$7:$BY$59)=TRUE,1,0))-1))*$R$3))=1,1,0)),W467-INDIRECT(_xlfn.CONCAT($BZ$1,MATCH(D467,$BY$7:$BY$100,0)+6)):INDIRECT(_xlfn.CONCAT($BZ$1,MATCH(D467,$BY$7:$BY$100,0)+6+SUM(IF((D467=$BY$7:$BY$59)=TRUE,1,0))-1))*$R$3)))=0,0,1))</f>
        <v>#N/A</v>
      </c>
      <c r="Z467" s="6"/>
      <c r="AA467" s="30" t="str">
        <f t="shared" ca="1" si="116"/>
        <v/>
      </c>
      <c r="AB467" s="31" t="str">
        <f t="shared" si="117"/>
        <v/>
      </c>
      <c r="AC467" s="31" t="str">
        <f t="shared" si="118"/>
        <v/>
      </c>
      <c r="AD467" s="31" t="str">
        <f t="shared" si="119"/>
        <v/>
      </c>
      <c r="AE467" s="32" t="str">
        <f t="shared" si="120"/>
        <v/>
      </c>
      <c r="AF467" s="33" t="str" cm="1">
        <f t="array" aca="1" ref="AF467" ca="1">IFERROR(IF(_xlfn._xlws.SORT(TRANSPOSE(MMULT(MMULT(_xlfn.MUNIT(X467),IF(ROUND(MMULT(IF(E467=0,IF(DN465=1,INDIRECT(_xlfn.CONCAT($CP$1,MATCH(F467,$CO$7:$CO$100,0)+6)):INDIRECT(_xlfn.CONCAT($CP$1,MATCH(F467,$CO$7:$CO$100,0)+6+SUM(IF((F467=$CO$7:$CO$59)=TRUE,1,0))-1)),INDIRECT(_xlfn.CONCAT($CH$1,MATCH(F467,$CG$7:$CG$100,0)+6)):INDIRECT(_xlfn.CONCAT($CH$1,MATCH(F467,$CG$7:$CG$100,0)+6+SUM(IF((F467=$CG$7:$CG$59)=TRUE,1,0))-1))),IF(OR(DN465=2,DN465=3),INDIRECT(_xlfn.CONCAT($CL$1,MATCH(E467,$CK$7:$CK$100,0)+6)):INDIRECT(_xlfn.CONCAT($CL$1,MATCH(E467,$CK$7:$CK$100,0)+6+SUM(IF((E467=$CK$7:$CK$59)=TRUE,1,0))-1)),INDIRECT(_xlfn.CONCAT($CD$1,MATCH(E467,$CC$7:$CC$100,0)+6)):INDIRECT(_xlfn.CONCAT($CD$1,MATCH(E467,$CC$7:$CC$100,0)+6+SUM(IF((E467=$CC$7:$CC$59)=TRUE,1,0))-1))))*$S$3*IF(AND(DM465=4,F467=0),1.1,1),1/TRANSPOSE(W467-INDIRECT(_xlfn.CONCAT($BZ$1,MATCH(D467,$BY$7:$BY$100,0)+6)):INDIRECT(_xlfn.CONCAT($BZ$1,MATCH(D467,$BY$7:$BY$100,0)+6+SUM(IF((D467=$BY$7:$BY$59)=TRUE,1,0))-1))*$R$3)),6)=1,1,0)),W467-INDIRECT(_xlfn.CONCAT($BZ$1,MATCH(D467,$BY$7:$BY$100,0)+6)):INDIRECT(_xlfn.CONCAT($BZ$1,MATCH(D467,$BY$7:$BY$100,0)+6+SUM(IF((D467=$BY$7:$BY$59)=TRUE,1,0))-1))*$R$3))/$S$3,1,-1,TRUE)=0,"",_xlfn._xlws.SORT(TRANSPOSE(MMULT(MMULT(_xlfn.MUNIT(X467),IF(ROUND(MMULT(IF(E467=0,IF(DN465=1,INDIRECT(_xlfn.CONCAT($CP$1,MATCH(F467,$CO$7:$CO$100,0)+6)):INDIRECT(_xlfn.CONCAT($CP$1,MATCH(F467,$CO$7:$CO$100,0)+6+SUM(IF((F467=$CO$7:$CO$59)=TRUE,1,0))-1)),INDIRECT(_xlfn.CONCAT($CH$1,MATCH(F467,$CG$7:$CG$100,0)+6)):INDIRECT(_xlfn.CONCAT($CH$1,MATCH(F467,$CG$7:$CG$100,0)+6+SUM(IF((F467=$CG$7:$CG$59)=TRUE,1,0))-1))),IF(OR(DN465=2,DN465=3),INDIRECT(_xlfn.CONCAT($CL$1,MATCH(E467,$CK$7:$CK$100,0)+6)):INDIRECT(_xlfn.CONCAT($CL$1,MATCH(E467,$CK$7:$CK$100,0)+6+SUM(IF((E467=$CK$7:$CK$59)=TRUE,1,0))-1)),INDIRECT(_xlfn.CONCAT($CD$1,MATCH(E467,$CC$7:$CC$100,0)+6)):INDIRECT(_xlfn.CONCAT($CD$1,MATCH(E467,$CC$7:$CC$100,0)+6+SUM(IF((E467=$CC$7:$CC$59)=TRUE,1,0))-1))))*$S$3*IF(AND(DM465=4,F467=0),1.1,1),1/TRANSPOSE(W467-INDIRECT(_xlfn.CONCAT($BZ$1,MATCH(D467,$BY$7:$BY$100,0)+6)):INDIRECT(_xlfn.CONCAT($BZ$1,MATCH(D467,$BY$7:$BY$100,0)+6+SUM(IF((D467=$BY$7:$BY$59)=TRUE,1,0))-1))*$R$3)),6)=1,1,0)),W467-INDIRECT(_xlfn.CONCAT($BZ$1,MATCH(D467,$BY$7:$BY$100,0)+6)):INDIRECT(_xlfn.CONCAT($BZ$1,MATCH(D467,$BY$7:$BY$100,0)+6+SUM(IF((D467=$BY$7:$BY$59)=TRUE,1,0))-1))*$R$3))/$S$3,1,-1,TRUE)),"")</f>
        <v/>
      </c>
      <c r="AG467" s="31"/>
      <c r="AH467" s="31"/>
      <c r="AI467" s="31"/>
      <c r="AJ467" s="32"/>
      <c r="AK467" s="6"/>
      <c r="AL467" s="21"/>
      <c r="AM467" s="21"/>
      <c r="AN467" s="48">
        <f t="shared" si="107"/>
        <v>12</v>
      </c>
      <c r="AO467" s="39" t="e">
        <f t="shared" si="108"/>
        <v>#N/A</v>
      </c>
      <c r="AP467" s="39" t="e" cm="1">
        <f t="array" ref="AP467">_xlfn.XMATCH(1,IF(IF((AL467=$DG$24:$EF$24)=TRUE,1,0)+IF((AM467=$DG$25:$EF$25)=TRUE,1,0)=2,1,0))</f>
        <v>#N/A</v>
      </c>
      <c r="AQ467" s="39" t="str" cm="1">
        <f t="array" aca="1" ref="AQ467:AU467" ca="1">AA467:AE467</f>
        <v/>
      </c>
      <c r="AR467" s="39" t="str">
        <f ca="1"/>
        <v/>
      </c>
      <c r="AS467" s="39" t="str">
        <f ca="1"/>
        <v/>
      </c>
      <c r="AT467" s="39" t="str">
        <f ca="1"/>
        <v/>
      </c>
      <c r="AU467" s="39" t="str">
        <f ca="1"/>
        <v/>
      </c>
      <c r="AV467" s="39">
        <f t="shared" si="109"/>
        <v>0</v>
      </c>
      <c r="AW467" s="39" t="e" cm="1">
        <f t="array" ref="AW467">IF(AND(AV467=1,AO467&lt;&gt;1),VLOOKUP(E467,변환표준점수!$H$8:$O$60,_xlfn.XMATCH('표점 계산기'!$AL467,변환표준점수!$I$6:$O$6)+1,FALSE),IF(AND($E467=0,$DN$4=1),INDEX($CH$7:$CH$73,SUM(IF(AF467=$CP$7:$CP$59,ROW($A$1:$A$50),0))),IF(AND($E467&lt;&gt;0,$DN$4&lt;&gt;1),INDEX($CD$7:$CD$73,SUM(IF(AF467=$CL$7:$CL$59,ROW($A$1:$A$50),0))),AF467:AJ467)))</f>
        <v>#N/A</v>
      </c>
      <c r="AX467" s="39"/>
      <c r="AY467" s="39"/>
      <c r="AZ467" s="39"/>
      <c r="BA467" s="39"/>
      <c r="BB467" s="39" t="e">
        <f>VLOOKUP(G467,변환표준점수!$X$8:$AM$16,_xlfn.XMATCH(AL467,변환표준점수!$Y$5:$AM$5)+IF(OR(AN467=6,AN467=7,AN467=10,AN467=11),IF(AO467=1,0,1),0)+1,FALSE)</f>
        <v>#N/A</v>
      </c>
      <c r="BC467" s="39" t="e">
        <f>VLOOKUP(H467,변환표준점수!$AO$8:$BE$16,_xlfn.XMATCH(AL467,변환표준점수!$AP$5:$BE$5)+IF(OR(AN467=3,AN467=6,AN467=8,AN467=9,AN467=10),IF(AO467=1,0,1),0)+1,FALSE)</f>
        <v>#N/A</v>
      </c>
      <c r="BD467" s="39" t="e">
        <f>IF(I467=0,VLOOKUP(K467,변환표준점수!$BU$8:$CF$62,'표점 계산기'!$AN467+1,FALSE),VLOOKUP(I467,변환표준점수!$BH$8:$BS$62,'표점 계산기'!$AN467+1,FALSE))</f>
        <v>#N/A</v>
      </c>
      <c r="BE467" s="39" t="e">
        <f>IF(J467=0,VLOOKUP(L467,변환표준점수!$BU$8:$CF$62,'표점 계산기'!$AN467+1,FALSE),VLOOKUP(J467,변환표준점수!$BH$8:$BS$62,'표점 계산기'!$AN467+1,FALSE))</f>
        <v>#N/A</v>
      </c>
      <c r="BF467" s="39" cm="1">
        <f t="array" ref="BF467">IF(M467=0,0,IF(OR(AN467=3,AN467=4),0,IF(AN467=1,INDEX($CZ$7:$CZ$15,SUM(IF(M467&lt;$CY$7:$CY$15=TRUE,1,0))+1),VLOOKUP(M467,변환표준점수!$BH$8:$BS$62,'표점 계산기'!AN467+1,FALSE))))</f>
        <v>0</v>
      </c>
      <c r="BG467" s="39" t="e" cm="1">
        <f t="array" ref="BG467">INDEX($DG$24:$EF$31,COLUMN(C462),$AP467)</f>
        <v>#N/A</v>
      </c>
      <c r="BH467" s="39" t="e" cm="1">
        <f t="array" ref="BH467">INDEX($DG$24:$EF$31,COLUMN(D462),$AP467)</f>
        <v>#N/A</v>
      </c>
      <c r="BI467" s="39" t="e" cm="1">
        <f t="array" ref="BI467">INDEX($DG$24:$EF$31,COLUMN(E462),$AP467)</f>
        <v>#N/A</v>
      </c>
      <c r="BJ467" s="39" t="e" cm="1">
        <f t="array" ref="BJ467">INDEX($DG$24:$EF$31,COLUMN(F462),$AP467)</f>
        <v>#N/A</v>
      </c>
      <c r="BK467" s="39" t="e" cm="1">
        <f t="array" ref="BK467">INDEX($DG$24:$EF$31,COLUMN(G462),$AP467)</f>
        <v>#N/A</v>
      </c>
      <c r="BL467" s="39" t="e" cm="1">
        <f t="array" ref="BL467">INDEX($DG$24:$EF$31,COLUMN(H462),$AP467)</f>
        <v>#N/A</v>
      </c>
      <c r="BM467" s="63" t="str" cm="1">
        <f t="array" aca="1" ref="BM467:BQ467" ca="1">IFERROR(ROUND(IF(IFERROR(AW467:BA467/AW467:BA467,0)=1,(IFERROR(AQ467:AU467*BG467,0)+IFERROR(AW467:BA467*BH467,0)+(SUM(BD467:BF467)-MIN(BD467:BF467))*BI467+BB467*BJ467+BC467*BK467)*BL467+BB467*(1-BJ467)+BC467*(1-BK467)+IF(AN467=1,BF467,0),""),2),"")</f>
        <v/>
      </c>
      <c r="BN467" s="52" t="str">
        <f ca="1"/>
        <v/>
      </c>
      <c r="BO467" s="52" t="str">
        <f ca="1"/>
        <v/>
      </c>
      <c r="BP467" s="52" t="str">
        <f ca="1"/>
        <v/>
      </c>
      <c r="BQ467" s="64" t="str">
        <f ca="1"/>
        <v/>
      </c>
      <c r="BR467" s="6"/>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6"/>
      <c r="DM467" s="6"/>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row>
    <row r="468" spans="1:153" x14ac:dyDescent="0.3">
      <c r="A468" s="5"/>
      <c r="B468" s="18" t="str">
        <f t="shared" si="111"/>
        <v/>
      </c>
      <c r="C468" s="24"/>
      <c r="D468" s="24"/>
      <c r="E468" s="24"/>
      <c r="F468" s="24"/>
      <c r="G468" s="24"/>
      <c r="H468" s="25"/>
      <c r="I468" s="25"/>
      <c r="J468" s="25"/>
      <c r="K468" s="25"/>
      <c r="L468" s="25"/>
      <c r="M468" s="25"/>
      <c r="N468" s="24"/>
      <c r="O468" s="25"/>
      <c r="P468" s="6"/>
      <c r="Q468" s="6"/>
      <c r="R468" s="6" t="e">
        <f t="shared" si="112"/>
        <v>#N/A</v>
      </c>
      <c r="S468" s="6" t="e">
        <f t="shared" si="113"/>
        <v>#N/A</v>
      </c>
      <c r="T468" s="6" t="e">
        <f t="shared" si="114"/>
        <v>#N/A</v>
      </c>
      <c r="U468" s="6" t="e">
        <f t="shared" si="115"/>
        <v>#N/A</v>
      </c>
      <c r="V468" s="8" cm="1">
        <f t="array" ref="V468">IF(M468=0,0,IF(OR($DM$4=3,$DM$4=4),0,IF($DM$4=1,INDEX($CZ$7:$CZ$15,SUM(IF(M468&lt;$CY$7:$CY$15=TRUE,1,0))+1),VLOOKUP(M468,$DB$7:$DC$107,2,FALSE))))</f>
        <v>0</v>
      </c>
      <c r="W468" s="6" t="e">
        <f t="shared" si="110"/>
        <v>#N/A</v>
      </c>
      <c r="X468" s="6" cm="1">
        <f t="array" aca="1" ref="X468" ca="1">SUM(IF((IF(E468=0,INDIRECT(_xlfn.CONCAT($CH$1,MATCH(F468,$CG$7:$CG$100,0)+6)):INDIRECT(_xlfn.CONCAT($CH$1,MATCH(F468,$CG$7:$CG$100,0)+6+SUM(IF((F468=$CG$7:$CG$59)=TRUE,1,0))-1)),INDIRECT(_xlfn.CONCAT($CD$1,MATCH(E468,$CC$7:$CC$100,0)+6)):INDIRECT(_xlfn.CONCAT($CD$1,MATCH(E468,$CC$7:$CC$100,0)+6+SUM(IF((E468=$CC$7:$CC$59)=TRUE,1,0))-1)))*$S$3)=0,0,1))</f>
        <v>2</v>
      </c>
      <c r="Y468" s="6" t="e" cm="1">
        <f t="array" aca="1" ref="Y468" ca="1">SUM(IF((TRANSPOSE(MMULT(MMULT(_xlfn.MUNIT(X468),IF(MMULT(IF(E468=0,INDIRECT(_xlfn.CONCAT($CH$1,MATCH(F468,$CG$7:$CG$100,0)+6)):INDIRECT(_xlfn.CONCAT($CH$1,MATCH(F468,$CG$7:$CG$100,0)+6+SUM(IF((F468=$CG$7:$CG$59)=TRUE,1,0))-1)),INDIRECT(_xlfn.CONCAT($CD$1,MATCH(E468,$CC$7:$CC$100,0)+6)):INDIRECT(_xlfn.CONCAT($CD$1,MATCH(E468,$CC$7:$CC$100,0)+6+SUM(IF((E468=$CC$7:$CC$59)=TRUE,1,0))-1)))*$S$3,1/TRANSPOSE(W468-INDIRECT(_xlfn.CONCAT($BZ$1,MATCH(D468,$BY$7:$BY$100,0)+6)):INDIRECT(_xlfn.CONCAT($BZ$1,MATCH(D468,$BY$7:$BY$100,0)+6+SUM(IF((D468=$BY$7:$BY$59)=TRUE,1,0))-1))*$R$3))=1,1,0)),W468-INDIRECT(_xlfn.CONCAT($BZ$1,MATCH(D468,$BY$7:$BY$100,0)+6)):INDIRECT(_xlfn.CONCAT($BZ$1,MATCH(D468,$BY$7:$BY$100,0)+6+SUM(IF((D468=$BY$7:$BY$59)=TRUE,1,0))-1))*$R$3)))=0,0,1))</f>
        <v>#N/A</v>
      </c>
      <c r="Z468" s="6"/>
      <c r="AA468" s="30" t="str">
        <f t="shared" ca="1" si="116"/>
        <v/>
      </c>
      <c r="AB468" s="31" t="str">
        <f t="shared" si="117"/>
        <v/>
      </c>
      <c r="AC468" s="31" t="str">
        <f t="shared" si="118"/>
        <v/>
      </c>
      <c r="AD468" s="31" t="str">
        <f t="shared" si="119"/>
        <v/>
      </c>
      <c r="AE468" s="32" t="str">
        <f t="shared" si="120"/>
        <v/>
      </c>
      <c r="AF468" s="33" t="str" cm="1">
        <f t="array" aca="1" ref="AF468" ca="1">IFERROR(IF(_xlfn._xlws.SORT(TRANSPOSE(MMULT(MMULT(_xlfn.MUNIT(X468),IF(ROUND(MMULT(IF(E468=0,IF(DN466=1,INDIRECT(_xlfn.CONCAT($CP$1,MATCH(F468,$CO$7:$CO$100,0)+6)):INDIRECT(_xlfn.CONCAT($CP$1,MATCH(F468,$CO$7:$CO$100,0)+6+SUM(IF((F468=$CO$7:$CO$59)=TRUE,1,0))-1)),INDIRECT(_xlfn.CONCAT($CH$1,MATCH(F468,$CG$7:$CG$100,0)+6)):INDIRECT(_xlfn.CONCAT($CH$1,MATCH(F468,$CG$7:$CG$100,0)+6+SUM(IF((F468=$CG$7:$CG$59)=TRUE,1,0))-1))),IF(OR(DN466=2,DN466=3),INDIRECT(_xlfn.CONCAT($CL$1,MATCH(E468,$CK$7:$CK$100,0)+6)):INDIRECT(_xlfn.CONCAT($CL$1,MATCH(E468,$CK$7:$CK$100,0)+6+SUM(IF((E468=$CK$7:$CK$59)=TRUE,1,0))-1)),INDIRECT(_xlfn.CONCAT($CD$1,MATCH(E468,$CC$7:$CC$100,0)+6)):INDIRECT(_xlfn.CONCAT($CD$1,MATCH(E468,$CC$7:$CC$100,0)+6+SUM(IF((E468=$CC$7:$CC$59)=TRUE,1,0))-1))))*$S$3*IF(AND(DM466=4,F468=0),1.1,1),1/TRANSPOSE(W468-INDIRECT(_xlfn.CONCAT($BZ$1,MATCH(D468,$BY$7:$BY$100,0)+6)):INDIRECT(_xlfn.CONCAT($BZ$1,MATCH(D468,$BY$7:$BY$100,0)+6+SUM(IF((D468=$BY$7:$BY$59)=TRUE,1,0))-1))*$R$3)),6)=1,1,0)),W468-INDIRECT(_xlfn.CONCAT($BZ$1,MATCH(D468,$BY$7:$BY$100,0)+6)):INDIRECT(_xlfn.CONCAT($BZ$1,MATCH(D468,$BY$7:$BY$100,0)+6+SUM(IF((D468=$BY$7:$BY$59)=TRUE,1,0))-1))*$R$3))/$S$3,1,-1,TRUE)=0,"",_xlfn._xlws.SORT(TRANSPOSE(MMULT(MMULT(_xlfn.MUNIT(X468),IF(ROUND(MMULT(IF(E468=0,IF(DN466=1,INDIRECT(_xlfn.CONCAT($CP$1,MATCH(F468,$CO$7:$CO$100,0)+6)):INDIRECT(_xlfn.CONCAT($CP$1,MATCH(F468,$CO$7:$CO$100,0)+6+SUM(IF((F468=$CO$7:$CO$59)=TRUE,1,0))-1)),INDIRECT(_xlfn.CONCAT($CH$1,MATCH(F468,$CG$7:$CG$100,0)+6)):INDIRECT(_xlfn.CONCAT($CH$1,MATCH(F468,$CG$7:$CG$100,0)+6+SUM(IF((F468=$CG$7:$CG$59)=TRUE,1,0))-1))),IF(OR(DN466=2,DN466=3),INDIRECT(_xlfn.CONCAT($CL$1,MATCH(E468,$CK$7:$CK$100,0)+6)):INDIRECT(_xlfn.CONCAT($CL$1,MATCH(E468,$CK$7:$CK$100,0)+6+SUM(IF((E468=$CK$7:$CK$59)=TRUE,1,0))-1)),INDIRECT(_xlfn.CONCAT($CD$1,MATCH(E468,$CC$7:$CC$100,0)+6)):INDIRECT(_xlfn.CONCAT($CD$1,MATCH(E468,$CC$7:$CC$100,0)+6+SUM(IF((E468=$CC$7:$CC$59)=TRUE,1,0))-1))))*$S$3*IF(AND(DM466=4,F468=0),1.1,1),1/TRANSPOSE(W468-INDIRECT(_xlfn.CONCAT($BZ$1,MATCH(D468,$BY$7:$BY$100,0)+6)):INDIRECT(_xlfn.CONCAT($BZ$1,MATCH(D468,$BY$7:$BY$100,0)+6+SUM(IF((D468=$BY$7:$BY$59)=TRUE,1,0))-1))*$R$3)),6)=1,1,0)),W468-INDIRECT(_xlfn.CONCAT($BZ$1,MATCH(D468,$BY$7:$BY$100,0)+6)):INDIRECT(_xlfn.CONCAT($BZ$1,MATCH(D468,$BY$7:$BY$100,0)+6+SUM(IF((D468=$BY$7:$BY$59)=TRUE,1,0))-1))*$R$3))/$S$3,1,-1,TRUE)),"")</f>
        <v/>
      </c>
      <c r="AG468" s="31"/>
      <c r="AH468" s="31"/>
      <c r="AI468" s="31"/>
      <c r="AJ468" s="32"/>
      <c r="AK468" s="6"/>
      <c r="AL468" s="21"/>
      <c r="AM468" s="21"/>
      <c r="AN468" s="48">
        <f t="shared" si="107"/>
        <v>12</v>
      </c>
      <c r="AO468" s="39" t="e">
        <f t="shared" si="108"/>
        <v>#N/A</v>
      </c>
      <c r="AP468" s="39" t="e" cm="1">
        <f t="array" ref="AP468">_xlfn.XMATCH(1,IF(IF((AL468=$DG$24:$EF$24)=TRUE,1,0)+IF((AM468=$DG$25:$EF$25)=TRUE,1,0)=2,1,0))</f>
        <v>#N/A</v>
      </c>
      <c r="AQ468" s="39" t="str" cm="1">
        <f t="array" aca="1" ref="AQ468:AU468" ca="1">AA468:AE468</f>
        <v/>
      </c>
      <c r="AR468" s="39" t="str">
        <f ca="1"/>
        <v/>
      </c>
      <c r="AS468" s="39" t="str">
        <f ca="1"/>
        <v/>
      </c>
      <c r="AT468" s="39" t="str">
        <f ca="1"/>
        <v/>
      </c>
      <c r="AU468" s="39" t="str">
        <f ca="1"/>
        <v/>
      </c>
      <c r="AV468" s="39">
        <f t="shared" si="109"/>
        <v>0</v>
      </c>
      <c r="AW468" s="39" t="e" cm="1">
        <f t="array" ref="AW468">IF(AND(AV468=1,AO468&lt;&gt;1),VLOOKUP(E468,변환표준점수!$H$8:$O$60,_xlfn.XMATCH('표점 계산기'!$AL468,변환표준점수!$I$6:$O$6)+1,FALSE),IF(AND($E468=0,$DN$4=1),INDEX($CH$7:$CH$73,SUM(IF(AF468=$CP$7:$CP$59,ROW($A$1:$A$50),0))),IF(AND($E468&lt;&gt;0,$DN$4&lt;&gt;1),INDEX($CD$7:$CD$73,SUM(IF(AF468=$CL$7:$CL$59,ROW($A$1:$A$50),0))),AF468:AJ468)))</f>
        <v>#N/A</v>
      </c>
      <c r="AX468" s="39"/>
      <c r="AY468" s="39"/>
      <c r="AZ468" s="39"/>
      <c r="BA468" s="39"/>
      <c r="BB468" s="39" t="e">
        <f>VLOOKUP(G468,변환표준점수!$X$8:$AM$16,_xlfn.XMATCH(AL468,변환표준점수!$Y$5:$AM$5)+IF(OR(AN468=6,AN468=7,AN468=10,AN468=11),IF(AO468=1,0,1),0)+1,FALSE)</f>
        <v>#N/A</v>
      </c>
      <c r="BC468" s="39" t="e">
        <f>VLOOKUP(H468,변환표준점수!$AO$8:$BE$16,_xlfn.XMATCH(AL468,변환표준점수!$AP$5:$BE$5)+IF(OR(AN468=3,AN468=6,AN468=8,AN468=9,AN468=10),IF(AO468=1,0,1),0)+1,FALSE)</f>
        <v>#N/A</v>
      </c>
      <c r="BD468" s="39" t="e">
        <f>IF(I468=0,VLOOKUP(K468,변환표준점수!$BU$8:$CF$62,'표점 계산기'!$AN468+1,FALSE),VLOOKUP(I468,변환표준점수!$BH$8:$BS$62,'표점 계산기'!$AN468+1,FALSE))</f>
        <v>#N/A</v>
      </c>
      <c r="BE468" s="39" t="e">
        <f>IF(J468=0,VLOOKUP(L468,변환표준점수!$BU$8:$CF$62,'표점 계산기'!$AN468+1,FALSE),VLOOKUP(J468,변환표준점수!$BH$8:$BS$62,'표점 계산기'!$AN468+1,FALSE))</f>
        <v>#N/A</v>
      </c>
      <c r="BF468" s="39" cm="1">
        <f t="array" ref="BF468">IF(M468=0,0,IF(OR(AN468=3,AN468=4),0,IF(AN468=1,INDEX($CZ$7:$CZ$15,SUM(IF(M468&lt;$CY$7:$CY$15=TRUE,1,0))+1),VLOOKUP(M468,변환표준점수!$BH$8:$BS$62,'표점 계산기'!AN468+1,FALSE))))</f>
        <v>0</v>
      </c>
      <c r="BG468" s="39" t="e" cm="1">
        <f t="array" ref="BG468">INDEX($DG$24:$EF$31,COLUMN(C463),$AP468)</f>
        <v>#N/A</v>
      </c>
      <c r="BH468" s="39" t="e" cm="1">
        <f t="array" ref="BH468">INDEX($DG$24:$EF$31,COLUMN(D463),$AP468)</f>
        <v>#N/A</v>
      </c>
      <c r="BI468" s="39" t="e" cm="1">
        <f t="array" ref="BI468">INDEX($DG$24:$EF$31,COLUMN(E463),$AP468)</f>
        <v>#N/A</v>
      </c>
      <c r="BJ468" s="39" t="e" cm="1">
        <f t="array" ref="BJ468">INDEX($DG$24:$EF$31,COLUMN(F463),$AP468)</f>
        <v>#N/A</v>
      </c>
      <c r="BK468" s="39" t="e" cm="1">
        <f t="array" ref="BK468">INDEX($DG$24:$EF$31,COLUMN(G463),$AP468)</f>
        <v>#N/A</v>
      </c>
      <c r="BL468" s="39" t="e" cm="1">
        <f t="array" ref="BL468">INDEX($DG$24:$EF$31,COLUMN(H463),$AP468)</f>
        <v>#N/A</v>
      </c>
      <c r="BM468" s="63" t="str" cm="1">
        <f t="array" aca="1" ref="BM468:BQ468" ca="1">IFERROR(ROUND(IF(IFERROR(AW468:BA468/AW468:BA468,0)=1,(IFERROR(AQ468:AU468*BG468,0)+IFERROR(AW468:BA468*BH468,0)+(SUM(BD468:BF468)-MIN(BD468:BF468))*BI468+BB468*BJ468+BC468*BK468)*BL468+BB468*(1-BJ468)+BC468*(1-BK468)+IF(AN468=1,BF468,0),""),2),"")</f>
        <v/>
      </c>
      <c r="BN468" s="52" t="str">
        <f ca="1"/>
        <v/>
      </c>
      <c r="BO468" s="52" t="str">
        <f ca="1"/>
        <v/>
      </c>
      <c r="BP468" s="52" t="str">
        <f ca="1"/>
        <v/>
      </c>
      <c r="BQ468" s="64" t="str">
        <f ca="1"/>
        <v/>
      </c>
      <c r="BR468" s="6"/>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6"/>
      <c r="DM468" s="6"/>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row>
    <row r="469" spans="1:153" x14ac:dyDescent="0.3">
      <c r="A469" s="5"/>
      <c r="B469" s="18" t="str">
        <f t="shared" si="111"/>
        <v/>
      </c>
      <c r="C469" s="24"/>
      <c r="D469" s="24"/>
      <c r="E469" s="24"/>
      <c r="F469" s="24"/>
      <c r="G469" s="24"/>
      <c r="H469" s="25"/>
      <c r="I469" s="25"/>
      <c r="J469" s="25"/>
      <c r="K469" s="25"/>
      <c r="L469" s="25"/>
      <c r="M469" s="25"/>
      <c r="N469" s="24"/>
      <c r="O469" s="25"/>
      <c r="P469" s="6"/>
      <c r="Q469" s="6"/>
      <c r="R469" s="6" t="e">
        <f t="shared" si="112"/>
        <v>#N/A</v>
      </c>
      <c r="S469" s="6" t="e">
        <f t="shared" si="113"/>
        <v>#N/A</v>
      </c>
      <c r="T469" s="6" t="e">
        <f t="shared" si="114"/>
        <v>#N/A</v>
      </c>
      <c r="U469" s="6" t="e">
        <f t="shared" si="115"/>
        <v>#N/A</v>
      </c>
      <c r="V469" s="8" cm="1">
        <f t="array" ref="V469">IF(M469=0,0,IF(OR($DM$4=3,$DM$4=4),0,IF($DM$4=1,INDEX($CZ$7:$CZ$15,SUM(IF(M469&lt;$CY$7:$CY$15=TRUE,1,0))+1),VLOOKUP(M469,$DB$7:$DC$107,2,FALSE))))</f>
        <v>0</v>
      </c>
      <c r="W469" s="6" t="e">
        <f t="shared" si="110"/>
        <v>#N/A</v>
      </c>
      <c r="X469" s="6" cm="1">
        <f t="array" aca="1" ref="X469" ca="1">SUM(IF((IF(E469=0,INDIRECT(_xlfn.CONCAT($CH$1,MATCH(F469,$CG$7:$CG$100,0)+6)):INDIRECT(_xlfn.CONCAT($CH$1,MATCH(F469,$CG$7:$CG$100,0)+6+SUM(IF((F469=$CG$7:$CG$59)=TRUE,1,0))-1)),INDIRECT(_xlfn.CONCAT($CD$1,MATCH(E469,$CC$7:$CC$100,0)+6)):INDIRECT(_xlfn.CONCAT($CD$1,MATCH(E469,$CC$7:$CC$100,0)+6+SUM(IF((E469=$CC$7:$CC$59)=TRUE,1,0))-1)))*$S$3)=0,0,1))</f>
        <v>2</v>
      </c>
      <c r="Y469" s="6" t="e" cm="1">
        <f t="array" aca="1" ref="Y469" ca="1">SUM(IF((TRANSPOSE(MMULT(MMULT(_xlfn.MUNIT(X469),IF(MMULT(IF(E469=0,INDIRECT(_xlfn.CONCAT($CH$1,MATCH(F469,$CG$7:$CG$100,0)+6)):INDIRECT(_xlfn.CONCAT($CH$1,MATCH(F469,$CG$7:$CG$100,0)+6+SUM(IF((F469=$CG$7:$CG$59)=TRUE,1,0))-1)),INDIRECT(_xlfn.CONCAT($CD$1,MATCH(E469,$CC$7:$CC$100,0)+6)):INDIRECT(_xlfn.CONCAT($CD$1,MATCH(E469,$CC$7:$CC$100,0)+6+SUM(IF((E469=$CC$7:$CC$59)=TRUE,1,0))-1)))*$S$3,1/TRANSPOSE(W469-INDIRECT(_xlfn.CONCAT($BZ$1,MATCH(D469,$BY$7:$BY$100,0)+6)):INDIRECT(_xlfn.CONCAT($BZ$1,MATCH(D469,$BY$7:$BY$100,0)+6+SUM(IF((D469=$BY$7:$BY$59)=TRUE,1,0))-1))*$R$3))=1,1,0)),W469-INDIRECT(_xlfn.CONCAT($BZ$1,MATCH(D469,$BY$7:$BY$100,0)+6)):INDIRECT(_xlfn.CONCAT($BZ$1,MATCH(D469,$BY$7:$BY$100,0)+6+SUM(IF((D469=$BY$7:$BY$59)=TRUE,1,0))-1))*$R$3)))=0,0,1))</f>
        <v>#N/A</v>
      </c>
      <c r="Z469" s="6"/>
      <c r="AA469" s="30" t="str">
        <f t="shared" ca="1" si="116"/>
        <v/>
      </c>
      <c r="AB469" s="31" t="str">
        <f t="shared" si="117"/>
        <v/>
      </c>
      <c r="AC469" s="31" t="str">
        <f t="shared" si="118"/>
        <v/>
      </c>
      <c r="AD469" s="31" t="str">
        <f t="shared" si="119"/>
        <v/>
      </c>
      <c r="AE469" s="32" t="str">
        <f t="shared" si="120"/>
        <v/>
      </c>
      <c r="AF469" s="33" t="str" cm="1">
        <f t="array" aca="1" ref="AF469" ca="1">IFERROR(IF(_xlfn._xlws.SORT(TRANSPOSE(MMULT(MMULT(_xlfn.MUNIT(X469),IF(ROUND(MMULT(IF(E469=0,IF(DN467=1,INDIRECT(_xlfn.CONCAT($CP$1,MATCH(F469,$CO$7:$CO$100,0)+6)):INDIRECT(_xlfn.CONCAT($CP$1,MATCH(F469,$CO$7:$CO$100,0)+6+SUM(IF((F469=$CO$7:$CO$59)=TRUE,1,0))-1)),INDIRECT(_xlfn.CONCAT($CH$1,MATCH(F469,$CG$7:$CG$100,0)+6)):INDIRECT(_xlfn.CONCAT($CH$1,MATCH(F469,$CG$7:$CG$100,0)+6+SUM(IF((F469=$CG$7:$CG$59)=TRUE,1,0))-1))),IF(OR(DN467=2,DN467=3),INDIRECT(_xlfn.CONCAT($CL$1,MATCH(E469,$CK$7:$CK$100,0)+6)):INDIRECT(_xlfn.CONCAT($CL$1,MATCH(E469,$CK$7:$CK$100,0)+6+SUM(IF((E469=$CK$7:$CK$59)=TRUE,1,0))-1)),INDIRECT(_xlfn.CONCAT($CD$1,MATCH(E469,$CC$7:$CC$100,0)+6)):INDIRECT(_xlfn.CONCAT($CD$1,MATCH(E469,$CC$7:$CC$100,0)+6+SUM(IF((E469=$CC$7:$CC$59)=TRUE,1,0))-1))))*$S$3*IF(AND(DM467=4,F469=0),1.1,1),1/TRANSPOSE(W469-INDIRECT(_xlfn.CONCAT($BZ$1,MATCH(D469,$BY$7:$BY$100,0)+6)):INDIRECT(_xlfn.CONCAT($BZ$1,MATCH(D469,$BY$7:$BY$100,0)+6+SUM(IF((D469=$BY$7:$BY$59)=TRUE,1,0))-1))*$R$3)),6)=1,1,0)),W469-INDIRECT(_xlfn.CONCAT($BZ$1,MATCH(D469,$BY$7:$BY$100,0)+6)):INDIRECT(_xlfn.CONCAT($BZ$1,MATCH(D469,$BY$7:$BY$100,0)+6+SUM(IF((D469=$BY$7:$BY$59)=TRUE,1,0))-1))*$R$3))/$S$3,1,-1,TRUE)=0,"",_xlfn._xlws.SORT(TRANSPOSE(MMULT(MMULT(_xlfn.MUNIT(X469),IF(ROUND(MMULT(IF(E469=0,IF(DN467=1,INDIRECT(_xlfn.CONCAT($CP$1,MATCH(F469,$CO$7:$CO$100,0)+6)):INDIRECT(_xlfn.CONCAT($CP$1,MATCH(F469,$CO$7:$CO$100,0)+6+SUM(IF((F469=$CO$7:$CO$59)=TRUE,1,0))-1)),INDIRECT(_xlfn.CONCAT($CH$1,MATCH(F469,$CG$7:$CG$100,0)+6)):INDIRECT(_xlfn.CONCAT($CH$1,MATCH(F469,$CG$7:$CG$100,0)+6+SUM(IF((F469=$CG$7:$CG$59)=TRUE,1,0))-1))),IF(OR(DN467=2,DN467=3),INDIRECT(_xlfn.CONCAT($CL$1,MATCH(E469,$CK$7:$CK$100,0)+6)):INDIRECT(_xlfn.CONCAT($CL$1,MATCH(E469,$CK$7:$CK$100,0)+6+SUM(IF((E469=$CK$7:$CK$59)=TRUE,1,0))-1)),INDIRECT(_xlfn.CONCAT($CD$1,MATCH(E469,$CC$7:$CC$100,0)+6)):INDIRECT(_xlfn.CONCAT($CD$1,MATCH(E469,$CC$7:$CC$100,0)+6+SUM(IF((E469=$CC$7:$CC$59)=TRUE,1,0))-1))))*$S$3*IF(AND(DM467=4,F469=0),1.1,1),1/TRANSPOSE(W469-INDIRECT(_xlfn.CONCAT($BZ$1,MATCH(D469,$BY$7:$BY$100,0)+6)):INDIRECT(_xlfn.CONCAT($BZ$1,MATCH(D469,$BY$7:$BY$100,0)+6+SUM(IF((D469=$BY$7:$BY$59)=TRUE,1,0))-1))*$R$3)),6)=1,1,0)),W469-INDIRECT(_xlfn.CONCAT($BZ$1,MATCH(D469,$BY$7:$BY$100,0)+6)):INDIRECT(_xlfn.CONCAT($BZ$1,MATCH(D469,$BY$7:$BY$100,0)+6+SUM(IF((D469=$BY$7:$BY$59)=TRUE,1,0))-1))*$R$3))/$S$3,1,-1,TRUE)),"")</f>
        <v/>
      </c>
      <c r="AG469" s="31"/>
      <c r="AH469" s="31"/>
      <c r="AI469" s="31"/>
      <c r="AJ469" s="32"/>
      <c r="AK469" s="6"/>
      <c r="AL469" s="21"/>
      <c r="AM469" s="21"/>
      <c r="AN469" s="48">
        <f t="shared" si="107"/>
        <v>12</v>
      </c>
      <c r="AO469" s="39" t="e">
        <f t="shared" si="108"/>
        <v>#N/A</v>
      </c>
      <c r="AP469" s="39" t="e" cm="1">
        <f t="array" ref="AP469">_xlfn.XMATCH(1,IF(IF((AL469=$DG$24:$EF$24)=TRUE,1,0)+IF((AM469=$DG$25:$EF$25)=TRUE,1,0)=2,1,0))</f>
        <v>#N/A</v>
      </c>
      <c r="AQ469" s="39" t="str" cm="1">
        <f t="array" aca="1" ref="AQ469:AU469" ca="1">AA469:AE469</f>
        <v/>
      </c>
      <c r="AR469" s="39" t="str">
        <f ca="1"/>
        <v/>
      </c>
      <c r="AS469" s="39" t="str">
        <f ca="1"/>
        <v/>
      </c>
      <c r="AT469" s="39" t="str">
        <f ca="1"/>
        <v/>
      </c>
      <c r="AU469" s="39" t="str">
        <f ca="1"/>
        <v/>
      </c>
      <c r="AV469" s="39">
        <f t="shared" si="109"/>
        <v>0</v>
      </c>
      <c r="AW469" s="39" t="e" cm="1">
        <f t="array" ref="AW469">IF(AND(AV469=1,AO469&lt;&gt;1),VLOOKUP(E469,변환표준점수!$H$8:$O$60,_xlfn.XMATCH('표점 계산기'!$AL469,변환표준점수!$I$6:$O$6)+1,FALSE),IF(AND($E469=0,$DN$4=1),INDEX($CH$7:$CH$73,SUM(IF(AF469=$CP$7:$CP$59,ROW($A$1:$A$50),0))),IF(AND($E469&lt;&gt;0,$DN$4&lt;&gt;1),INDEX($CD$7:$CD$73,SUM(IF(AF469=$CL$7:$CL$59,ROW($A$1:$A$50),0))),AF469:AJ469)))</f>
        <v>#N/A</v>
      </c>
      <c r="AX469" s="39"/>
      <c r="AY469" s="39"/>
      <c r="AZ469" s="39"/>
      <c r="BA469" s="39"/>
      <c r="BB469" s="39" t="e">
        <f>VLOOKUP(G469,변환표준점수!$X$8:$AM$16,_xlfn.XMATCH(AL469,변환표준점수!$Y$5:$AM$5)+IF(OR(AN469=6,AN469=7,AN469=10,AN469=11),IF(AO469=1,0,1),0)+1,FALSE)</f>
        <v>#N/A</v>
      </c>
      <c r="BC469" s="39" t="e">
        <f>VLOOKUP(H469,변환표준점수!$AO$8:$BE$16,_xlfn.XMATCH(AL469,변환표준점수!$AP$5:$BE$5)+IF(OR(AN469=3,AN469=6,AN469=8,AN469=9,AN469=10),IF(AO469=1,0,1),0)+1,FALSE)</f>
        <v>#N/A</v>
      </c>
      <c r="BD469" s="39" t="e">
        <f>IF(I469=0,VLOOKUP(K469,변환표준점수!$BU$8:$CF$62,'표점 계산기'!$AN469+1,FALSE),VLOOKUP(I469,변환표준점수!$BH$8:$BS$62,'표점 계산기'!$AN469+1,FALSE))</f>
        <v>#N/A</v>
      </c>
      <c r="BE469" s="39" t="e">
        <f>IF(J469=0,VLOOKUP(L469,변환표준점수!$BU$8:$CF$62,'표점 계산기'!$AN469+1,FALSE),VLOOKUP(J469,변환표준점수!$BH$8:$BS$62,'표점 계산기'!$AN469+1,FALSE))</f>
        <v>#N/A</v>
      </c>
      <c r="BF469" s="39" cm="1">
        <f t="array" ref="BF469">IF(M469=0,0,IF(OR(AN469=3,AN469=4),0,IF(AN469=1,INDEX($CZ$7:$CZ$15,SUM(IF(M469&lt;$CY$7:$CY$15=TRUE,1,0))+1),VLOOKUP(M469,변환표준점수!$BH$8:$BS$62,'표점 계산기'!AN469+1,FALSE))))</f>
        <v>0</v>
      </c>
      <c r="BG469" s="39" t="e" cm="1">
        <f t="array" ref="BG469">INDEX($DG$24:$EF$31,COLUMN(C464),$AP469)</f>
        <v>#N/A</v>
      </c>
      <c r="BH469" s="39" t="e" cm="1">
        <f t="array" ref="BH469">INDEX($DG$24:$EF$31,COLUMN(D464),$AP469)</f>
        <v>#N/A</v>
      </c>
      <c r="BI469" s="39" t="e" cm="1">
        <f t="array" ref="BI469">INDEX($DG$24:$EF$31,COLUMN(E464),$AP469)</f>
        <v>#N/A</v>
      </c>
      <c r="BJ469" s="39" t="e" cm="1">
        <f t="array" ref="BJ469">INDEX($DG$24:$EF$31,COLUMN(F464),$AP469)</f>
        <v>#N/A</v>
      </c>
      <c r="BK469" s="39" t="e" cm="1">
        <f t="array" ref="BK469">INDEX($DG$24:$EF$31,COLUMN(G464),$AP469)</f>
        <v>#N/A</v>
      </c>
      <c r="BL469" s="39" t="e" cm="1">
        <f t="array" ref="BL469">INDEX($DG$24:$EF$31,COLUMN(H464),$AP469)</f>
        <v>#N/A</v>
      </c>
      <c r="BM469" s="63" t="str" cm="1">
        <f t="array" aca="1" ref="BM469:BQ469" ca="1">IFERROR(ROUND(IF(IFERROR(AW469:BA469/AW469:BA469,0)=1,(IFERROR(AQ469:AU469*BG469,0)+IFERROR(AW469:BA469*BH469,0)+(SUM(BD469:BF469)-MIN(BD469:BF469))*BI469+BB469*BJ469+BC469*BK469)*BL469+BB469*(1-BJ469)+BC469*(1-BK469)+IF(AN469=1,BF469,0),""),2),"")</f>
        <v/>
      </c>
      <c r="BN469" s="52" t="str">
        <f ca="1"/>
        <v/>
      </c>
      <c r="BO469" s="52" t="str">
        <f ca="1"/>
        <v/>
      </c>
      <c r="BP469" s="52" t="str">
        <f ca="1"/>
        <v/>
      </c>
      <c r="BQ469" s="64" t="str">
        <f ca="1"/>
        <v/>
      </c>
      <c r="BR469" s="6"/>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6"/>
      <c r="DM469" s="6"/>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row>
    <row r="470" spans="1:153" x14ac:dyDescent="0.3">
      <c r="A470" s="5"/>
      <c r="B470" s="18" t="str">
        <f t="shared" si="111"/>
        <v/>
      </c>
      <c r="C470" s="24"/>
      <c r="D470" s="24"/>
      <c r="E470" s="24"/>
      <c r="F470" s="24"/>
      <c r="G470" s="24"/>
      <c r="H470" s="25"/>
      <c r="I470" s="25"/>
      <c r="J470" s="25"/>
      <c r="K470" s="25"/>
      <c r="L470" s="25"/>
      <c r="M470" s="25"/>
      <c r="N470" s="24"/>
      <c r="O470" s="25"/>
      <c r="P470" s="6"/>
      <c r="Q470" s="6"/>
      <c r="R470" s="6" t="e">
        <f t="shared" si="112"/>
        <v>#N/A</v>
      </c>
      <c r="S470" s="6" t="e">
        <f t="shared" si="113"/>
        <v>#N/A</v>
      </c>
      <c r="T470" s="6" t="e">
        <f t="shared" si="114"/>
        <v>#N/A</v>
      </c>
      <c r="U470" s="6" t="e">
        <f t="shared" si="115"/>
        <v>#N/A</v>
      </c>
      <c r="V470" s="8" cm="1">
        <f t="array" ref="V470">IF(M470=0,0,IF(OR($DM$4=3,$DM$4=4),0,IF($DM$4=1,INDEX($CZ$7:$CZ$15,SUM(IF(M470&lt;$CY$7:$CY$15=TRUE,1,0))+1),VLOOKUP(M470,$DB$7:$DC$107,2,FALSE))))</f>
        <v>0</v>
      </c>
      <c r="W470" s="6" t="e">
        <f t="shared" si="110"/>
        <v>#N/A</v>
      </c>
      <c r="X470" s="6" cm="1">
        <f t="array" aca="1" ref="X470" ca="1">SUM(IF((IF(E470=0,INDIRECT(_xlfn.CONCAT($CH$1,MATCH(F470,$CG$7:$CG$100,0)+6)):INDIRECT(_xlfn.CONCAT($CH$1,MATCH(F470,$CG$7:$CG$100,0)+6+SUM(IF((F470=$CG$7:$CG$59)=TRUE,1,0))-1)),INDIRECT(_xlfn.CONCAT($CD$1,MATCH(E470,$CC$7:$CC$100,0)+6)):INDIRECT(_xlfn.CONCAT($CD$1,MATCH(E470,$CC$7:$CC$100,0)+6+SUM(IF((E470=$CC$7:$CC$59)=TRUE,1,0))-1)))*$S$3)=0,0,1))</f>
        <v>2</v>
      </c>
      <c r="Y470" s="6" t="e" cm="1">
        <f t="array" aca="1" ref="Y470" ca="1">SUM(IF((TRANSPOSE(MMULT(MMULT(_xlfn.MUNIT(X470),IF(MMULT(IF(E470=0,INDIRECT(_xlfn.CONCAT($CH$1,MATCH(F470,$CG$7:$CG$100,0)+6)):INDIRECT(_xlfn.CONCAT($CH$1,MATCH(F470,$CG$7:$CG$100,0)+6+SUM(IF((F470=$CG$7:$CG$59)=TRUE,1,0))-1)),INDIRECT(_xlfn.CONCAT($CD$1,MATCH(E470,$CC$7:$CC$100,0)+6)):INDIRECT(_xlfn.CONCAT($CD$1,MATCH(E470,$CC$7:$CC$100,0)+6+SUM(IF((E470=$CC$7:$CC$59)=TRUE,1,0))-1)))*$S$3,1/TRANSPOSE(W470-INDIRECT(_xlfn.CONCAT($BZ$1,MATCH(D470,$BY$7:$BY$100,0)+6)):INDIRECT(_xlfn.CONCAT($BZ$1,MATCH(D470,$BY$7:$BY$100,0)+6+SUM(IF((D470=$BY$7:$BY$59)=TRUE,1,0))-1))*$R$3))=1,1,0)),W470-INDIRECT(_xlfn.CONCAT($BZ$1,MATCH(D470,$BY$7:$BY$100,0)+6)):INDIRECT(_xlfn.CONCAT($BZ$1,MATCH(D470,$BY$7:$BY$100,0)+6+SUM(IF((D470=$BY$7:$BY$59)=TRUE,1,0))-1))*$R$3)))=0,0,1))</f>
        <v>#N/A</v>
      </c>
      <c r="Z470" s="6"/>
      <c r="AA470" s="30" t="str">
        <f t="shared" ca="1" si="116"/>
        <v/>
      </c>
      <c r="AB470" s="31" t="str">
        <f t="shared" si="117"/>
        <v/>
      </c>
      <c r="AC470" s="31" t="str">
        <f t="shared" si="118"/>
        <v/>
      </c>
      <c r="AD470" s="31" t="str">
        <f t="shared" si="119"/>
        <v/>
      </c>
      <c r="AE470" s="32" t="str">
        <f t="shared" si="120"/>
        <v/>
      </c>
      <c r="AF470" s="33" t="str" cm="1">
        <f t="array" aca="1" ref="AF470" ca="1">IFERROR(IF(_xlfn._xlws.SORT(TRANSPOSE(MMULT(MMULT(_xlfn.MUNIT(X470),IF(ROUND(MMULT(IF(E470=0,IF(DN468=1,INDIRECT(_xlfn.CONCAT($CP$1,MATCH(F470,$CO$7:$CO$100,0)+6)):INDIRECT(_xlfn.CONCAT($CP$1,MATCH(F470,$CO$7:$CO$100,0)+6+SUM(IF((F470=$CO$7:$CO$59)=TRUE,1,0))-1)),INDIRECT(_xlfn.CONCAT($CH$1,MATCH(F470,$CG$7:$CG$100,0)+6)):INDIRECT(_xlfn.CONCAT($CH$1,MATCH(F470,$CG$7:$CG$100,0)+6+SUM(IF((F470=$CG$7:$CG$59)=TRUE,1,0))-1))),IF(OR(DN468=2,DN468=3),INDIRECT(_xlfn.CONCAT($CL$1,MATCH(E470,$CK$7:$CK$100,0)+6)):INDIRECT(_xlfn.CONCAT($CL$1,MATCH(E470,$CK$7:$CK$100,0)+6+SUM(IF((E470=$CK$7:$CK$59)=TRUE,1,0))-1)),INDIRECT(_xlfn.CONCAT($CD$1,MATCH(E470,$CC$7:$CC$100,0)+6)):INDIRECT(_xlfn.CONCAT($CD$1,MATCH(E470,$CC$7:$CC$100,0)+6+SUM(IF((E470=$CC$7:$CC$59)=TRUE,1,0))-1))))*$S$3*IF(AND(DM468=4,F470=0),1.1,1),1/TRANSPOSE(W470-INDIRECT(_xlfn.CONCAT($BZ$1,MATCH(D470,$BY$7:$BY$100,0)+6)):INDIRECT(_xlfn.CONCAT($BZ$1,MATCH(D470,$BY$7:$BY$100,0)+6+SUM(IF((D470=$BY$7:$BY$59)=TRUE,1,0))-1))*$R$3)),6)=1,1,0)),W470-INDIRECT(_xlfn.CONCAT($BZ$1,MATCH(D470,$BY$7:$BY$100,0)+6)):INDIRECT(_xlfn.CONCAT($BZ$1,MATCH(D470,$BY$7:$BY$100,0)+6+SUM(IF((D470=$BY$7:$BY$59)=TRUE,1,0))-1))*$R$3))/$S$3,1,-1,TRUE)=0,"",_xlfn._xlws.SORT(TRANSPOSE(MMULT(MMULT(_xlfn.MUNIT(X470),IF(ROUND(MMULT(IF(E470=0,IF(DN468=1,INDIRECT(_xlfn.CONCAT($CP$1,MATCH(F470,$CO$7:$CO$100,0)+6)):INDIRECT(_xlfn.CONCAT($CP$1,MATCH(F470,$CO$7:$CO$100,0)+6+SUM(IF((F470=$CO$7:$CO$59)=TRUE,1,0))-1)),INDIRECT(_xlfn.CONCAT($CH$1,MATCH(F470,$CG$7:$CG$100,0)+6)):INDIRECT(_xlfn.CONCAT($CH$1,MATCH(F470,$CG$7:$CG$100,0)+6+SUM(IF((F470=$CG$7:$CG$59)=TRUE,1,0))-1))),IF(OR(DN468=2,DN468=3),INDIRECT(_xlfn.CONCAT($CL$1,MATCH(E470,$CK$7:$CK$100,0)+6)):INDIRECT(_xlfn.CONCAT($CL$1,MATCH(E470,$CK$7:$CK$100,0)+6+SUM(IF((E470=$CK$7:$CK$59)=TRUE,1,0))-1)),INDIRECT(_xlfn.CONCAT($CD$1,MATCH(E470,$CC$7:$CC$100,0)+6)):INDIRECT(_xlfn.CONCAT($CD$1,MATCH(E470,$CC$7:$CC$100,0)+6+SUM(IF((E470=$CC$7:$CC$59)=TRUE,1,0))-1))))*$S$3*IF(AND(DM468=4,F470=0),1.1,1),1/TRANSPOSE(W470-INDIRECT(_xlfn.CONCAT($BZ$1,MATCH(D470,$BY$7:$BY$100,0)+6)):INDIRECT(_xlfn.CONCAT($BZ$1,MATCH(D470,$BY$7:$BY$100,0)+6+SUM(IF((D470=$BY$7:$BY$59)=TRUE,1,0))-1))*$R$3)),6)=1,1,0)),W470-INDIRECT(_xlfn.CONCAT($BZ$1,MATCH(D470,$BY$7:$BY$100,0)+6)):INDIRECT(_xlfn.CONCAT($BZ$1,MATCH(D470,$BY$7:$BY$100,0)+6+SUM(IF((D470=$BY$7:$BY$59)=TRUE,1,0))-1))*$R$3))/$S$3,1,-1,TRUE)),"")</f>
        <v/>
      </c>
      <c r="AG470" s="31"/>
      <c r="AH470" s="31"/>
      <c r="AI470" s="31"/>
      <c r="AJ470" s="32"/>
      <c r="AK470" s="6"/>
      <c r="AL470" s="21"/>
      <c r="AM470" s="21"/>
      <c r="AN470" s="48">
        <f t="shared" si="107"/>
        <v>12</v>
      </c>
      <c r="AO470" s="39" t="e">
        <f t="shared" si="108"/>
        <v>#N/A</v>
      </c>
      <c r="AP470" s="39" t="e" cm="1">
        <f t="array" ref="AP470">_xlfn.XMATCH(1,IF(IF((AL470=$DG$24:$EF$24)=TRUE,1,0)+IF((AM470=$DG$25:$EF$25)=TRUE,1,0)=2,1,0))</f>
        <v>#N/A</v>
      </c>
      <c r="AQ470" s="39" t="str" cm="1">
        <f t="array" aca="1" ref="AQ470:AU470" ca="1">AA470:AE470</f>
        <v/>
      </c>
      <c r="AR470" s="39" t="str">
        <f ca="1"/>
        <v/>
      </c>
      <c r="AS470" s="39" t="str">
        <f ca="1"/>
        <v/>
      </c>
      <c r="AT470" s="39" t="str">
        <f ca="1"/>
        <v/>
      </c>
      <c r="AU470" s="39" t="str">
        <f ca="1"/>
        <v/>
      </c>
      <c r="AV470" s="39">
        <f t="shared" si="109"/>
        <v>0</v>
      </c>
      <c r="AW470" s="39" t="e" cm="1">
        <f t="array" ref="AW470">IF(AND(AV470=1,AO470&lt;&gt;1),VLOOKUP(E470,변환표준점수!$H$8:$O$60,_xlfn.XMATCH('표점 계산기'!$AL470,변환표준점수!$I$6:$O$6)+1,FALSE),IF(AND($E470=0,$DN$4=1),INDEX($CH$7:$CH$73,SUM(IF(AF470=$CP$7:$CP$59,ROW($A$1:$A$50),0))),IF(AND($E470&lt;&gt;0,$DN$4&lt;&gt;1),INDEX($CD$7:$CD$73,SUM(IF(AF470=$CL$7:$CL$59,ROW($A$1:$A$50),0))),AF470:AJ470)))</f>
        <v>#N/A</v>
      </c>
      <c r="AX470" s="39"/>
      <c r="AY470" s="39"/>
      <c r="AZ470" s="39"/>
      <c r="BA470" s="39"/>
      <c r="BB470" s="39" t="e">
        <f>VLOOKUP(G470,변환표준점수!$X$8:$AM$16,_xlfn.XMATCH(AL470,변환표준점수!$Y$5:$AM$5)+IF(OR(AN470=6,AN470=7,AN470=10,AN470=11),IF(AO470=1,0,1),0)+1,FALSE)</f>
        <v>#N/A</v>
      </c>
      <c r="BC470" s="39" t="e">
        <f>VLOOKUP(H470,변환표준점수!$AO$8:$BE$16,_xlfn.XMATCH(AL470,변환표준점수!$AP$5:$BE$5)+IF(OR(AN470=3,AN470=6,AN470=8,AN470=9,AN470=10),IF(AO470=1,0,1),0)+1,FALSE)</f>
        <v>#N/A</v>
      </c>
      <c r="BD470" s="39" t="e">
        <f>IF(I470=0,VLOOKUP(K470,변환표준점수!$BU$8:$CF$62,'표점 계산기'!$AN470+1,FALSE),VLOOKUP(I470,변환표준점수!$BH$8:$BS$62,'표점 계산기'!$AN470+1,FALSE))</f>
        <v>#N/A</v>
      </c>
      <c r="BE470" s="39" t="e">
        <f>IF(J470=0,VLOOKUP(L470,변환표준점수!$BU$8:$CF$62,'표점 계산기'!$AN470+1,FALSE),VLOOKUP(J470,변환표준점수!$BH$8:$BS$62,'표점 계산기'!$AN470+1,FALSE))</f>
        <v>#N/A</v>
      </c>
      <c r="BF470" s="39" cm="1">
        <f t="array" ref="BF470">IF(M470=0,0,IF(OR(AN470=3,AN470=4),0,IF(AN470=1,INDEX($CZ$7:$CZ$15,SUM(IF(M470&lt;$CY$7:$CY$15=TRUE,1,0))+1),VLOOKUP(M470,변환표준점수!$BH$8:$BS$62,'표점 계산기'!AN470+1,FALSE))))</f>
        <v>0</v>
      </c>
      <c r="BG470" s="39" t="e" cm="1">
        <f t="array" ref="BG470">INDEX($DG$24:$EF$31,COLUMN(C465),$AP470)</f>
        <v>#N/A</v>
      </c>
      <c r="BH470" s="39" t="e" cm="1">
        <f t="array" ref="BH470">INDEX($DG$24:$EF$31,COLUMN(D465),$AP470)</f>
        <v>#N/A</v>
      </c>
      <c r="BI470" s="39" t="e" cm="1">
        <f t="array" ref="BI470">INDEX($DG$24:$EF$31,COLUMN(E465),$AP470)</f>
        <v>#N/A</v>
      </c>
      <c r="BJ470" s="39" t="e" cm="1">
        <f t="array" ref="BJ470">INDEX($DG$24:$EF$31,COLUMN(F465),$AP470)</f>
        <v>#N/A</v>
      </c>
      <c r="BK470" s="39" t="e" cm="1">
        <f t="array" ref="BK470">INDEX($DG$24:$EF$31,COLUMN(G465),$AP470)</f>
        <v>#N/A</v>
      </c>
      <c r="BL470" s="39" t="e" cm="1">
        <f t="array" ref="BL470">INDEX($DG$24:$EF$31,COLUMN(H465),$AP470)</f>
        <v>#N/A</v>
      </c>
      <c r="BM470" s="63" t="str" cm="1">
        <f t="array" aca="1" ref="BM470:BQ470" ca="1">IFERROR(ROUND(IF(IFERROR(AW470:BA470/AW470:BA470,0)=1,(IFERROR(AQ470:AU470*BG470,0)+IFERROR(AW470:BA470*BH470,0)+(SUM(BD470:BF470)-MIN(BD470:BF470))*BI470+BB470*BJ470+BC470*BK470)*BL470+BB470*(1-BJ470)+BC470*(1-BK470)+IF(AN470=1,BF470,0),""),2),"")</f>
        <v/>
      </c>
      <c r="BN470" s="52" t="str">
        <f ca="1"/>
        <v/>
      </c>
      <c r="BO470" s="52" t="str">
        <f ca="1"/>
        <v/>
      </c>
      <c r="BP470" s="52" t="str">
        <f ca="1"/>
        <v/>
      </c>
      <c r="BQ470" s="64" t="str">
        <f ca="1"/>
        <v/>
      </c>
      <c r="BR470" s="6"/>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6"/>
      <c r="DM470" s="6"/>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row>
    <row r="471" spans="1:153" x14ac:dyDescent="0.3">
      <c r="A471" s="5"/>
      <c r="B471" s="18" t="str">
        <f t="shared" si="111"/>
        <v/>
      </c>
      <c r="C471" s="24"/>
      <c r="D471" s="24"/>
      <c r="E471" s="24"/>
      <c r="F471" s="24"/>
      <c r="G471" s="24"/>
      <c r="H471" s="25"/>
      <c r="I471" s="25"/>
      <c r="J471" s="25"/>
      <c r="K471" s="25"/>
      <c r="L471" s="25"/>
      <c r="M471" s="25"/>
      <c r="N471" s="24"/>
      <c r="O471" s="25"/>
      <c r="P471" s="6"/>
      <c r="Q471" s="6"/>
      <c r="R471" s="6" t="e">
        <f t="shared" si="112"/>
        <v>#N/A</v>
      </c>
      <c r="S471" s="6" t="e">
        <f t="shared" si="113"/>
        <v>#N/A</v>
      </c>
      <c r="T471" s="6" t="e">
        <f t="shared" si="114"/>
        <v>#N/A</v>
      </c>
      <c r="U471" s="6" t="e">
        <f t="shared" si="115"/>
        <v>#N/A</v>
      </c>
      <c r="V471" s="8" cm="1">
        <f t="array" ref="V471">IF(M471=0,0,IF(OR($DM$4=3,$DM$4=4),0,IF($DM$4=1,INDEX($CZ$7:$CZ$15,SUM(IF(M471&lt;$CY$7:$CY$15=TRUE,1,0))+1),VLOOKUP(M471,$DB$7:$DC$107,2,FALSE))))</f>
        <v>0</v>
      </c>
      <c r="W471" s="6" t="e">
        <f t="shared" si="110"/>
        <v>#N/A</v>
      </c>
      <c r="X471" s="6" cm="1">
        <f t="array" aca="1" ref="X471" ca="1">SUM(IF((IF(E471=0,INDIRECT(_xlfn.CONCAT($CH$1,MATCH(F471,$CG$7:$CG$100,0)+6)):INDIRECT(_xlfn.CONCAT($CH$1,MATCH(F471,$CG$7:$CG$100,0)+6+SUM(IF((F471=$CG$7:$CG$59)=TRUE,1,0))-1)),INDIRECT(_xlfn.CONCAT($CD$1,MATCH(E471,$CC$7:$CC$100,0)+6)):INDIRECT(_xlfn.CONCAT($CD$1,MATCH(E471,$CC$7:$CC$100,0)+6+SUM(IF((E471=$CC$7:$CC$59)=TRUE,1,0))-1)))*$S$3)=0,0,1))</f>
        <v>2</v>
      </c>
      <c r="Y471" s="6" t="e" cm="1">
        <f t="array" aca="1" ref="Y471" ca="1">SUM(IF((TRANSPOSE(MMULT(MMULT(_xlfn.MUNIT(X471),IF(MMULT(IF(E471=0,INDIRECT(_xlfn.CONCAT($CH$1,MATCH(F471,$CG$7:$CG$100,0)+6)):INDIRECT(_xlfn.CONCAT($CH$1,MATCH(F471,$CG$7:$CG$100,0)+6+SUM(IF((F471=$CG$7:$CG$59)=TRUE,1,0))-1)),INDIRECT(_xlfn.CONCAT($CD$1,MATCH(E471,$CC$7:$CC$100,0)+6)):INDIRECT(_xlfn.CONCAT($CD$1,MATCH(E471,$CC$7:$CC$100,0)+6+SUM(IF((E471=$CC$7:$CC$59)=TRUE,1,0))-1)))*$S$3,1/TRANSPOSE(W471-INDIRECT(_xlfn.CONCAT($BZ$1,MATCH(D471,$BY$7:$BY$100,0)+6)):INDIRECT(_xlfn.CONCAT($BZ$1,MATCH(D471,$BY$7:$BY$100,0)+6+SUM(IF((D471=$BY$7:$BY$59)=TRUE,1,0))-1))*$R$3))=1,1,0)),W471-INDIRECT(_xlfn.CONCAT($BZ$1,MATCH(D471,$BY$7:$BY$100,0)+6)):INDIRECT(_xlfn.CONCAT($BZ$1,MATCH(D471,$BY$7:$BY$100,0)+6+SUM(IF((D471=$BY$7:$BY$59)=TRUE,1,0))-1))*$R$3)))=0,0,1))</f>
        <v>#N/A</v>
      </c>
      <c r="Z471" s="6"/>
      <c r="AA471" s="30" t="str">
        <f t="shared" ca="1" si="116"/>
        <v/>
      </c>
      <c r="AB471" s="31" t="str">
        <f t="shared" si="117"/>
        <v/>
      </c>
      <c r="AC471" s="31" t="str">
        <f t="shared" si="118"/>
        <v/>
      </c>
      <c r="AD471" s="31" t="str">
        <f t="shared" si="119"/>
        <v/>
      </c>
      <c r="AE471" s="32" t="str">
        <f t="shared" si="120"/>
        <v/>
      </c>
      <c r="AF471" s="33" t="str" cm="1">
        <f t="array" aca="1" ref="AF471" ca="1">IFERROR(IF(_xlfn._xlws.SORT(TRANSPOSE(MMULT(MMULT(_xlfn.MUNIT(X471),IF(ROUND(MMULT(IF(E471=0,IF(DN469=1,INDIRECT(_xlfn.CONCAT($CP$1,MATCH(F471,$CO$7:$CO$100,0)+6)):INDIRECT(_xlfn.CONCAT($CP$1,MATCH(F471,$CO$7:$CO$100,0)+6+SUM(IF((F471=$CO$7:$CO$59)=TRUE,1,0))-1)),INDIRECT(_xlfn.CONCAT($CH$1,MATCH(F471,$CG$7:$CG$100,0)+6)):INDIRECT(_xlfn.CONCAT($CH$1,MATCH(F471,$CG$7:$CG$100,0)+6+SUM(IF((F471=$CG$7:$CG$59)=TRUE,1,0))-1))),IF(OR(DN469=2,DN469=3),INDIRECT(_xlfn.CONCAT($CL$1,MATCH(E471,$CK$7:$CK$100,0)+6)):INDIRECT(_xlfn.CONCAT($CL$1,MATCH(E471,$CK$7:$CK$100,0)+6+SUM(IF((E471=$CK$7:$CK$59)=TRUE,1,0))-1)),INDIRECT(_xlfn.CONCAT($CD$1,MATCH(E471,$CC$7:$CC$100,0)+6)):INDIRECT(_xlfn.CONCAT($CD$1,MATCH(E471,$CC$7:$CC$100,0)+6+SUM(IF((E471=$CC$7:$CC$59)=TRUE,1,0))-1))))*$S$3*IF(AND(DM469=4,F471=0),1.1,1),1/TRANSPOSE(W471-INDIRECT(_xlfn.CONCAT($BZ$1,MATCH(D471,$BY$7:$BY$100,0)+6)):INDIRECT(_xlfn.CONCAT($BZ$1,MATCH(D471,$BY$7:$BY$100,0)+6+SUM(IF((D471=$BY$7:$BY$59)=TRUE,1,0))-1))*$R$3)),6)=1,1,0)),W471-INDIRECT(_xlfn.CONCAT($BZ$1,MATCH(D471,$BY$7:$BY$100,0)+6)):INDIRECT(_xlfn.CONCAT($BZ$1,MATCH(D471,$BY$7:$BY$100,0)+6+SUM(IF((D471=$BY$7:$BY$59)=TRUE,1,0))-1))*$R$3))/$S$3,1,-1,TRUE)=0,"",_xlfn._xlws.SORT(TRANSPOSE(MMULT(MMULT(_xlfn.MUNIT(X471),IF(ROUND(MMULT(IF(E471=0,IF(DN469=1,INDIRECT(_xlfn.CONCAT($CP$1,MATCH(F471,$CO$7:$CO$100,0)+6)):INDIRECT(_xlfn.CONCAT($CP$1,MATCH(F471,$CO$7:$CO$100,0)+6+SUM(IF((F471=$CO$7:$CO$59)=TRUE,1,0))-1)),INDIRECT(_xlfn.CONCAT($CH$1,MATCH(F471,$CG$7:$CG$100,0)+6)):INDIRECT(_xlfn.CONCAT($CH$1,MATCH(F471,$CG$7:$CG$100,0)+6+SUM(IF((F471=$CG$7:$CG$59)=TRUE,1,0))-1))),IF(OR(DN469=2,DN469=3),INDIRECT(_xlfn.CONCAT($CL$1,MATCH(E471,$CK$7:$CK$100,0)+6)):INDIRECT(_xlfn.CONCAT($CL$1,MATCH(E471,$CK$7:$CK$100,0)+6+SUM(IF((E471=$CK$7:$CK$59)=TRUE,1,0))-1)),INDIRECT(_xlfn.CONCAT($CD$1,MATCH(E471,$CC$7:$CC$100,0)+6)):INDIRECT(_xlfn.CONCAT($CD$1,MATCH(E471,$CC$7:$CC$100,0)+6+SUM(IF((E471=$CC$7:$CC$59)=TRUE,1,0))-1))))*$S$3*IF(AND(DM469=4,F471=0),1.1,1),1/TRANSPOSE(W471-INDIRECT(_xlfn.CONCAT($BZ$1,MATCH(D471,$BY$7:$BY$100,0)+6)):INDIRECT(_xlfn.CONCAT($BZ$1,MATCH(D471,$BY$7:$BY$100,0)+6+SUM(IF((D471=$BY$7:$BY$59)=TRUE,1,0))-1))*$R$3)),6)=1,1,0)),W471-INDIRECT(_xlfn.CONCAT($BZ$1,MATCH(D471,$BY$7:$BY$100,0)+6)):INDIRECT(_xlfn.CONCAT($BZ$1,MATCH(D471,$BY$7:$BY$100,0)+6+SUM(IF((D471=$BY$7:$BY$59)=TRUE,1,0))-1))*$R$3))/$S$3,1,-1,TRUE)),"")</f>
        <v/>
      </c>
      <c r="AG471" s="31"/>
      <c r="AH471" s="31"/>
      <c r="AI471" s="31"/>
      <c r="AJ471" s="32"/>
      <c r="AK471" s="6"/>
      <c r="AL471" s="21"/>
      <c r="AM471" s="21"/>
      <c r="AN471" s="48">
        <f t="shared" si="107"/>
        <v>12</v>
      </c>
      <c r="AO471" s="39" t="e">
        <f t="shared" si="108"/>
        <v>#N/A</v>
      </c>
      <c r="AP471" s="39" t="e" cm="1">
        <f t="array" ref="AP471">_xlfn.XMATCH(1,IF(IF((AL471=$DG$24:$EF$24)=TRUE,1,0)+IF((AM471=$DG$25:$EF$25)=TRUE,1,0)=2,1,0))</f>
        <v>#N/A</v>
      </c>
      <c r="AQ471" s="39" t="str" cm="1">
        <f t="array" aca="1" ref="AQ471:AU471" ca="1">AA471:AE471</f>
        <v/>
      </c>
      <c r="AR471" s="39" t="str">
        <f ca="1"/>
        <v/>
      </c>
      <c r="AS471" s="39" t="str">
        <f ca="1"/>
        <v/>
      </c>
      <c r="AT471" s="39" t="str">
        <f ca="1"/>
        <v/>
      </c>
      <c r="AU471" s="39" t="str">
        <f ca="1"/>
        <v/>
      </c>
      <c r="AV471" s="39">
        <f t="shared" si="109"/>
        <v>0</v>
      </c>
      <c r="AW471" s="39" t="e" cm="1">
        <f t="array" ref="AW471">IF(AND(AV471=1,AO471&lt;&gt;1),VLOOKUP(E471,변환표준점수!$H$8:$O$60,_xlfn.XMATCH('표점 계산기'!$AL471,변환표준점수!$I$6:$O$6)+1,FALSE),IF(AND($E471=0,$DN$4=1),INDEX($CH$7:$CH$73,SUM(IF(AF471=$CP$7:$CP$59,ROW($A$1:$A$50),0))),IF(AND($E471&lt;&gt;0,$DN$4&lt;&gt;1),INDEX($CD$7:$CD$73,SUM(IF(AF471=$CL$7:$CL$59,ROW($A$1:$A$50),0))),AF471:AJ471)))</f>
        <v>#N/A</v>
      </c>
      <c r="AX471" s="39"/>
      <c r="AY471" s="39"/>
      <c r="AZ471" s="39"/>
      <c r="BA471" s="39"/>
      <c r="BB471" s="39" t="e">
        <f>VLOOKUP(G471,변환표준점수!$X$8:$AM$16,_xlfn.XMATCH(AL471,변환표준점수!$Y$5:$AM$5)+IF(OR(AN471=6,AN471=7,AN471=10,AN471=11),IF(AO471=1,0,1),0)+1,FALSE)</f>
        <v>#N/A</v>
      </c>
      <c r="BC471" s="39" t="e">
        <f>VLOOKUP(H471,변환표준점수!$AO$8:$BE$16,_xlfn.XMATCH(AL471,변환표준점수!$AP$5:$BE$5)+IF(OR(AN471=3,AN471=6,AN471=8,AN471=9,AN471=10),IF(AO471=1,0,1),0)+1,FALSE)</f>
        <v>#N/A</v>
      </c>
      <c r="BD471" s="39" t="e">
        <f>IF(I471=0,VLOOKUP(K471,변환표준점수!$BU$8:$CF$62,'표점 계산기'!$AN471+1,FALSE),VLOOKUP(I471,변환표준점수!$BH$8:$BS$62,'표점 계산기'!$AN471+1,FALSE))</f>
        <v>#N/A</v>
      </c>
      <c r="BE471" s="39" t="e">
        <f>IF(J471=0,VLOOKUP(L471,변환표준점수!$BU$8:$CF$62,'표점 계산기'!$AN471+1,FALSE),VLOOKUP(J471,변환표준점수!$BH$8:$BS$62,'표점 계산기'!$AN471+1,FALSE))</f>
        <v>#N/A</v>
      </c>
      <c r="BF471" s="39" cm="1">
        <f t="array" ref="BF471">IF(M471=0,0,IF(OR(AN471=3,AN471=4),0,IF(AN471=1,INDEX($CZ$7:$CZ$15,SUM(IF(M471&lt;$CY$7:$CY$15=TRUE,1,0))+1),VLOOKUP(M471,변환표준점수!$BH$8:$BS$62,'표점 계산기'!AN471+1,FALSE))))</f>
        <v>0</v>
      </c>
      <c r="BG471" s="39" t="e" cm="1">
        <f t="array" ref="BG471">INDEX($DG$24:$EF$31,COLUMN(C466),$AP471)</f>
        <v>#N/A</v>
      </c>
      <c r="BH471" s="39" t="e" cm="1">
        <f t="array" ref="BH471">INDEX($DG$24:$EF$31,COLUMN(D466),$AP471)</f>
        <v>#N/A</v>
      </c>
      <c r="BI471" s="39" t="e" cm="1">
        <f t="array" ref="BI471">INDEX($DG$24:$EF$31,COLUMN(E466),$AP471)</f>
        <v>#N/A</v>
      </c>
      <c r="BJ471" s="39" t="e" cm="1">
        <f t="array" ref="BJ471">INDEX($DG$24:$EF$31,COLUMN(F466),$AP471)</f>
        <v>#N/A</v>
      </c>
      <c r="BK471" s="39" t="e" cm="1">
        <f t="array" ref="BK471">INDEX($DG$24:$EF$31,COLUMN(G466),$AP471)</f>
        <v>#N/A</v>
      </c>
      <c r="BL471" s="39" t="e" cm="1">
        <f t="array" ref="BL471">INDEX($DG$24:$EF$31,COLUMN(H466),$AP471)</f>
        <v>#N/A</v>
      </c>
      <c r="BM471" s="63" t="str" cm="1">
        <f t="array" aca="1" ref="BM471:BQ471" ca="1">IFERROR(ROUND(IF(IFERROR(AW471:BA471/AW471:BA471,0)=1,(IFERROR(AQ471:AU471*BG471,0)+IFERROR(AW471:BA471*BH471,0)+(SUM(BD471:BF471)-MIN(BD471:BF471))*BI471+BB471*BJ471+BC471*BK471)*BL471+BB471*(1-BJ471)+BC471*(1-BK471)+IF(AN471=1,BF471,0),""),2),"")</f>
        <v/>
      </c>
      <c r="BN471" s="52" t="str">
        <f ca="1"/>
        <v/>
      </c>
      <c r="BO471" s="52" t="str">
        <f ca="1"/>
        <v/>
      </c>
      <c r="BP471" s="52" t="str">
        <f ca="1"/>
        <v/>
      </c>
      <c r="BQ471" s="64" t="str">
        <f ca="1"/>
        <v/>
      </c>
      <c r="BR471" s="6"/>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6"/>
      <c r="DM471" s="6"/>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row>
    <row r="472" spans="1:153" x14ac:dyDescent="0.3">
      <c r="A472" s="5"/>
      <c r="B472" s="18" t="str">
        <f t="shared" si="111"/>
        <v/>
      </c>
      <c r="C472" s="24"/>
      <c r="D472" s="24"/>
      <c r="E472" s="24"/>
      <c r="F472" s="24"/>
      <c r="G472" s="24"/>
      <c r="H472" s="25"/>
      <c r="I472" s="25"/>
      <c r="J472" s="25"/>
      <c r="K472" s="25"/>
      <c r="L472" s="25"/>
      <c r="M472" s="25"/>
      <c r="N472" s="24"/>
      <c r="O472" s="25"/>
      <c r="P472" s="6"/>
      <c r="Q472" s="6"/>
      <c r="R472" s="6" t="e">
        <f t="shared" si="112"/>
        <v>#N/A</v>
      </c>
      <c r="S472" s="6" t="e">
        <f t="shared" si="113"/>
        <v>#N/A</v>
      </c>
      <c r="T472" s="6" t="e">
        <f t="shared" si="114"/>
        <v>#N/A</v>
      </c>
      <c r="U472" s="6" t="e">
        <f t="shared" si="115"/>
        <v>#N/A</v>
      </c>
      <c r="V472" s="8" cm="1">
        <f t="array" ref="V472">IF(M472=0,0,IF(OR($DM$4=3,$DM$4=4),0,IF($DM$4=1,INDEX($CZ$7:$CZ$15,SUM(IF(M472&lt;$CY$7:$CY$15=TRUE,1,0))+1),VLOOKUP(M472,$DB$7:$DC$107,2,FALSE))))</f>
        <v>0</v>
      </c>
      <c r="W472" s="6" t="e">
        <f t="shared" si="110"/>
        <v>#N/A</v>
      </c>
      <c r="X472" s="6" cm="1">
        <f t="array" aca="1" ref="X472" ca="1">SUM(IF((IF(E472=0,INDIRECT(_xlfn.CONCAT($CH$1,MATCH(F472,$CG$7:$CG$100,0)+6)):INDIRECT(_xlfn.CONCAT($CH$1,MATCH(F472,$CG$7:$CG$100,0)+6+SUM(IF((F472=$CG$7:$CG$59)=TRUE,1,0))-1)),INDIRECT(_xlfn.CONCAT($CD$1,MATCH(E472,$CC$7:$CC$100,0)+6)):INDIRECT(_xlfn.CONCAT($CD$1,MATCH(E472,$CC$7:$CC$100,0)+6+SUM(IF((E472=$CC$7:$CC$59)=TRUE,1,0))-1)))*$S$3)=0,0,1))</f>
        <v>2</v>
      </c>
      <c r="Y472" s="6" t="e" cm="1">
        <f t="array" aca="1" ref="Y472" ca="1">SUM(IF((TRANSPOSE(MMULT(MMULT(_xlfn.MUNIT(X472),IF(MMULT(IF(E472=0,INDIRECT(_xlfn.CONCAT($CH$1,MATCH(F472,$CG$7:$CG$100,0)+6)):INDIRECT(_xlfn.CONCAT($CH$1,MATCH(F472,$CG$7:$CG$100,0)+6+SUM(IF((F472=$CG$7:$CG$59)=TRUE,1,0))-1)),INDIRECT(_xlfn.CONCAT($CD$1,MATCH(E472,$CC$7:$CC$100,0)+6)):INDIRECT(_xlfn.CONCAT($CD$1,MATCH(E472,$CC$7:$CC$100,0)+6+SUM(IF((E472=$CC$7:$CC$59)=TRUE,1,0))-1)))*$S$3,1/TRANSPOSE(W472-INDIRECT(_xlfn.CONCAT($BZ$1,MATCH(D472,$BY$7:$BY$100,0)+6)):INDIRECT(_xlfn.CONCAT($BZ$1,MATCH(D472,$BY$7:$BY$100,0)+6+SUM(IF((D472=$BY$7:$BY$59)=TRUE,1,0))-1))*$R$3))=1,1,0)),W472-INDIRECT(_xlfn.CONCAT($BZ$1,MATCH(D472,$BY$7:$BY$100,0)+6)):INDIRECT(_xlfn.CONCAT($BZ$1,MATCH(D472,$BY$7:$BY$100,0)+6+SUM(IF((D472=$BY$7:$BY$59)=TRUE,1,0))-1))*$R$3)))=0,0,1))</f>
        <v>#N/A</v>
      </c>
      <c r="Z472" s="6"/>
      <c r="AA472" s="30" t="str">
        <f t="shared" ca="1" si="116"/>
        <v/>
      </c>
      <c r="AB472" s="31" t="str">
        <f t="shared" si="117"/>
        <v/>
      </c>
      <c r="AC472" s="31" t="str">
        <f t="shared" si="118"/>
        <v/>
      </c>
      <c r="AD472" s="31" t="str">
        <f t="shared" si="119"/>
        <v/>
      </c>
      <c r="AE472" s="32" t="str">
        <f t="shared" si="120"/>
        <v/>
      </c>
      <c r="AF472" s="33" t="str" cm="1">
        <f t="array" aca="1" ref="AF472" ca="1">IFERROR(IF(_xlfn._xlws.SORT(TRANSPOSE(MMULT(MMULT(_xlfn.MUNIT(X472),IF(ROUND(MMULT(IF(E472=0,IF(DN470=1,INDIRECT(_xlfn.CONCAT($CP$1,MATCH(F472,$CO$7:$CO$100,0)+6)):INDIRECT(_xlfn.CONCAT($CP$1,MATCH(F472,$CO$7:$CO$100,0)+6+SUM(IF((F472=$CO$7:$CO$59)=TRUE,1,0))-1)),INDIRECT(_xlfn.CONCAT($CH$1,MATCH(F472,$CG$7:$CG$100,0)+6)):INDIRECT(_xlfn.CONCAT($CH$1,MATCH(F472,$CG$7:$CG$100,0)+6+SUM(IF((F472=$CG$7:$CG$59)=TRUE,1,0))-1))),IF(OR(DN470=2,DN470=3),INDIRECT(_xlfn.CONCAT($CL$1,MATCH(E472,$CK$7:$CK$100,0)+6)):INDIRECT(_xlfn.CONCAT($CL$1,MATCH(E472,$CK$7:$CK$100,0)+6+SUM(IF((E472=$CK$7:$CK$59)=TRUE,1,0))-1)),INDIRECT(_xlfn.CONCAT($CD$1,MATCH(E472,$CC$7:$CC$100,0)+6)):INDIRECT(_xlfn.CONCAT($CD$1,MATCH(E472,$CC$7:$CC$100,0)+6+SUM(IF((E472=$CC$7:$CC$59)=TRUE,1,0))-1))))*$S$3*IF(AND(DM470=4,F472=0),1.1,1),1/TRANSPOSE(W472-INDIRECT(_xlfn.CONCAT($BZ$1,MATCH(D472,$BY$7:$BY$100,0)+6)):INDIRECT(_xlfn.CONCAT($BZ$1,MATCH(D472,$BY$7:$BY$100,0)+6+SUM(IF((D472=$BY$7:$BY$59)=TRUE,1,0))-1))*$R$3)),6)=1,1,0)),W472-INDIRECT(_xlfn.CONCAT($BZ$1,MATCH(D472,$BY$7:$BY$100,0)+6)):INDIRECT(_xlfn.CONCAT($BZ$1,MATCH(D472,$BY$7:$BY$100,0)+6+SUM(IF((D472=$BY$7:$BY$59)=TRUE,1,0))-1))*$R$3))/$S$3,1,-1,TRUE)=0,"",_xlfn._xlws.SORT(TRANSPOSE(MMULT(MMULT(_xlfn.MUNIT(X472),IF(ROUND(MMULT(IF(E472=0,IF(DN470=1,INDIRECT(_xlfn.CONCAT($CP$1,MATCH(F472,$CO$7:$CO$100,0)+6)):INDIRECT(_xlfn.CONCAT($CP$1,MATCH(F472,$CO$7:$CO$100,0)+6+SUM(IF((F472=$CO$7:$CO$59)=TRUE,1,0))-1)),INDIRECT(_xlfn.CONCAT($CH$1,MATCH(F472,$CG$7:$CG$100,0)+6)):INDIRECT(_xlfn.CONCAT($CH$1,MATCH(F472,$CG$7:$CG$100,0)+6+SUM(IF((F472=$CG$7:$CG$59)=TRUE,1,0))-1))),IF(OR(DN470=2,DN470=3),INDIRECT(_xlfn.CONCAT($CL$1,MATCH(E472,$CK$7:$CK$100,0)+6)):INDIRECT(_xlfn.CONCAT($CL$1,MATCH(E472,$CK$7:$CK$100,0)+6+SUM(IF((E472=$CK$7:$CK$59)=TRUE,1,0))-1)),INDIRECT(_xlfn.CONCAT($CD$1,MATCH(E472,$CC$7:$CC$100,0)+6)):INDIRECT(_xlfn.CONCAT($CD$1,MATCH(E472,$CC$7:$CC$100,0)+6+SUM(IF((E472=$CC$7:$CC$59)=TRUE,1,0))-1))))*$S$3*IF(AND(DM470=4,F472=0),1.1,1),1/TRANSPOSE(W472-INDIRECT(_xlfn.CONCAT($BZ$1,MATCH(D472,$BY$7:$BY$100,0)+6)):INDIRECT(_xlfn.CONCAT($BZ$1,MATCH(D472,$BY$7:$BY$100,0)+6+SUM(IF((D472=$BY$7:$BY$59)=TRUE,1,0))-1))*$R$3)),6)=1,1,0)),W472-INDIRECT(_xlfn.CONCAT($BZ$1,MATCH(D472,$BY$7:$BY$100,0)+6)):INDIRECT(_xlfn.CONCAT($BZ$1,MATCH(D472,$BY$7:$BY$100,0)+6+SUM(IF((D472=$BY$7:$BY$59)=TRUE,1,0))-1))*$R$3))/$S$3,1,-1,TRUE)),"")</f>
        <v/>
      </c>
      <c r="AG472" s="31"/>
      <c r="AH472" s="31"/>
      <c r="AI472" s="31"/>
      <c r="AJ472" s="32"/>
      <c r="AK472" s="6"/>
      <c r="AL472" s="21"/>
      <c r="AM472" s="21"/>
      <c r="AN472" s="48">
        <f t="shared" si="107"/>
        <v>12</v>
      </c>
      <c r="AO472" s="39" t="e">
        <f t="shared" si="108"/>
        <v>#N/A</v>
      </c>
      <c r="AP472" s="39" t="e" cm="1">
        <f t="array" ref="AP472">_xlfn.XMATCH(1,IF(IF((AL472=$DG$24:$EF$24)=TRUE,1,0)+IF((AM472=$DG$25:$EF$25)=TRUE,1,0)=2,1,0))</f>
        <v>#N/A</v>
      </c>
      <c r="AQ472" s="39" t="str" cm="1">
        <f t="array" aca="1" ref="AQ472:AU472" ca="1">AA472:AE472</f>
        <v/>
      </c>
      <c r="AR472" s="39" t="str">
        <f ca="1"/>
        <v/>
      </c>
      <c r="AS472" s="39" t="str">
        <f ca="1"/>
        <v/>
      </c>
      <c r="AT472" s="39" t="str">
        <f ca="1"/>
        <v/>
      </c>
      <c r="AU472" s="39" t="str">
        <f ca="1"/>
        <v/>
      </c>
      <c r="AV472" s="39">
        <f t="shared" si="109"/>
        <v>0</v>
      </c>
      <c r="AW472" s="39" t="e" cm="1">
        <f t="array" ref="AW472">IF(AND(AV472=1,AO472&lt;&gt;1),VLOOKUP(E472,변환표준점수!$H$8:$O$60,_xlfn.XMATCH('표점 계산기'!$AL472,변환표준점수!$I$6:$O$6)+1,FALSE),IF(AND($E472=0,$DN$4=1),INDEX($CH$7:$CH$73,SUM(IF(AF472=$CP$7:$CP$59,ROW($A$1:$A$50),0))),IF(AND($E472&lt;&gt;0,$DN$4&lt;&gt;1),INDEX($CD$7:$CD$73,SUM(IF(AF472=$CL$7:$CL$59,ROW($A$1:$A$50),0))),AF472:AJ472)))</f>
        <v>#N/A</v>
      </c>
      <c r="AX472" s="39"/>
      <c r="AY472" s="39"/>
      <c r="AZ472" s="39"/>
      <c r="BA472" s="39"/>
      <c r="BB472" s="39" t="e">
        <f>VLOOKUP(G472,변환표준점수!$X$8:$AM$16,_xlfn.XMATCH(AL472,변환표준점수!$Y$5:$AM$5)+IF(OR(AN472=6,AN472=7,AN472=10,AN472=11),IF(AO472=1,0,1),0)+1,FALSE)</f>
        <v>#N/A</v>
      </c>
      <c r="BC472" s="39" t="e">
        <f>VLOOKUP(H472,변환표준점수!$AO$8:$BE$16,_xlfn.XMATCH(AL472,변환표준점수!$AP$5:$BE$5)+IF(OR(AN472=3,AN472=6,AN472=8,AN472=9,AN472=10),IF(AO472=1,0,1),0)+1,FALSE)</f>
        <v>#N/A</v>
      </c>
      <c r="BD472" s="39" t="e">
        <f>IF(I472=0,VLOOKUP(K472,변환표준점수!$BU$8:$CF$62,'표점 계산기'!$AN472+1,FALSE),VLOOKUP(I472,변환표준점수!$BH$8:$BS$62,'표점 계산기'!$AN472+1,FALSE))</f>
        <v>#N/A</v>
      </c>
      <c r="BE472" s="39" t="e">
        <f>IF(J472=0,VLOOKUP(L472,변환표준점수!$BU$8:$CF$62,'표점 계산기'!$AN472+1,FALSE),VLOOKUP(J472,변환표준점수!$BH$8:$BS$62,'표점 계산기'!$AN472+1,FALSE))</f>
        <v>#N/A</v>
      </c>
      <c r="BF472" s="39" cm="1">
        <f t="array" ref="BF472">IF(M472=0,0,IF(OR(AN472=3,AN472=4),0,IF(AN472=1,INDEX($CZ$7:$CZ$15,SUM(IF(M472&lt;$CY$7:$CY$15=TRUE,1,0))+1),VLOOKUP(M472,변환표준점수!$BH$8:$BS$62,'표점 계산기'!AN472+1,FALSE))))</f>
        <v>0</v>
      </c>
      <c r="BG472" s="39" t="e" cm="1">
        <f t="array" ref="BG472">INDEX($DG$24:$EF$31,COLUMN(C467),$AP472)</f>
        <v>#N/A</v>
      </c>
      <c r="BH472" s="39" t="e" cm="1">
        <f t="array" ref="BH472">INDEX($DG$24:$EF$31,COLUMN(D467),$AP472)</f>
        <v>#N/A</v>
      </c>
      <c r="BI472" s="39" t="e" cm="1">
        <f t="array" ref="BI472">INDEX($DG$24:$EF$31,COLUMN(E467),$AP472)</f>
        <v>#N/A</v>
      </c>
      <c r="BJ472" s="39" t="e" cm="1">
        <f t="array" ref="BJ472">INDEX($DG$24:$EF$31,COLUMN(F467),$AP472)</f>
        <v>#N/A</v>
      </c>
      <c r="BK472" s="39" t="e" cm="1">
        <f t="array" ref="BK472">INDEX($DG$24:$EF$31,COLUMN(G467),$AP472)</f>
        <v>#N/A</v>
      </c>
      <c r="BL472" s="39" t="e" cm="1">
        <f t="array" ref="BL472">INDEX($DG$24:$EF$31,COLUMN(H467),$AP472)</f>
        <v>#N/A</v>
      </c>
      <c r="BM472" s="63" t="str" cm="1">
        <f t="array" aca="1" ref="BM472:BQ472" ca="1">IFERROR(ROUND(IF(IFERROR(AW472:BA472/AW472:BA472,0)=1,(IFERROR(AQ472:AU472*BG472,0)+IFERROR(AW472:BA472*BH472,0)+(SUM(BD472:BF472)-MIN(BD472:BF472))*BI472+BB472*BJ472+BC472*BK472)*BL472+BB472*(1-BJ472)+BC472*(1-BK472)+IF(AN472=1,BF472,0),""),2),"")</f>
        <v/>
      </c>
      <c r="BN472" s="52" t="str">
        <f ca="1"/>
        <v/>
      </c>
      <c r="BO472" s="52" t="str">
        <f ca="1"/>
        <v/>
      </c>
      <c r="BP472" s="52" t="str">
        <f ca="1"/>
        <v/>
      </c>
      <c r="BQ472" s="64" t="str">
        <f ca="1"/>
        <v/>
      </c>
      <c r="BR472" s="6"/>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6"/>
      <c r="DM472" s="6"/>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row>
    <row r="473" spans="1:153" x14ac:dyDescent="0.3">
      <c r="A473" s="5"/>
      <c r="B473" s="18" t="str">
        <f t="shared" si="111"/>
        <v/>
      </c>
      <c r="C473" s="24"/>
      <c r="D473" s="24"/>
      <c r="E473" s="24"/>
      <c r="F473" s="24"/>
      <c r="G473" s="24"/>
      <c r="H473" s="25"/>
      <c r="I473" s="25"/>
      <c r="J473" s="25"/>
      <c r="K473" s="25"/>
      <c r="L473" s="25"/>
      <c r="M473" s="25"/>
      <c r="N473" s="24"/>
      <c r="O473" s="25"/>
      <c r="P473" s="6"/>
      <c r="Q473" s="6"/>
      <c r="R473" s="6" t="e">
        <f t="shared" si="112"/>
        <v>#N/A</v>
      </c>
      <c r="S473" s="6" t="e">
        <f t="shared" si="113"/>
        <v>#N/A</v>
      </c>
      <c r="T473" s="6" t="e">
        <f t="shared" si="114"/>
        <v>#N/A</v>
      </c>
      <c r="U473" s="6" t="e">
        <f t="shared" si="115"/>
        <v>#N/A</v>
      </c>
      <c r="V473" s="8" cm="1">
        <f t="array" ref="V473">IF(M473=0,0,IF(OR($DM$4=3,$DM$4=4),0,IF($DM$4=1,INDEX($CZ$7:$CZ$15,SUM(IF(M473&lt;$CY$7:$CY$15=TRUE,1,0))+1),VLOOKUP(M473,$DB$7:$DC$107,2,FALSE))))</f>
        <v>0</v>
      </c>
      <c r="W473" s="6" t="e">
        <f t="shared" si="110"/>
        <v>#N/A</v>
      </c>
      <c r="X473" s="6" cm="1">
        <f t="array" aca="1" ref="X473" ca="1">SUM(IF((IF(E473=0,INDIRECT(_xlfn.CONCAT($CH$1,MATCH(F473,$CG$7:$CG$100,0)+6)):INDIRECT(_xlfn.CONCAT($CH$1,MATCH(F473,$CG$7:$CG$100,0)+6+SUM(IF((F473=$CG$7:$CG$59)=TRUE,1,0))-1)),INDIRECT(_xlfn.CONCAT($CD$1,MATCH(E473,$CC$7:$CC$100,0)+6)):INDIRECT(_xlfn.CONCAT($CD$1,MATCH(E473,$CC$7:$CC$100,0)+6+SUM(IF((E473=$CC$7:$CC$59)=TRUE,1,0))-1)))*$S$3)=0,0,1))</f>
        <v>2</v>
      </c>
      <c r="Y473" s="6" t="e" cm="1">
        <f t="array" aca="1" ref="Y473" ca="1">SUM(IF((TRANSPOSE(MMULT(MMULT(_xlfn.MUNIT(X473),IF(MMULT(IF(E473=0,INDIRECT(_xlfn.CONCAT($CH$1,MATCH(F473,$CG$7:$CG$100,0)+6)):INDIRECT(_xlfn.CONCAT($CH$1,MATCH(F473,$CG$7:$CG$100,0)+6+SUM(IF((F473=$CG$7:$CG$59)=TRUE,1,0))-1)),INDIRECT(_xlfn.CONCAT($CD$1,MATCH(E473,$CC$7:$CC$100,0)+6)):INDIRECT(_xlfn.CONCAT($CD$1,MATCH(E473,$CC$7:$CC$100,0)+6+SUM(IF((E473=$CC$7:$CC$59)=TRUE,1,0))-1)))*$S$3,1/TRANSPOSE(W473-INDIRECT(_xlfn.CONCAT($BZ$1,MATCH(D473,$BY$7:$BY$100,0)+6)):INDIRECT(_xlfn.CONCAT($BZ$1,MATCH(D473,$BY$7:$BY$100,0)+6+SUM(IF((D473=$BY$7:$BY$59)=TRUE,1,0))-1))*$R$3))=1,1,0)),W473-INDIRECT(_xlfn.CONCAT($BZ$1,MATCH(D473,$BY$7:$BY$100,0)+6)):INDIRECT(_xlfn.CONCAT($BZ$1,MATCH(D473,$BY$7:$BY$100,0)+6+SUM(IF((D473=$BY$7:$BY$59)=TRUE,1,0))-1))*$R$3)))=0,0,1))</f>
        <v>#N/A</v>
      </c>
      <c r="Z473" s="6"/>
      <c r="AA473" s="30" t="str">
        <f t="shared" ca="1" si="116"/>
        <v/>
      </c>
      <c r="AB473" s="31" t="str">
        <f t="shared" si="117"/>
        <v/>
      </c>
      <c r="AC473" s="31" t="str">
        <f t="shared" si="118"/>
        <v/>
      </c>
      <c r="AD473" s="31" t="str">
        <f t="shared" si="119"/>
        <v/>
      </c>
      <c r="AE473" s="32" t="str">
        <f t="shared" si="120"/>
        <v/>
      </c>
      <c r="AF473" s="33" t="str" cm="1">
        <f t="array" aca="1" ref="AF473" ca="1">IFERROR(IF(_xlfn._xlws.SORT(TRANSPOSE(MMULT(MMULT(_xlfn.MUNIT(X473),IF(ROUND(MMULT(IF(E473=0,IF(DN471=1,INDIRECT(_xlfn.CONCAT($CP$1,MATCH(F473,$CO$7:$CO$100,0)+6)):INDIRECT(_xlfn.CONCAT($CP$1,MATCH(F473,$CO$7:$CO$100,0)+6+SUM(IF((F473=$CO$7:$CO$59)=TRUE,1,0))-1)),INDIRECT(_xlfn.CONCAT($CH$1,MATCH(F473,$CG$7:$CG$100,0)+6)):INDIRECT(_xlfn.CONCAT($CH$1,MATCH(F473,$CG$7:$CG$100,0)+6+SUM(IF((F473=$CG$7:$CG$59)=TRUE,1,0))-1))),IF(OR(DN471=2,DN471=3),INDIRECT(_xlfn.CONCAT($CL$1,MATCH(E473,$CK$7:$CK$100,0)+6)):INDIRECT(_xlfn.CONCAT($CL$1,MATCH(E473,$CK$7:$CK$100,0)+6+SUM(IF((E473=$CK$7:$CK$59)=TRUE,1,0))-1)),INDIRECT(_xlfn.CONCAT($CD$1,MATCH(E473,$CC$7:$CC$100,0)+6)):INDIRECT(_xlfn.CONCAT($CD$1,MATCH(E473,$CC$7:$CC$100,0)+6+SUM(IF((E473=$CC$7:$CC$59)=TRUE,1,0))-1))))*$S$3*IF(AND(DM471=4,F473=0),1.1,1),1/TRANSPOSE(W473-INDIRECT(_xlfn.CONCAT($BZ$1,MATCH(D473,$BY$7:$BY$100,0)+6)):INDIRECT(_xlfn.CONCAT($BZ$1,MATCH(D473,$BY$7:$BY$100,0)+6+SUM(IF((D473=$BY$7:$BY$59)=TRUE,1,0))-1))*$R$3)),6)=1,1,0)),W473-INDIRECT(_xlfn.CONCAT($BZ$1,MATCH(D473,$BY$7:$BY$100,0)+6)):INDIRECT(_xlfn.CONCAT($BZ$1,MATCH(D473,$BY$7:$BY$100,0)+6+SUM(IF((D473=$BY$7:$BY$59)=TRUE,1,0))-1))*$R$3))/$S$3,1,-1,TRUE)=0,"",_xlfn._xlws.SORT(TRANSPOSE(MMULT(MMULT(_xlfn.MUNIT(X473),IF(ROUND(MMULT(IF(E473=0,IF(DN471=1,INDIRECT(_xlfn.CONCAT($CP$1,MATCH(F473,$CO$7:$CO$100,0)+6)):INDIRECT(_xlfn.CONCAT($CP$1,MATCH(F473,$CO$7:$CO$100,0)+6+SUM(IF((F473=$CO$7:$CO$59)=TRUE,1,0))-1)),INDIRECT(_xlfn.CONCAT($CH$1,MATCH(F473,$CG$7:$CG$100,0)+6)):INDIRECT(_xlfn.CONCAT($CH$1,MATCH(F473,$CG$7:$CG$100,0)+6+SUM(IF((F473=$CG$7:$CG$59)=TRUE,1,0))-1))),IF(OR(DN471=2,DN471=3),INDIRECT(_xlfn.CONCAT($CL$1,MATCH(E473,$CK$7:$CK$100,0)+6)):INDIRECT(_xlfn.CONCAT($CL$1,MATCH(E473,$CK$7:$CK$100,0)+6+SUM(IF((E473=$CK$7:$CK$59)=TRUE,1,0))-1)),INDIRECT(_xlfn.CONCAT($CD$1,MATCH(E473,$CC$7:$CC$100,0)+6)):INDIRECT(_xlfn.CONCAT($CD$1,MATCH(E473,$CC$7:$CC$100,0)+6+SUM(IF((E473=$CC$7:$CC$59)=TRUE,1,0))-1))))*$S$3*IF(AND(DM471=4,F473=0),1.1,1),1/TRANSPOSE(W473-INDIRECT(_xlfn.CONCAT($BZ$1,MATCH(D473,$BY$7:$BY$100,0)+6)):INDIRECT(_xlfn.CONCAT($BZ$1,MATCH(D473,$BY$7:$BY$100,0)+6+SUM(IF((D473=$BY$7:$BY$59)=TRUE,1,0))-1))*$R$3)),6)=1,1,0)),W473-INDIRECT(_xlfn.CONCAT($BZ$1,MATCH(D473,$BY$7:$BY$100,0)+6)):INDIRECT(_xlfn.CONCAT($BZ$1,MATCH(D473,$BY$7:$BY$100,0)+6+SUM(IF((D473=$BY$7:$BY$59)=TRUE,1,0))-1))*$R$3))/$S$3,1,-1,TRUE)),"")</f>
        <v/>
      </c>
      <c r="AG473" s="31"/>
      <c r="AH473" s="31"/>
      <c r="AI473" s="31"/>
      <c r="AJ473" s="32"/>
      <c r="AK473" s="6"/>
      <c r="AL473" s="21"/>
      <c r="AM473" s="21"/>
      <c r="AN473" s="48">
        <f t="shared" si="107"/>
        <v>12</v>
      </c>
      <c r="AO473" s="39" t="e">
        <f t="shared" si="108"/>
        <v>#N/A</v>
      </c>
      <c r="AP473" s="39" t="e" cm="1">
        <f t="array" ref="AP473">_xlfn.XMATCH(1,IF(IF((AL473=$DG$24:$EF$24)=TRUE,1,0)+IF((AM473=$DG$25:$EF$25)=TRUE,1,0)=2,1,0))</f>
        <v>#N/A</v>
      </c>
      <c r="AQ473" s="39" t="str" cm="1">
        <f t="array" aca="1" ref="AQ473:AU473" ca="1">AA473:AE473</f>
        <v/>
      </c>
      <c r="AR473" s="39" t="str">
        <f ca="1"/>
        <v/>
      </c>
      <c r="AS473" s="39" t="str">
        <f ca="1"/>
        <v/>
      </c>
      <c r="AT473" s="39" t="str">
        <f ca="1"/>
        <v/>
      </c>
      <c r="AU473" s="39" t="str">
        <f ca="1"/>
        <v/>
      </c>
      <c r="AV473" s="39">
        <f t="shared" si="109"/>
        <v>0</v>
      </c>
      <c r="AW473" s="39" t="e" cm="1">
        <f t="array" ref="AW473">IF(AND(AV473=1,AO473&lt;&gt;1),VLOOKUP(E473,변환표준점수!$H$8:$O$60,_xlfn.XMATCH('표점 계산기'!$AL473,변환표준점수!$I$6:$O$6)+1,FALSE),IF(AND($E473=0,$DN$4=1),INDEX($CH$7:$CH$73,SUM(IF(AF473=$CP$7:$CP$59,ROW($A$1:$A$50),0))),IF(AND($E473&lt;&gt;0,$DN$4&lt;&gt;1),INDEX($CD$7:$CD$73,SUM(IF(AF473=$CL$7:$CL$59,ROW($A$1:$A$50),0))),AF473:AJ473)))</f>
        <v>#N/A</v>
      </c>
      <c r="AX473" s="39"/>
      <c r="AY473" s="39"/>
      <c r="AZ473" s="39"/>
      <c r="BA473" s="39"/>
      <c r="BB473" s="39" t="e">
        <f>VLOOKUP(G473,변환표준점수!$X$8:$AM$16,_xlfn.XMATCH(AL473,변환표준점수!$Y$5:$AM$5)+IF(OR(AN473=6,AN473=7,AN473=10,AN473=11),IF(AO473=1,0,1),0)+1,FALSE)</f>
        <v>#N/A</v>
      </c>
      <c r="BC473" s="39" t="e">
        <f>VLOOKUP(H473,변환표준점수!$AO$8:$BE$16,_xlfn.XMATCH(AL473,변환표준점수!$AP$5:$BE$5)+IF(OR(AN473=3,AN473=6,AN473=8,AN473=9,AN473=10),IF(AO473=1,0,1),0)+1,FALSE)</f>
        <v>#N/A</v>
      </c>
      <c r="BD473" s="39" t="e">
        <f>IF(I473=0,VLOOKUP(K473,변환표준점수!$BU$8:$CF$62,'표점 계산기'!$AN473+1,FALSE),VLOOKUP(I473,변환표준점수!$BH$8:$BS$62,'표점 계산기'!$AN473+1,FALSE))</f>
        <v>#N/A</v>
      </c>
      <c r="BE473" s="39" t="e">
        <f>IF(J473=0,VLOOKUP(L473,변환표준점수!$BU$8:$CF$62,'표점 계산기'!$AN473+1,FALSE),VLOOKUP(J473,변환표준점수!$BH$8:$BS$62,'표점 계산기'!$AN473+1,FALSE))</f>
        <v>#N/A</v>
      </c>
      <c r="BF473" s="39" cm="1">
        <f t="array" ref="BF473">IF(M473=0,0,IF(OR(AN473=3,AN473=4),0,IF(AN473=1,INDEX($CZ$7:$CZ$15,SUM(IF(M473&lt;$CY$7:$CY$15=TRUE,1,0))+1),VLOOKUP(M473,변환표준점수!$BH$8:$BS$62,'표점 계산기'!AN473+1,FALSE))))</f>
        <v>0</v>
      </c>
      <c r="BG473" s="39" t="e" cm="1">
        <f t="array" ref="BG473">INDEX($DG$24:$EF$31,COLUMN(C468),$AP473)</f>
        <v>#N/A</v>
      </c>
      <c r="BH473" s="39" t="e" cm="1">
        <f t="array" ref="BH473">INDEX($DG$24:$EF$31,COLUMN(D468),$AP473)</f>
        <v>#N/A</v>
      </c>
      <c r="BI473" s="39" t="e" cm="1">
        <f t="array" ref="BI473">INDEX($DG$24:$EF$31,COLUMN(E468),$AP473)</f>
        <v>#N/A</v>
      </c>
      <c r="BJ473" s="39" t="e" cm="1">
        <f t="array" ref="BJ473">INDEX($DG$24:$EF$31,COLUMN(F468),$AP473)</f>
        <v>#N/A</v>
      </c>
      <c r="BK473" s="39" t="e" cm="1">
        <f t="array" ref="BK473">INDEX($DG$24:$EF$31,COLUMN(G468),$AP473)</f>
        <v>#N/A</v>
      </c>
      <c r="BL473" s="39" t="e" cm="1">
        <f t="array" ref="BL473">INDEX($DG$24:$EF$31,COLUMN(H468),$AP473)</f>
        <v>#N/A</v>
      </c>
      <c r="BM473" s="63" t="str" cm="1">
        <f t="array" aca="1" ref="BM473:BQ473" ca="1">IFERROR(ROUND(IF(IFERROR(AW473:BA473/AW473:BA473,0)=1,(IFERROR(AQ473:AU473*BG473,0)+IFERROR(AW473:BA473*BH473,0)+(SUM(BD473:BF473)-MIN(BD473:BF473))*BI473+BB473*BJ473+BC473*BK473)*BL473+BB473*(1-BJ473)+BC473*(1-BK473)+IF(AN473=1,BF473,0),""),2),"")</f>
        <v/>
      </c>
      <c r="BN473" s="52" t="str">
        <f ca="1"/>
        <v/>
      </c>
      <c r="BO473" s="52" t="str">
        <f ca="1"/>
        <v/>
      </c>
      <c r="BP473" s="52" t="str">
        <f ca="1"/>
        <v/>
      </c>
      <c r="BQ473" s="64" t="str">
        <f ca="1"/>
        <v/>
      </c>
      <c r="BR473" s="6"/>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6"/>
      <c r="DM473" s="6"/>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row>
    <row r="474" spans="1:153" x14ac:dyDescent="0.3">
      <c r="A474" s="5"/>
      <c r="B474" s="18" t="str">
        <f t="shared" si="111"/>
        <v/>
      </c>
      <c r="C474" s="24"/>
      <c r="D474" s="24"/>
      <c r="E474" s="24"/>
      <c r="F474" s="24"/>
      <c r="G474" s="24"/>
      <c r="H474" s="25"/>
      <c r="I474" s="25"/>
      <c r="J474" s="25"/>
      <c r="K474" s="25"/>
      <c r="L474" s="25"/>
      <c r="M474" s="25"/>
      <c r="N474" s="24"/>
      <c r="O474" s="25"/>
      <c r="P474" s="6"/>
      <c r="Q474" s="6"/>
      <c r="R474" s="6" t="e">
        <f t="shared" si="112"/>
        <v>#N/A</v>
      </c>
      <c r="S474" s="6" t="e">
        <f t="shared" si="113"/>
        <v>#N/A</v>
      </c>
      <c r="T474" s="6" t="e">
        <f t="shared" si="114"/>
        <v>#N/A</v>
      </c>
      <c r="U474" s="6" t="e">
        <f t="shared" si="115"/>
        <v>#N/A</v>
      </c>
      <c r="V474" s="8" cm="1">
        <f t="array" ref="V474">IF(M474=0,0,IF(OR($DM$4=3,$DM$4=4),0,IF($DM$4=1,INDEX($CZ$7:$CZ$15,SUM(IF(M474&lt;$CY$7:$CY$15=TRUE,1,0))+1),VLOOKUP(M474,$DB$7:$DC$107,2,FALSE))))</f>
        <v>0</v>
      </c>
      <c r="W474" s="6" t="e">
        <f t="shared" si="110"/>
        <v>#N/A</v>
      </c>
      <c r="X474" s="6" cm="1">
        <f t="array" aca="1" ref="X474" ca="1">SUM(IF((IF(E474=0,INDIRECT(_xlfn.CONCAT($CH$1,MATCH(F474,$CG$7:$CG$100,0)+6)):INDIRECT(_xlfn.CONCAT($CH$1,MATCH(F474,$CG$7:$CG$100,0)+6+SUM(IF((F474=$CG$7:$CG$59)=TRUE,1,0))-1)),INDIRECT(_xlfn.CONCAT($CD$1,MATCH(E474,$CC$7:$CC$100,0)+6)):INDIRECT(_xlfn.CONCAT($CD$1,MATCH(E474,$CC$7:$CC$100,0)+6+SUM(IF((E474=$CC$7:$CC$59)=TRUE,1,0))-1)))*$S$3)=0,0,1))</f>
        <v>2</v>
      </c>
      <c r="Y474" s="6" t="e" cm="1">
        <f t="array" aca="1" ref="Y474" ca="1">SUM(IF((TRANSPOSE(MMULT(MMULT(_xlfn.MUNIT(X474),IF(MMULT(IF(E474=0,INDIRECT(_xlfn.CONCAT($CH$1,MATCH(F474,$CG$7:$CG$100,0)+6)):INDIRECT(_xlfn.CONCAT($CH$1,MATCH(F474,$CG$7:$CG$100,0)+6+SUM(IF((F474=$CG$7:$CG$59)=TRUE,1,0))-1)),INDIRECT(_xlfn.CONCAT($CD$1,MATCH(E474,$CC$7:$CC$100,0)+6)):INDIRECT(_xlfn.CONCAT($CD$1,MATCH(E474,$CC$7:$CC$100,0)+6+SUM(IF((E474=$CC$7:$CC$59)=TRUE,1,0))-1)))*$S$3,1/TRANSPOSE(W474-INDIRECT(_xlfn.CONCAT($BZ$1,MATCH(D474,$BY$7:$BY$100,0)+6)):INDIRECT(_xlfn.CONCAT($BZ$1,MATCH(D474,$BY$7:$BY$100,0)+6+SUM(IF((D474=$BY$7:$BY$59)=TRUE,1,0))-1))*$R$3))=1,1,0)),W474-INDIRECT(_xlfn.CONCAT($BZ$1,MATCH(D474,$BY$7:$BY$100,0)+6)):INDIRECT(_xlfn.CONCAT($BZ$1,MATCH(D474,$BY$7:$BY$100,0)+6+SUM(IF((D474=$BY$7:$BY$59)=TRUE,1,0))-1))*$R$3)))=0,0,1))</f>
        <v>#N/A</v>
      </c>
      <c r="Z474" s="6"/>
      <c r="AA474" s="30" t="str">
        <f t="shared" ca="1" si="116"/>
        <v/>
      </c>
      <c r="AB474" s="31" t="str">
        <f t="shared" si="117"/>
        <v/>
      </c>
      <c r="AC474" s="31" t="str">
        <f t="shared" si="118"/>
        <v/>
      </c>
      <c r="AD474" s="31" t="str">
        <f t="shared" si="119"/>
        <v/>
      </c>
      <c r="AE474" s="32" t="str">
        <f t="shared" si="120"/>
        <v/>
      </c>
      <c r="AF474" s="33" t="str" cm="1">
        <f t="array" aca="1" ref="AF474" ca="1">IFERROR(IF(_xlfn._xlws.SORT(TRANSPOSE(MMULT(MMULT(_xlfn.MUNIT(X474),IF(ROUND(MMULT(IF(E474=0,IF(DN472=1,INDIRECT(_xlfn.CONCAT($CP$1,MATCH(F474,$CO$7:$CO$100,0)+6)):INDIRECT(_xlfn.CONCAT($CP$1,MATCH(F474,$CO$7:$CO$100,0)+6+SUM(IF((F474=$CO$7:$CO$59)=TRUE,1,0))-1)),INDIRECT(_xlfn.CONCAT($CH$1,MATCH(F474,$CG$7:$CG$100,0)+6)):INDIRECT(_xlfn.CONCAT($CH$1,MATCH(F474,$CG$7:$CG$100,0)+6+SUM(IF((F474=$CG$7:$CG$59)=TRUE,1,0))-1))),IF(OR(DN472=2,DN472=3),INDIRECT(_xlfn.CONCAT($CL$1,MATCH(E474,$CK$7:$CK$100,0)+6)):INDIRECT(_xlfn.CONCAT($CL$1,MATCH(E474,$CK$7:$CK$100,0)+6+SUM(IF((E474=$CK$7:$CK$59)=TRUE,1,0))-1)),INDIRECT(_xlfn.CONCAT($CD$1,MATCH(E474,$CC$7:$CC$100,0)+6)):INDIRECT(_xlfn.CONCAT($CD$1,MATCH(E474,$CC$7:$CC$100,0)+6+SUM(IF((E474=$CC$7:$CC$59)=TRUE,1,0))-1))))*$S$3*IF(AND(DM472=4,F474=0),1.1,1),1/TRANSPOSE(W474-INDIRECT(_xlfn.CONCAT($BZ$1,MATCH(D474,$BY$7:$BY$100,0)+6)):INDIRECT(_xlfn.CONCAT($BZ$1,MATCH(D474,$BY$7:$BY$100,0)+6+SUM(IF((D474=$BY$7:$BY$59)=TRUE,1,0))-1))*$R$3)),6)=1,1,0)),W474-INDIRECT(_xlfn.CONCAT($BZ$1,MATCH(D474,$BY$7:$BY$100,0)+6)):INDIRECT(_xlfn.CONCAT($BZ$1,MATCH(D474,$BY$7:$BY$100,0)+6+SUM(IF((D474=$BY$7:$BY$59)=TRUE,1,0))-1))*$R$3))/$S$3,1,-1,TRUE)=0,"",_xlfn._xlws.SORT(TRANSPOSE(MMULT(MMULT(_xlfn.MUNIT(X474),IF(ROUND(MMULT(IF(E474=0,IF(DN472=1,INDIRECT(_xlfn.CONCAT($CP$1,MATCH(F474,$CO$7:$CO$100,0)+6)):INDIRECT(_xlfn.CONCAT($CP$1,MATCH(F474,$CO$7:$CO$100,0)+6+SUM(IF((F474=$CO$7:$CO$59)=TRUE,1,0))-1)),INDIRECT(_xlfn.CONCAT($CH$1,MATCH(F474,$CG$7:$CG$100,0)+6)):INDIRECT(_xlfn.CONCAT($CH$1,MATCH(F474,$CG$7:$CG$100,0)+6+SUM(IF((F474=$CG$7:$CG$59)=TRUE,1,0))-1))),IF(OR(DN472=2,DN472=3),INDIRECT(_xlfn.CONCAT($CL$1,MATCH(E474,$CK$7:$CK$100,0)+6)):INDIRECT(_xlfn.CONCAT($CL$1,MATCH(E474,$CK$7:$CK$100,0)+6+SUM(IF((E474=$CK$7:$CK$59)=TRUE,1,0))-1)),INDIRECT(_xlfn.CONCAT($CD$1,MATCH(E474,$CC$7:$CC$100,0)+6)):INDIRECT(_xlfn.CONCAT($CD$1,MATCH(E474,$CC$7:$CC$100,0)+6+SUM(IF((E474=$CC$7:$CC$59)=TRUE,1,0))-1))))*$S$3*IF(AND(DM472=4,F474=0),1.1,1),1/TRANSPOSE(W474-INDIRECT(_xlfn.CONCAT($BZ$1,MATCH(D474,$BY$7:$BY$100,0)+6)):INDIRECT(_xlfn.CONCAT($BZ$1,MATCH(D474,$BY$7:$BY$100,0)+6+SUM(IF((D474=$BY$7:$BY$59)=TRUE,1,0))-1))*$R$3)),6)=1,1,0)),W474-INDIRECT(_xlfn.CONCAT($BZ$1,MATCH(D474,$BY$7:$BY$100,0)+6)):INDIRECT(_xlfn.CONCAT($BZ$1,MATCH(D474,$BY$7:$BY$100,0)+6+SUM(IF((D474=$BY$7:$BY$59)=TRUE,1,0))-1))*$R$3))/$S$3,1,-1,TRUE)),"")</f>
        <v/>
      </c>
      <c r="AG474" s="31"/>
      <c r="AH474" s="31"/>
      <c r="AI474" s="31"/>
      <c r="AJ474" s="32"/>
      <c r="AK474" s="6"/>
      <c r="AL474" s="21"/>
      <c r="AM474" s="21"/>
      <c r="AN474" s="48">
        <f t="shared" si="107"/>
        <v>12</v>
      </c>
      <c r="AO474" s="39" t="e">
        <f t="shared" si="108"/>
        <v>#N/A</v>
      </c>
      <c r="AP474" s="39" t="e" cm="1">
        <f t="array" ref="AP474">_xlfn.XMATCH(1,IF(IF((AL474=$DG$24:$EF$24)=TRUE,1,0)+IF((AM474=$DG$25:$EF$25)=TRUE,1,0)=2,1,0))</f>
        <v>#N/A</v>
      </c>
      <c r="AQ474" s="39" t="str" cm="1">
        <f t="array" aca="1" ref="AQ474:AU474" ca="1">AA474:AE474</f>
        <v/>
      </c>
      <c r="AR474" s="39" t="str">
        <f ca="1"/>
        <v/>
      </c>
      <c r="AS474" s="39" t="str">
        <f ca="1"/>
        <v/>
      </c>
      <c r="AT474" s="39" t="str">
        <f ca="1"/>
        <v/>
      </c>
      <c r="AU474" s="39" t="str">
        <f ca="1"/>
        <v/>
      </c>
      <c r="AV474" s="39">
        <f t="shared" si="109"/>
        <v>0</v>
      </c>
      <c r="AW474" s="39" t="e" cm="1">
        <f t="array" ref="AW474">IF(AND(AV474=1,AO474&lt;&gt;1),VLOOKUP(E474,변환표준점수!$H$8:$O$60,_xlfn.XMATCH('표점 계산기'!$AL474,변환표준점수!$I$6:$O$6)+1,FALSE),IF(AND($E474=0,$DN$4=1),INDEX($CH$7:$CH$73,SUM(IF(AF474=$CP$7:$CP$59,ROW($A$1:$A$50),0))),IF(AND($E474&lt;&gt;0,$DN$4&lt;&gt;1),INDEX($CD$7:$CD$73,SUM(IF(AF474=$CL$7:$CL$59,ROW($A$1:$A$50),0))),AF474:AJ474)))</f>
        <v>#N/A</v>
      </c>
      <c r="AX474" s="39"/>
      <c r="AY474" s="39"/>
      <c r="AZ474" s="39"/>
      <c r="BA474" s="39"/>
      <c r="BB474" s="39" t="e">
        <f>VLOOKUP(G474,변환표준점수!$X$8:$AM$16,_xlfn.XMATCH(AL474,변환표준점수!$Y$5:$AM$5)+IF(OR(AN474=6,AN474=7,AN474=10,AN474=11),IF(AO474=1,0,1),0)+1,FALSE)</f>
        <v>#N/A</v>
      </c>
      <c r="BC474" s="39" t="e">
        <f>VLOOKUP(H474,변환표준점수!$AO$8:$BE$16,_xlfn.XMATCH(AL474,변환표준점수!$AP$5:$BE$5)+IF(OR(AN474=3,AN474=6,AN474=8,AN474=9,AN474=10),IF(AO474=1,0,1),0)+1,FALSE)</f>
        <v>#N/A</v>
      </c>
      <c r="BD474" s="39" t="e">
        <f>IF(I474=0,VLOOKUP(K474,변환표준점수!$BU$8:$CF$62,'표점 계산기'!$AN474+1,FALSE),VLOOKUP(I474,변환표준점수!$BH$8:$BS$62,'표점 계산기'!$AN474+1,FALSE))</f>
        <v>#N/A</v>
      </c>
      <c r="BE474" s="39" t="e">
        <f>IF(J474=0,VLOOKUP(L474,변환표준점수!$BU$8:$CF$62,'표점 계산기'!$AN474+1,FALSE),VLOOKUP(J474,변환표준점수!$BH$8:$BS$62,'표점 계산기'!$AN474+1,FALSE))</f>
        <v>#N/A</v>
      </c>
      <c r="BF474" s="39" cm="1">
        <f t="array" ref="BF474">IF(M474=0,0,IF(OR(AN474=3,AN474=4),0,IF(AN474=1,INDEX($CZ$7:$CZ$15,SUM(IF(M474&lt;$CY$7:$CY$15=TRUE,1,0))+1),VLOOKUP(M474,변환표준점수!$BH$8:$BS$62,'표점 계산기'!AN474+1,FALSE))))</f>
        <v>0</v>
      </c>
      <c r="BG474" s="39" t="e" cm="1">
        <f t="array" ref="BG474">INDEX($DG$24:$EF$31,COLUMN(C469),$AP474)</f>
        <v>#N/A</v>
      </c>
      <c r="BH474" s="39" t="e" cm="1">
        <f t="array" ref="BH474">INDEX($DG$24:$EF$31,COLUMN(D469),$AP474)</f>
        <v>#N/A</v>
      </c>
      <c r="BI474" s="39" t="e" cm="1">
        <f t="array" ref="BI474">INDEX($DG$24:$EF$31,COLUMN(E469),$AP474)</f>
        <v>#N/A</v>
      </c>
      <c r="BJ474" s="39" t="e" cm="1">
        <f t="array" ref="BJ474">INDEX($DG$24:$EF$31,COLUMN(F469),$AP474)</f>
        <v>#N/A</v>
      </c>
      <c r="BK474" s="39" t="e" cm="1">
        <f t="array" ref="BK474">INDEX($DG$24:$EF$31,COLUMN(G469),$AP474)</f>
        <v>#N/A</v>
      </c>
      <c r="BL474" s="39" t="e" cm="1">
        <f t="array" ref="BL474">INDEX($DG$24:$EF$31,COLUMN(H469),$AP474)</f>
        <v>#N/A</v>
      </c>
      <c r="BM474" s="63" t="str" cm="1">
        <f t="array" aca="1" ref="BM474:BQ474" ca="1">IFERROR(ROUND(IF(IFERROR(AW474:BA474/AW474:BA474,0)=1,(IFERROR(AQ474:AU474*BG474,0)+IFERROR(AW474:BA474*BH474,0)+(SUM(BD474:BF474)-MIN(BD474:BF474))*BI474+BB474*BJ474+BC474*BK474)*BL474+BB474*(1-BJ474)+BC474*(1-BK474)+IF(AN474=1,BF474,0),""),2),"")</f>
        <v/>
      </c>
      <c r="BN474" s="52" t="str">
        <f ca="1"/>
        <v/>
      </c>
      <c r="BO474" s="52" t="str">
        <f ca="1"/>
        <v/>
      </c>
      <c r="BP474" s="52" t="str">
        <f ca="1"/>
        <v/>
      </c>
      <c r="BQ474" s="64" t="str">
        <f ca="1"/>
        <v/>
      </c>
      <c r="BR474" s="6"/>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6"/>
      <c r="DM474" s="6"/>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row>
    <row r="475" spans="1:153" x14ac:dyDescent="0.3">
      <c r="A475" s="5"/>
      <c r="B475" s="18" t="str">
        <f t="shared" si="111"/>
        <v/>
      </c>
      <c r="C475" s="24"/>
      <c r="D475" s="24"/>
      <c r="E475" s="24"/>
      <c r="F475" s="24"/>
      <c r="G475" s="24"/>
      <c r="H475" s="25"/>
      <c r="I475" s="25"/>
      <c r="J475" s="25"/>
      <c r="K475" s="25"/>
      <c r="L475" s="25"/>
      <c r="M475" s="25"/>
      <c r="N475" s="24"/>
      <c r="O475" s="25"/>
      <c r="P475" s="6"/>
      <c r="Q475" s="6"/>
      <c r="R475" s="6" t="e">
        <f t="shared" si="112"/>
        <v>#N/A</v>
      </c>
      <c r="S475" s="6" t="e">
        <f t="shared" si="113"/>
        <v>#N/A</v>
      </c>
      <c r="T475" s="6" t="e">
        <f t="shared" si="114"/>
        <v>#N/A</v>
      </c>
      <c r="U475" s="6" t="e">
        <f t="shared" si="115"/>
        <v>#N/A</v>
      </c>
      <c r="V475" s="8" cm="1">
        <f t="array" ref="V475">IF(M475=0,0,IF(OR($DM$4=3,$DM$4=4),0,IF($DM$4=1,INDEX($CZ$7:$CZ$15,SUM(IF(M475&lt;$CY$7:$CY$15=TRUE,1,0))+1),VLOOKUP(M475,$DB$7:$DC$107,2,FALSE))))</f>
        <v>0</v>
      </c>
      <c r="W475" s="6" t="e">
        <f t="shared" si="110"/>
        <v>#N/A</v>
      </c>
      <c r="X475" s="6" cm="1">
        <f t="array" aca="1" ref="X475" ca="1">SUM(IF((IF(E475=0,INDIRECT(_xlfn.CONCAT($CH$1,MATCH(F475,$CG$7:$CG$100,0)+6)):INDIRECT(_xlfn.CONCAT($CH$1,MATCH(F475,$CG$7:$CG$100,0)+6+SUM(IF((F475=$CG$7:$CG$59)=TRUE,1,0))-1)),INDIRECT(_xlfn.CONCAT($CD$1,MATCH(E475,$CC$7:$CC$100,0)+6)):INDIRECT(_xlfn.CONCAT($CD$1,MATCH(E475,$CC$7:$CC$100,0)+6+SUM(IF((E475=$CC$7:$CC$59)=TRUE,1,0))-1)))*$S$3)=0,0,1))</f>
        <v>2</v>
      </c>
      <c r="Y475" s="6" t="e" cm="1">
        <f t="array" aca="1" ref="Y475" ca="1">SUM(IF((TRANSPOSE(MMULT(MMULT(_xlfn.MUNIT(X475),IF(MMULT(IF(E475=0,INDIRECT(_xlfn.CONCAT($CH$1,MATCH(F475,$CG$7:$CG$100,0)+6)):INDIRECT(_xlfn.CONCAT($CH$1,MATCH(F475,$CG$7:$CG$100,0)+6+SUM(IF((F475=$CG$7:$CG$59)=TRUE,1,0))-1)),INDIRECT(_xlfn.CONCAT($CD$1,MATCH(E475,$CC$7:$CC$100,0)+6)):INDIRECT(_xlfn.CONCAT($CD$1,MATCH(E475,$CC$7:$CC$100,0)+6+SUM(IF((E475=$CC$7:$CC$59)=TRUE,1,0))-1)))*$S$3,1/TRANSPOSE(W475-INDIRECT(_xlfn.CONCAT($BZ$1,MATCH(D475,$BY$7:$BY$100,0)+6)):INDIRECT(_xlfn.CONCAT($BZ$1,MATCH(D475,$BY$7:$BY$100,0)+6+SUM(IF((D475=$BY$7:$BY$59)=TRUE,1,0))-1))*$R$3))=1,1,0)),W475-INDIRECT(_xlfn.CONCAT($BZ$1,MATCH(D475,$BY$7:$BY$100,0)+6)):INDIRECT(_xlfn.CONCAT($BZ$1,MATCH(D475,$BY$7:$BY$100,0)+6+SUM(IF((D475=$BY$7:$BY$59)=TRUE,1,0))-1))*$R$3)))=0,0,1))</f>
        <v>#N/A</v>
      </c>
      <c r="Z475" s="6"/>
      <c r="AA475" s="30" t="str">
        <f t="shared" ca="1" si="116"/>
        <v/>
      </c>
      <c r="AB475" s="31" t="str">
        <f t="shared" si="117"/>
        <v/>
      </c>
      <c r="AC475" s="31" t="str">
        <f t="shared" si="118"/>
        <v/>
      </c>
      <c r="AD475" s="31" t="str">
        <f t="shared" si="119"/>
        <v/>
      </c>
      <c r="AE475" s="32" t="str">
        <f t="shared" si="120"/>
        <v/>
      </c>
      <c r="AF475" s="33" t="str" cm="1">
        <f t="array" aca="1" ref="AF475" ca="1">IFERROR(IF(_xlfn._xlws.SORT(TRANSPOSE(MMULT(MMULT(_xlfn.MUNIT(X475),IF(ROUND(MMULT(IF(E475=0,IF(DN473=1,INDIRECT(_xlfn.CONCAT($CP$1,MATCH(F475,$CO$7:$CO$100,0)+6)):INDIRECT(_xlfn.CONCAT($CP$1,MATCH(F475,$CO$7:$CO$100,0)+6+SUM(IF((F475=$CO$7:$CO$59)=TRUE,1,0))-1)),INDIRECT(_xlfn.CONCAT($CH$1,MATCH(F475,$CG$7:$CG$100,0)+6)):INDIRECT(_xlfn.CONCAT($CH$1,MATCH(F475,$CG$7:$CG$100,0)+6+SUM(IF((F475=$CG$7:$CG$59)=TRUE,1,0))-1))),IF(OR(DN473=2,DN473=3),INDIRECT(_xlfn.CONCAT($CL$1,MATCH(E475,$CK$7:$CK$100,0)+6)):INDIRECT(_xlfn.CONCAT($CL$1,MATCH(E475,$CK$7:$CK$100,0)+6+SUM(IF((E475=$CK$7:$CK$59)=TRUE,1,0))-1)),INDIRECT(_xlfn.CONCAT($CD$1,MATCH(E475,$CC$7:$CC$100,0)+6)):INDIRECT(_xlfn.CONCAT($CD$1,MATCH(E475,$CC$7:$CC$100,0)+6+SUM(IF((E475=$CC$7:$CC$59)=TRUE,1,0))-1))))*$S$3*IF(AND(DM473=4,F475=0),1.1,1),1/TRANSPOSE(W475-INDIRECT(_xlfn.CONCAT($BZ$1,MATCH(D475,$BY$7:$BY$100,0)+6)):INDIRECT(_xlfn.CONCAT($BZ$1,MATCH(D475,$BY$7:$BY$100,0)+6+SUM(IF((D475=$BY$7:$BY$59)=TRUE,1,0))-1))*$R$3)),6)=1,1,0)),W475-INDIRECT(_xlfn.CONCAT($BZ$1,MATCH(D475,$BY$7:$BY$100,0)+6)):INDIRECT(_xlfn.CONCAT($BZ$1,MATCH(D475,$BY$7:$BY$100,0)+6+SUM(IF((D475=$BY$7:$BY$59)=TRUE,1,0))-1))*$R$3))/$S$3,1,-1,TRUE)=0,"",_xlfn._xlws.SORT(TRANSPOSE(MMULT(MMULT(_xlfn.MUNIT(X475),IF(ROUND(MMULT(IF(E475=0,IF(DN473=1,INDIRECT(_xlfn.CONCAT($CP$1,MATCH(F475,$CO$7:$CO$100,0)+6)):INDIRECT(_xlfn.CONCAT($CP$1,MATCH(F475,$CO$7:$CO$100,0)+6+SUM(IF((F475=$CO$7:$CO$59)=TRUE,1,0))-1)),INDIRECT(_xlfn.CONCAT($CH$1,MATCH(F475,$CG$7:$CG$100,0)+6)):INDIRECT(_xlfn.CONCAT($CH$1,MATCH(F475,$CG$7:$CG$100,0)+6+SUM(IF((F475=$CG$7:$CG$59)=TRUE,1,0))-1))),IF(OR(DN473=2,DN473=3),INDIRECT(_xlfn.CONCAT($CL$1,MATCH(E475,$CK$7:$CK$100,0)+6)):INDIRECT(_xlfn.CONCAT($CL$1,MATCH(E475,$CK$7:$CK$100,0)+6+SUM(IF((E475=$CK$7:$CK$59)=TRUE,1,0))-1)),INDIRECT(_xlfn.CONCAT($CD$1,MATCH(E475,$CC$7:$CC$100,0)+6)):INDIRECT(_xlfn.CONCAT($CD$1,MATCH(E475,$CC$7:$CC$100,0)+6+SUM(IF((E475=$CC$7:$CC$59)=TRUE,1,0))-1))))*$S$3*IF(AND(DM473=4,F475=0),1.1,1),1/TRANSPOSE(W475-INDIRECT(_xlfn.CONCAT($BZ$1,MATCH(D475,$BY$7:$BY$100,0)+6)):INDIRECT(_xlfn.CONCAT($BZ$1,MATCH(D475,$BY$7:$BY$100,0)+6+SUM(IF((D475=$BY$7:$BY$59)=TRUE,1,0))-1))*$R$3)),6)=1,1,0)),W475-INDIRECT(_xlfn.CONCAT($BZ$1,MATCH(D475,$BY$7:$BY$100,0)+6)):INDIRECT(_xlfn.CONCAT($BZ$1,MATCH(D475,$BY$7:$BY$100,0)+6+SUM(IF((D475=$BY$7:$BY$59)=TRUE,1,0))-1))*$R$3))/$S$3,1,-1,TRUE)),"")</f>
        <v/>
      </c>
      <c r="AG475" s="31"/>
      <c r="AH475" s="31"/>
      <c r="AI475" s="31"/>
      <c r="AJ475" s="32"/>
      <c r="AK475" s="6"/>
      <c r="AL475" s="21"/>
      <c r="AM475" s="21"/>
      <c r="AN475" s="48">
        <f t="shared" ref="AN475:AN507" si="121">IFERROR(VLOOKUP(AL475,$DL$5:$DM$15,2,FALSE),12)</f>
        <v>12</v>
      </c>
      <c r="AO475" s="39" t="e">
        <f t="shared" ref="AO475:AO507" si="122">VLOOKUP(AM475,$DO$11:$DP$19,2,FALSE)</f>
        <v>#N/A</v>
      </c>
      <c r="AP475" s="39" t="e" cm="1">
        <f t="array" ref="AP475">_xlfn.XMATCH(1,IF(IF((AL475=$DG$24:$EF$24)=TRUE,1,0)+IF((AM475=$DG$25:$EF$25)=TRUE,1,0)=2,1,0))</f>
        <v>#N/A</v>
      </c>
      <c r="AQ475" s="39" t="str" cm="1">
        <f t="array" aca="1" ref="AQ475:AU475" ca="1">AA475:AE475</f>
        <v/>
      </c>
      <c r="AR475" s="39" t="str">
        <f ca="1"/>
        <v/>
      </c>
      <c r="AS475" s="39" t="str">
        <f ca="1"/>
        <v/>
      </c>
      <c r="AT475" s="39" t="str">
        <f ca="1"/>
        <v/>
      </c>
      <c r="AU475" s="39" t="str">
        <f ca="1"/>
        <v/>
      </c>
      <c r="AV475" s="39">
        <f t="shared" ref="AV475:AV507" si="123">IF(E475=0,0,1)</f>
        <v>0</v>
      </c>
      <c r="AW475" s="39" t="e" cm="1">
        <f t="array" ref="AW475">IF(AND(AV475=1,AO475&lt;&gt;1),VLOOKUP(E475,변환표준점수!$H$8:$O$60,_xlfn.XMATCH('표점 계산기'!$AL475,변환표준점수!$I$6:$O$6)+1,FALSE),IF(AND($E475=0,$DN$4=1),INDEX($CH$7:$CH$73,SUM(IF(AF475=$CP$7:$CP$59,ROW($A$1:$A$50),0))),IF(AND($E475&lt;&gt;0,$DN$4&lt;&gt;1),INDEX($CD$7:$CD$73,SUM(IF(AF475=$CL$7:$CL$59,ROW($A$1:$A$50),0))),AF475:AJ475)))</f>
        <v>#N/A</v>
      </c>
      <c r="AX475" s="39"/>
      <c r="AY475" s="39"/>
      <c r="AZ475" s="39"/>
      <c r="BA475" s="39"/>
      <c r="BB475" s="39" t="e">
        <f>VLOOKUP(G475,변환표준점수!$X$8:$AM$16,_xlfn.XMATCH(AL475,변환표준점수!$Y$5:$AM$5)+IF(OR(AN475=6,AN475=7,AN475=10,AN475=11),IF(AO475=1,0,1),0)+1,FALSE)</f>
        <v>#N/A</v>
      </c>
      <c r="BC475" s="39" t="e">
        <f>VLOOKUP(H475,변환표준점수!$AO$8:$BE$16,_xlfn.XMATCH(AL475,변환표준점수!$AP$5:$BE$5)+IF(OR(AN475=3,AN475=6,AN475=8,AN475=9,AN475=10),IF(AO475=1,0,1),0)+1,FALSE)</f>
        <v>#N/A</v>
      </c>
      <c r="BD475" s="39" t="e">
        <f>IF(I475=0,VLOOKUP(K475,변환표준점수!$BU$8:$CF$62,'표점 계산기'!$AN475+1,FALSE),VLOOKUP(I475,변환표준점수!$BH$8:$BS$62,'표점 계산기'!$AN475+1,FALSE))</f>
        <v>#N/A</v>
      </c>
      <c r="BE475" s="39" t="e">
        <f>IF(J475=0,VLOOKUP(L475,변환표준점수!$BU$8:$CF$62,'표점 계산기'!$AN475+1,FALSE),VLOOKUP(J475,변환표준점수!$BH$8:$BS$62,'표점 계산기'!$AN475+1,FALSE))</f>
        <v>#N/A</v>
      </c>
      <c r="BF475" s="39" cm="1">
        <f t="array" ref="BF475">IF(M475=0,0,IF(OR(AN475=3,AN475=4),0,IF(AN475=1,INDEX($CZ$7:$CZ$15,SUM(IF(M475&lt;$CY$7:$CY$15=TRUE,1,0))+1),VLOOKUP(M475,변환표준점수!$BH$8:$BS$62,'표점 계산기'!AN475+1,FALSE))))</f>
        <v>0</v>
      </c>
      <c r="BG475" s="39" t="e" cm="1">
        <f t="array" ref="BG475">INDEX($DG$24:$EF$31,COLUMN(C470),$AP475)</f>
        <v>#N/A</v>
      </c>
      <c r="BH475" s="39" t="e" cm="1">
        <f t="array" ref="BH475">INDEX($DG$24:$EF$31,COLUMN(D470),$AP475)</f>
        <v>#N/A</v>
      </c>
      <c r="BI475" s="39" t="e" cm="1">
        <f t="array" ref="BI475">INDEX($DG$24:$EF$31,COLUMN(E470),$AP475)</f>
        <v>#N/A</v>
      </c>
      <c r="BJ475" s="39" t="e" cm="1">
        <f t="array" ref="BJ475">INDEX($DG$24:$EF$31,COLUMN(F470),$AP475)</f>
        <v>#N/A</v>
      </c>
      <c r="BK475" s="39" t="e" cm="1">
        <f t="array" ref="BK475">INDEX($DG$24:$EF$31,COLUMN(G470),$AP475)</f>
        <v>#N/A</v>
      </c>
      <c r="BL475" s="39" t="e" cm="1">
        <f t="array" ref="BL475">INDEX($DG$24:$EF$31,COLUMN(H470),$AP475)</f>
        <v>#N/A</v>
      </c>
      <c r="BM475" s="63" t="str" cm="1">
        <f t="array" aca="1" ref="BM475:BQ475" ca="1">IFERROR(ROUND(IF(IFERROR(AW475:BA475/AW475:BA475,0)=1,(IFERROR(AQ475:AU475*BG475,0)+IFERROR(AW475:BA475*BH475,0)+(SUM(BD475:BF475)-MIN(BD475:BF475))*BI475+BB475*BJ475+BC475*BK475)*BL475+BB475*(1-BJ475)+BC475*(1-BK475)+IF(AN475=1,BF475,0),""),2),"")</f>
        <v/>
      </c>
      <c r="BN475" s="52" t="str">
        <f ca="1"/>
        <v/>
      </c>
      <c r="BO475" s="52" t="str">
        <f ca="1"/>
        <v/>
      </c>
      <c r="BP475" s="52" t="str">
        <f ca="1"/>
        <v/>
      </c>
      <c r="BQ475" s="64" t="str">
        <f ca="1"/>
        <v/>
      </c>
      <c r="BR475" s="6"/>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6"/>
      <c r="DM475" s="6"/>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row>
    <row r="476" spans="1:153" x14ac:dyDescent="0.3">
      <c r="A476" s="5"/>
      <c r="B476" s="18" t="str">
        <f t="shared" si="111"/>
        <v/>
      </c>
      <c r="C476" s="24"/>
      <c r="D476" s="24"/>
      <c r="E476" s="24"/>
      <c r="F476" s="24"/>
      <c r="G476" s="24"/>
      <c r="H476" s="25"/>
      <c r="I476" s="25"/>
      <c r="J476" s="25"/>
      <c r="K476" s="25"/>
      <c r="L476" s="25"/>
      <c r="M476" s="25"/>
      <c r="N476" s="24"/>
      <c r="O476" s="25"/>
      <c r="P476" s="6"/>
      <c r="Q476" s="6"/>
      <c r="R476" s="6" t="e">
        <f t="shared" si="112"/>
        <v>#N/A</v>
      </c>
      <c r="S476" s="6" t="e">
        <f t="shared" si="113"/>
        <v>#N/A</v>
      </c>
      <c r="T476" s="6" t="e">
        <f t="shared" si="114"/>
        <v>#N/A</v>
      </c>
      <c r="U476" s="6" t="e">
        <f t="shared" si="115"/>
        <v>#N/A</v>
      </c>
      <c r="V476" s="8" cm="1">
        <f t="array" ref="V476">IF(M476=0,0,IF(OR($DM$4=3,$DM$4=4),0,IF($DM$4=1,INDEX($CZ$7:$CZ$15,SUM(IF(M476&lt;$CY$7:$CY$15=TRUE,1,0))+1),VLOOKUP(M476,$DB$7:$DC$107,2,FALSE))))</f>
        <v>0</v>
      </c>
      <c r="W476" s="6" t="e">
        <f t="shared" si="110"/>
        <v>#N/A</v>
      </c>
      <c r="X476" s="6" cm="1">
        <f t="array" aca="1" ref="X476" ca="1">SUM(IF((IF(E476=0,INDIRECT(_xlfn.CONCAT($CH$1,MATCH(F476,$CG$7:$CG$100,0)+6)):INDIRECT(_xlfn.CONCAT($CH$1,MATCH(F476,$CG$7:$CG$100,0)+6+SUM(IF((F476=$CG$7:$CG$59)=TRUE,1,0))-1)),INDIRECT(_xlfn.CONCAT($CD$1,MATCH(E476,$CC$7:$CC$100,0)+6)):INDIRECT(_xlfn.CONCAT($CD$1,MATCH(E476,$CC$7:$CC$100,0)+6+SUM(IF((E476=$CC$7:$CC$59)=TRUE,1,0))-1)))*$S$3)=0,0,1))</f>
        <v>2</v>
      </c>
      <c r="Y476" s="6" t="e" cm="1">
        <f t="array" aca="1" ref="Y476" ca="1">SUM(IF((TRANSPOSE(MMULT(MMULT(_xlfn.MUNIT(X476),IF(MMULT(IF(E476=0,INDIRECT(_xlfn.CONCAT($CH$1,MATCH(F476,$CG$7:$CG$100,0)+6)):INDIRECT(_xlfn.CONCAT($CH$1,MATCH(F476,$CG$7:$CG$100,0)+6+SUM(IF((F476=$CG$7:$CG$59)=TRUE,1,0))-1)),INDIRECT(_xlfn.CONCAT($CD$1,MATCH(E476,$CC$7:$CC$100,0)+6)):INDIRECT(_xlfn.CONCAT($CD$1,MATCH(E476,$CC$7:$CC$100,0)+6+SUM(IF((E476=$CC$7:$CC$59)=TRUE,1,0))-1)))*$S$3,1/TRANSPOSE(W476-INDIRECT(_xlfn.CONCAT($BZ$1,MATCH(D476,$BY$7:$BY$100,0)+6)):INDIRECT(_xlfn.CONCAT($BZ$1,MATCH(D476,$BY$7:$BY$100,0)+6+SUM(IF((D476=$BY$7:$BY$59)=TRUE,1,0))-1))*$R$3))=1,1,0)),W476-INDIRECT(_xlfn.CONCAT($BZ$1,MATCH(D476,$BY$7:$BY$100,0)+6)):INDIRECT(_xlfn.CONCAT($BZ$1,MATCH(D476,$BY$7:$BY$100,0)+6+SUM(IF((D476=$BY$7:$BY$59)=TRUE,1,0))-1))*$R$3)))=0,0,1))</f>
        <v>#N/A</v>
      </c>
      <c r="Z476" s="6"/>
      <c r="AA476" s="30" t="str">
        <f t="shared" ca="1" si="116"/>
        <v/>
      </c>
      <c r="AB476" s="31" t="str">
        <f t="shared" si="117"/>
        <v/>
      </c>
      <c r="AC476" s="31" t="str">
        <f t="shared" si="118"/>
        <v/>
      </c>
      <c r="AD476" s="31" t="str">
        <f t="shared" si="119"/>
        <v/>
      </c>
      <c r="AE476" s="32" t="str">
        <f t="shared" si="120"/>
        <v/>
      </c>
      <c r="AF476" s="33" t="str" cm="1">
        <f t="array" aca="1" ref="AF476" ca="1">IFERROR(IF(_xlfn._xlws.SORT(TRANSPOSE(MMULT(MMULT(_xlfn.MUNIT(X476),IF(ROUND(MMULT(IF(E476=0,IF(DN474=1,INDIRECT(_xlfn.CONCAT($CP$1,MATCH(F476,$CO$7:$CO$100,0)+6)):INDIRECT(_xlfn.CONCAT($CP$1,MATCH(F476,$CO$7:$CO$100,0)+6+SUM(IF((F476=$CO$7:$CO$59)=TRUE,1,0))-1)),INDIRECT(_xlfn.CONCAT($CH$1,MATCH(F476,$CG$7:$CG$100,0)+6)):INDIRECT(_xlfn.CONCAT($CH$1,MATCH(F476,$CG$7:$CG$100,0)+6+SUM(IF((F476=$CG$7:$CG$59)=TRUE,1,0))-1))),IF(OR(DN474=2,DN474=3),INDIRECT(_xlfn.CONCAT($CL$1,MATCH(E476,$CK$7:$CK$100,0)+6)):INDIRECT(_xlfn.CONCAT($CL$1,MATCH(E476,$CK$7:$CK$100,0)+6+SUM(IF((E476=$CK$7:$CK$59)=TRUE,1,0))-1)),INDIRECT(_xlfn.CONCAT($CD$1,MATCH(E476,$CC$7:$CC$100,0)+6)):INDIRECT(_xlfn.CONCAT($CD$1,MATCH(E476,$CC$7:$CC$100,0)+6+SUM(IF((E476=$CC$7:$CC$59)=TRUE,1,0))-1))))*$S$3*IF(AND(DM474=4,F476=0),1.1,1),1/TRANSPOSE(W476-INDIRECT(_xlfn.CONCAT($BZ$1,MATCH(D476,$BY$7:$BY$100,0)+6)):INDIRECT(_xlfn.CONCAT($BZ$1,MATCH(D476,$BY$7:$BY$100,0)+6+SUM(IF((D476=$BY$7:$BY$59)=TRUE,1,0))-1))*$R$3)),6)=1,1,0)),W476-INDIRECT(_xlfn.CONCAT($BZ$1,MATCH(D476,$BY$7:$BY$100,0)+6)):INDIRECT(_xlfn.CONCAT($BZ$1,MATCH(D476,$BY$7:$BY$100,0)+6+SUM(IF((D476=$BY$7:$BY$59)=TRUE,1,0))-1))*$R$3))/$S$3,1,-1,TRUE)=0,"",_xlfn._xlws.SORT(TRANSPOSE(MMULT(MMULT(_xlfn.MUNIT(X476),IF(ROUND(MMULT(IF(E476=0,IF(DN474=1,INDIRECT(_xlfn.CONCAT($CP$1,MATCH(F476,$CO$7:$CO$100,0)+6)):INDIRECT(_xlfn.CONCAT($CP$1,MATCH(F476,$CO$7:$CO$100,0)+6+SUM(IF((F476=$CO$7:$CO$59)=TRUE,1,0))-1)),INDIRECT(_xlfn.CONCAT($CH$1,MATCH(F476,$CG$7:$CG$100,0)+6)):INDIRECT(_xlfn.CONCAT($CH$1,MATCH(F476,$CG$7:$CG$100,0)+6+SUM(IF((F476=$CG$7:$CG$59)=TRUE,1,0))-1))),IF(OR(DN474=2,DN474=3),INDIRECT(_xlfn.CONCAT($CL$1,MATCH(E476,$CK$7:$CK$100,0)+6)):INDIRECT(_xlfn.CONCAT($CL$1,MATCH(E476,$CK$7:$CK$100,0)+6+SUM(IF((E476=$CK$7:$CK$59)=TRUE,1,0))-1)),INDIRECT(_xlfn.CONCAT($CD$1,MATCH(E476,$CC$7:$CC$100,0)+6)):INDIRECT(_xlfn.CONCAT($CD$1,MATCH(E476,$CC$7:$CC$100,0)+6+SUM(IF((E476=$CC$7:$CC$59)=TRUE,1,0))-1))))*$S$3*IF(AND(DM474=4,F476=0),1.1,1),1/TRANSPOSE(W476-INDIRECT(_xlfn.CONCAT($BZ$1,MATCH(D476,$BY$7:$BY$100,0)+6)):INDIRECT(_xlfn.CONCAT($BZ$1,MATCH(D476,$BY$7:$BY$100,0)+6+SUM(IF((D476=$BY$7:$BY$59)=TRUE,1,0))-1))*$R$3)),6)=1,1,0)),W476-INDIRECT(_xlfn.CONCAT($BZ$1,MATCH(D476,$BY$7:$BY$100,0)+6)):INDIRECT(_xlfn.CONCAT($BZ$1,MATCH(D476,$BY$7:$BY$100,0)+6+SUM(IF((D476=$BY$7:$BY$59)=TRUE,1,0))-1))*$R$3))/$S$3,1,-1,TRUE)),"")</f>
        <v/>
      </c>
      <c r="AG476" s="31"/>
      <c r="AH476" s="31"/>
      <c r="AI476" s="31"/>
      <c r="AJ476" s="32"/>
      <c r="AK476" s="6"/>
      <c r="AL476" s="21"/>
      <c r="AM476" s="21"/>
      <c r="AN476" s="48">
        <f t="shared" si="121"/>
        <v>12</v>
      </c>
      <c r="AO476" s="39" t="e">
        <f t="shared" si="122"/>
        <v>#N/A</v>
      </c>
      <c r="AP476" s="39" t="e" cm="1">
        <f t="array" ref="AP476">_xlfn.XMATCH(1,IF(IF((AL476=$DG$24:$EF$24)=TRUE,1,0)+IF((AM476=$DG$25:$EF$25)=TRUE,1,0)=2,1,0))</f>
        <v>#N/A</v>
      </c>
      <c r="AQ476" s="39" t="str" cm="1">
        <f t="array" aca="1" ref="AQ476:AU476" ca="1">AA476:AE476</f>
        <v/>
      </c>
      <c r="AR476" s="39" t="str">
        <f ca="1"/>
        <v/>
      </c>
      <c r="AS476" s="39" t="str">
        <f ca="1"/>
        <v/>
      </c>
      <c r="AT476" s="39" t="str">
        <f ca="1"/>
        <v/>
      </c>
      <c r="AU476" s="39" t="str">
        <f ca="1"/>
        <v/>
      </c>
      <c r="AV476" s="39">
        <f t="shared" si="123"/>
        <v>0</v>
      </c>
      <c r="AW476" s="39" t="e" cm="1">
        <f t="array" ref="AW476">IF(AND(AV476=1,AO476&lt;&gt;1),VLOOKUP(E476,변환표준점수!$H$8:$O$60,_xlfn.XMATCH('표점 계산기'!$AL476,변환표준점수!$I$6:$O$6)+1,FALSE),IF(AND($E476=0,$DN$4=1),INDEX($CH$7:$CH$73,SUM(IF(AF476=$CP$7:$CP$59,ROW($A$1:$A$50),0))),IF(AND($E476&lt;&gt;0,$DN$4&lt;&gt;1),INDEX($CD$7:$CD$73,SUM(IF(AF476=$CL$7:$CL$59,ROW($A$1:$A$50),0))),AF476:AJ476)))</f>
        <v>#N/A</v>
      </c>
      <c r="AX476" s="39"/>
      <c r="AY476" s="39"/>
      <c r="AZ476" s="39"/>
      <c r="BA476" s="39"/>
      <c r="BB476" s="39" t="e">
        <f>VLOOKUP(G476,변환표준점수!$X$8:$AM$16,_xlfn.XMATCH(AL476,변환표준점수!$Y$5:$AM$5)+IF(OR(AN476=6,AN476=7,AN476=10,AN476=11),IF(AO476=1,0,1),0)+1,FALSE)</f>
        <v>#N/A</v>
      </c>
      <c r="BC476" s="39" t="e">
        <f>VLOOKUP(H476,변환표준점수!$AO$8:$BE$16,_xlfn.XMATCH(AL476,변환표준점수!$AP$5:$BE$5)+IF(OR(AN476=3,AN476=6,AN476=8,AN476=9,AN476=10),IF(AO476=1,0,1),0)+1,FALSE)</f>
        <v>#N/A</v>
      </c>
      <c r="BD476" s="39" t="e">
        <f>IF(I476=0,VLOOKUP(K476,변환표준점수!$BU$8:$CF$62,'표점 계산기'!$AN476+1,FALSE),VLOOKUP(I476,변환표준점수!$BH$8:$BS$62,'표점 계산기'!$AN476+1,FALSE))</f>
        <v>#N/A</v>
      </c>
      <c r="BE476" s="39" t="e">
        <f>IF(J476=0,VLOOKUP(L476,변환표준점수!$BU$8:$CF$62,'표점 계산기'!$AN476+1,FALSE),VLOOKUP(J476,변환표준점수!$BH$8:$BS$62,'표점 계산기'!$AN476+1,FALSE))</f>
        <v>#N/A</v>
      </c>
      <c r="BF476" s="39" cm="1">
        <f t="array" ref="BF476">IF(M476=0,0,IF(OR(AN476=3,AN476=4),0,IF(AN476=1,INDEX($CZ$7:$CZ$15,SUM(IF(M476&lt;$CY$7:$CY$15=TRUE,1,0))+1),VLOOKUP(M476,변환표준점수!$BH$8:$BS$62,'표점 계산기'!AN476+1,FALSE))))</f>
        <v>0</v>
      </c>
      <c r="BG476" s="39" t="e" cm="1">
        <f t="array" ref="BG476">INDEX($DG$24:$EF$31,COLUMN(C471),$AP476)</f>
        <v>#N/A</v>
      </c>
      <c r="BH476" s="39" t="e" cm="1">
        <f t="array" ref="BH476">INDEX($DG$24:$EF$31,COLUMN(D471),$AP476)</f>
        <v>#N/A</v>
      </c>
      <c r="BI476" s="39" t="e" cm="1">
        <f t="array" ref="BI476">INDEX($DG$24:$EF$31,COLUMN(E471),$AP476)</f>
        <v>#N/A</v>
      </c>
      <c r="BJ476" s="39" t="e" cm="1">
        <f t="array" ref="BJ476">INDEX($DG$24:$EF$31,COLUMN(F471),$AP476)</f>
        <v>#N/A</v>
      </c>
      <c r="BK476" s="39" t="e" cm="1">
        <f t="array" ref="BK476">INDEX($DG$24:$EF$31,COLUMN(G471),$AP476)</f>
        <v>#N/A</v>
      </c>
      <c r="BL476" s="39" t="e" cm="1">
        <f t="array" ref="BL476">INDEX($DG$24:$EF$31,COLUMN(H471),$AP476)</f>
        <v>#N/A</v>
      </c>
      <c r="BM476" s="63" t="str" cm="1">
        <f t="array" aca="1" ref="BM476:BQ476" ca="1">IFERROR(ROUND(IF(IFERROR(AW476:BA476/AW476:BA476,0)=1,(IFERROR(AQ476:AU476*BG476,0)+IFERROR(AW476:BA476*BH476,0)+(SUM(BD476:BF476)-MIN(BD476:BF476))*BI476+BB476*BJ476+BC476*BK476)*BL476+BB476*(1-BJ476)+BC476*(1-BK476)+IF(AN476=1,BF476,0),""),2),"")</f>
        <v/>
      </c>
      <c r="BN476" s="52" t="str">
        <f ca="1"/>
        <v/>
      </c>
      <c r="BO476" s="52" t="str">
        <f ca="1"/>
        <v/>
      </c>
      <c r="BP476" s="52" t="str">
        <f ca="1"/>
        <v/>
      </c>
      <c r="BQ476" s="64" t="str">
        <f ca="1"/>
        <v/>
      </c>
      <c r="BR476" s="6"/>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6"/>
      <c r="DM476" s="6"/>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row>
    <row r="477" spans="1:153" x14ac:dyDescent="0.3">
      <c r="A477" s="5"/>
      <c r="B477" s="18" t="str">
        <f t="shared" si="111"/>
        <v/>
      </c>
      <c r="C477" s="24"/>
      <c r="D477" s="24"/>
      <c r="E477" s="24"/>
      <c r="F477" s="24"/>
      <c r="G477" s="24"/>
      <c r="H477" s="25"/>
      <c r="I477" s="25"/>
      <c r="J477" s="25"/>
      <c r="K477" s="25"/>
      <c r="L477" s="25"/>
      <c r="M477" s="25"/>
      <c r="N477" s="24"/>
      <c r="O477" s="25"/>
      <c r="P477" s="6"/>
      <c r="Q477" s="6"/>
      <c r="R477" s="6" t="e">
        <f t="shared" si="112"/>
        <v>#N/A</v>
      </c>
      <c r="S477" s="6" t="e">
        <f t="shared" si="113"/>
        <v>#N/A</v>
      </c>
      <c r="T477" s="6" t="e">
        <f t="shared" si="114"/>
        <v>#N/A</v>
      </c>
      <c r="U477" s="6" t="e">
        <f t="shared" si="115"/>
        <v>#N/A</v>
      </c>
      <c r="V477" s="8" cm="1">
        <f t="array" ref="V477">IF(M477=0,0,IF(OR($DM$4=3,$DM$4=4),0,IF($DM$4=1,INDEX($CZ$7:$CZ$15,SUM(IF(M477&lt;$CY$7:$CY$15=TRUE,1,0))+1),VLOOKUP(M477,$DB$7:$DC$107,2,FALSE))))</f>
        <v>0</v>
      </c>
      <c r="W477" s="6" t="e">
        <f t="shared" si="110"/>
        <v>#N/A</v>
      </c>
      <c r="X477" s="6" cm="1">
        <f t="array" aca="1" ref="X477" ca="1">SUM(IF((IF(E477=0,INDIRECT(_xlfn.CONCAT($CH$1,MATCH(F477,$CG$7:$CG$100,0)+6)):INDIRECT(_xlfn.CONCAT($CH$1,MATCH(F477,$CG$7:$CG$100,0)+6+SUM(IF((F477=$CG$7:$CG$59)=TRUE,1,0))-1)),INDIRECT(_xlfn.CONCAT($CD$1,MATCH(E477,$CC$7:$CC$100,0)+6)):INDIRECT(_xlfn.CONCAT($CD$1,MATCH(E477,$CC$7:$CC$100,0)+6+SUM(IF((E477=$CC$7:$CC$59)=TRUE,1,0))-1)))*$S$3)=0,0,1))</f>
        <v>2</v>
      </c>
      <c r="Y477" s="6" t="e" cm="1">
        <f t="array" aca="1" ref="Y477" ca="1">SUM(IF((TRANSPOSE(MMULT(MMULT(_xlfn.MUNIT(X477),IF(MMULT(IF(E477=0,INDIRECT(_xlfn.CONCAT($CH$1,MATCH(F477,$CG$7:$CG$100,0)+6)):INDIRECT(_xlfn.CONCAT($CH$1,MATCH(F477,$CG$7:$CG$100,0)+6+SUM(IF((F477=$CG$7:$CG$59)=TRUE,1,0))-1)),INDIRECT(_xlfn.CONCAT($CD$1,MATCH(E477,$CC$7:$CC$100,0)+6)):INDIRECT(_xlfn.CONCAT($CD$1,MATCH(E477,$CC$7:$CC$100,0)+6+SUM(IF((E477=$CC$7:$CC$59)=TRUE,1,0))-1)))*$S$3,1/TRANSPOSE(W477-INDIRECT(_xlfn.CONCAT($BZ$1,MATCH(D477,$BY$7:$BY$100,0)+6)):INDIRECT(_xlfn.CONCAT($BZ$1,MATCH(D477,$BY$7:$BY$100,0)+6+SUM(IF((D477=$BY$7:$BY$59)=TRUE,1,0))-1))*$R$3))=1,1,0)),W477-INDIRECT(_xlfn.CONCAT($BZ$1,MATCH(D477,$BY$7:$BY$100,0)+6)):INDIRECT(_xlfn.CONCAT($BZ$1,MATCH(D477,$BY$7:$BY$100,0)+6+SUM(IF((D477=$BY$7:$BY$59)=TRUE,1,0))-1))*$R$3)))=0,0,1))</f>
        <v>#N/A</v>
      </c>
      <c r="Z477" s="6"/>
      <c r="AA477" s="30" t="str">
        <f t="shared" ca="1" si="116"/>
        <v/>
      </c>
      <c r="AB477" s="31" t="str">
        <f t="shared" si="117"/>
        <v/>
      </c>
      <c r="AC477" s="31" t="str">
        <f t="shared" si="118"/>
        <v/>
      </c>
      <c r="AD477" s="31" t="str">
        <f t="shared" si="119"/>
        <v/>
      </c>
      <c r="AE477" s="32" t="str">
        <f t="shared" si="120"/>
        <v/>
      </c>
      <c r="AF477" s="33" t="str" cm="1">
        <f t="array" aca="1" ref="AF477" ca="1">IFERROR(IF(_xlfn._xlws.SORT(TRANSPOSE(MMULT(MMULT(_xlfn.MUNIT(X477),IF(ROUND(MMULT(IF(E477=0,IF(DN475=1,INDIRECT(_xlfn.CONCAT($CP$1,MATCH(F477,$CO$7:$CO$100,0)+6)):INDIRECT(_xlfn.CONCAT($CP$1,MATCH(F477,$CO$7:$CO$100,0)+6+SUM(IF((F477=$CO$7:$CO$59)=TRUE,1,0))-1)),INDIRECT(_xlfn.CONCAT($CH$1,MATCH(F477,$CG$7:$CG$100,0)+6)):INDIRECT(_xlfn.CONCAT($CH$1,MATCH(F477,$CG$7:$CG$100,0)+6+SUM(IF((F477=$CG$7:$CG$59)=TRUE,1,0))-1))),IF(OR(DN475=2,DN475=3),INDIRECT(_xlfn.CONCAT($CL$1,MATCH(E477,$CK$7:$CK$100,0)+6)):INDIRECT(_xlfn.CONCAT($CL$1,MATCH(E477,$CK$7:$CK$100,0)+6+SUM(IF((E477=$CK$7:$CK$59)=TRUE,1,0))-1)),INDIRECT(_xlfn.CONCAT($CD$1,MATCH(E477,$CC$7:$CC$100,0)+6)):INDIRECT(_xlfn.CONCAT($CD$1,MATCH(E477,$CC$7:$CC$100,0)+6+SUM(IF((E477=$CC$7:$CC$59)=TRUE,1,0))-1))))*$S$3*IF(AND(DM475=4,F477=0),1.1,1),1/TRANSPOSE(W477-INDIRECT(_xlfn.CONCAT($BZ$1,MATCH(D477,$BY$7:$BY$100,0)+6)):INDIRECT(_xlfn.CONCAT($BZ$1,MATCH(D477,$BY$7:$BY$100,0)+6+SUM(IF((D477=$BY$7:$BY$59)=TRUE,1,0))-1))*$R$3)),6)=1,1,0)),W477-INDIRECT(_xlfn.CONCAT($BZ$1,MATCH(D477,$BY$7:$BY$100,0)+6)):INDIRECT(_xlfn.CONCAT($BZ$1,MATCH(D477,$BY$7:$BY$100,0)+6+SUM(IF((D477=$BY$7:$BY$59)=TRUE,1,0))-1))*$R$3))/$S$3,1,-1,TRUE)=0,"",_xlfn._xlws.SORT(TRANSPOSE(MMULT(MMULT(_xlfn.MUNIT(X477),IF(ROUND(MMULT(IF(E477=0,IF(DN475=1,INDIRECT(_xlfn.CONCAT($CP$1,MATCH(F477,$CO$7:$CO$100,0)+6)):INDIRECT(_xlfn.CONCAT($CP$1,MATCH(F477,$CO$7:$CO$100,0)+6+SUM(IF((F477=$CO$7:$CO$59)=TRUE,1,0))-1)),INDIRECT(_xlfn.CONCAT($CH$1,MATCH(F477,$CG$7:$CG$100,0)+6)):INDIRECT(_xlfn.CONCAT($CH$1,MATCH(F477,$CG$7:$CG$100,0)+6+SUM(IF((F477=$CG$7:$CG$59)=TRUE,1,0))-1))),IF(OR(DN475=2,DN475=3),INDIRECT(_xlfn.CONCAT($CL$1,MATCH(E477,$CK$7:$CK$100,0)+6)):INDIRECT(_xlfn.CONCAT($CL$1,MATCH(E477,$CK$7:$CK$100,0)+6+SUM(IF((E477=$CK$7:$CK$59)=TRUE,1,0))-1)),INDIRECT(_xlfn.CONCAT($CD$1,MATCH(E477,$CC$7:$CC$100,0)+6)):INDIRECT(_xlfn.CONCAT($CD$1,MATCH(E477,$CC$7:$CC$100,0)+6+SUM(IF((E477=$CC$7:$CC$59)=TRUE,1,0))-1))))*$S$3*IF(AND(DM475=4,F477=0),1.1,1),1/TRANSPOSE(W477-INDIRECT(_xlfn.CONCAT($BZ$1,MATCH(D477,$BY$7:$BY$100,0)+6)):INDIRECT(_xlfn.CONCAT($BZ$1,MATCH(D477,$BY$7:$BY$100,0)+6+SUM(IF((D477=$BY$7:$BY$59)=TRUE,1,0))-1))*$R$3)),6)=1,1,0)),W477-INDIRECT(_xlfn.CONCAT($BZ$1,MATCH(D477,$BY$7:$BY$100,0)+6)):INDIRECT(_xlfn.CONCAT($BZ$1,MATCH(D477,$BY$7:$BY$100,0)+6+SUM(IF((D477=$BY$7:$BY$59)=TRUE,1,0))-1))*$R$3))/$S$3,1,-1,TRUE)),"")</f>
        <v/>
      </c>
      <c r="AG477" s="31"/>
      <c r="AH477" s="31"/>
      <c r="AI477" s="31"/>
      <c r="AJ477" s="32"/>
      <c r="AK477" s="6"/>
      <c r="AL477" s="21"/>
      <c r="AM477" s="21"/>
      <c r="AN477" s="48">
        <f t="shared" si="121"/>
        <v>12</v>
      </c>
      <c r="AO477" s="39" t="e">
        <f t="shared" si="122"/>
        <v>#N/A</v>
      </c>
      <c r="AP477" s="39" t="e" cm="1">
        <f t="array" ref="AP477">_xlfn.XMATCH(1,IF(IF((AL477=$DG$24:$EF$24)=TRUE,1,0)+IF((AM477=$DG$25:$EF$25)=TRUE,1,0)=2,1,0))</f>
        <v>#N/A</v>
      </c>
      <c r="AQ477" s="39" t="str" cm="1">
        <f t="array" aca="1" ref="AQ477:AU477" ca="1">AA477:AE477</f>
        <v/>
      </c>
      <c r="AR477" s="39" t="str">
        <f ca="1"/>
        <v/>
      </c>
      <c r="AS477" s="39" t="str">
        <f ca="1"/>
        <v/>
      </c>
      <c r="AT477" s="39" t="str">
        <f ca="1"/>
        <v/>
      </c>
      <c r="AU477" s="39" t="str">
        <f ca="1"/>
        <v/>
      </c>
      <c r="AV477" s="39">
        <f t="shared" si="123"/>
        <v>0</v>
      </c>
      <c r="AW477" s="39" t="e" cm="1">
        <f t="array" ref="AW477">IF(AND(AV477=1,AO477&lt;&gt;1),VLOOKUP(E477,변환표준점수!$H$8:$O$60,_xlfn.XMATCH('표점 계산기'!$AL477,변환표준점수!$I$6:$O$6)+1,FALSE),IF(AND($E477=0,$DN$4=1),INDEX($CH$7:$CH$73,SUM(IF(AF477=$CP$7:$CP$59,ROW($A$1:$A$50),0))),IF(AND($E477&lt;&gt;0,$DN$4&lt;&gt;1),INDEX($CD$7:$CD$73,SUM(IF(AF477=$CL$7:$CL$59,ROW($A$1:$A$50),0))),AF477:AJ477)))</f>
        <v>#N/A</v>
      </c>
      <c r="AX477" s="39"/>
      <c r="AY477" s="39"/>
      <c r="AZ477" s="39"/>
      <c r="BA477" s="39"/>
      <c r="BB477" s="39" t="e">
        <f>VLOOKUP(G477,변환표준점수!$X$8:$AM$16,_xlfn.XMATCH(AL477,변환표준점수!$Y$5:$AM$5)+IF(OR(AN477=6,AN477=7,AN477=10,AN477=11),IF(AO477=1,0,1),0)+1,FALSE)</f>
        <v>#N/A</v>
      </c>
      <c r="BC477" s="39" t="e">
        <f>VLOOKUP(H477,변환표준점수!$AO$8:$BE$16,_xlfn.XMATCH(AL477,변환표준점수!$AP$5:$BE$5)+IF(OR(AN477=3,AN477=6,AN477=8,AN477=9,AN477=10),IF(AO477=1,0,1),0)+1,FALSE)</f>
        <v>#N/A</v>
      </c>
      <c r="BD477" s="39" t="e">
        <f>IF(I477=0,VLOOKUP(K477,변환표준점수!$BU$8:$CF$62,'표점 계산기'!$AN477+1,FALSE),VLOOKUP(I477,변환표준점수!$BH$8:$BS$62,'표점 계산기'!$AN477+1,FALSE))</f>
        <v>#N/A</v>
      </c>
      <c r="BE477" s="39" t="e">
        <f>IF(J477=0,VLOOKUP(L477,변환표준점수!$BU$8:$CF$62,'표점 계산기'!$AN477+1,FALSE),VLOOKUP(J477,변환표준점수!$BH$8:$BS$62,'표점 계산기'!$AN477+1,FALSE))</f>
        <v>#N/A</v>
      </c>
      <c r="BF477" s="39" cm="1">
        <f t="array" ref="BF477">IF(M477=0,0,IF(OR(AN477=3,AN477=4),0,IF(AN477=1,INDEX($CZ$7:$CZ$15,SUM(IF(M477&lt;$CY$7:$CY$15=TRUE,1,0))+1),VLOOKUP(M477,변환표준점수!$BH$8:$BS$62,'표점 계산기'!AN477+1,FALSE))))</f>
        <v>0</v>
      </c>
      <c r="BG477" s="39" t="e" cm="1">
        <f t="array" ref="BG477">INDEX($DG$24:$EF$31,COLUMN(C472),$AP477)</f>
        <v>#N/A</v>
      </c>
      <c r="BH477" s="39" t="e" cm="1">
        <f t="array" ref="BH477">INDEX($DG$24:$EF$31,COLUMN(D472),$AP477)</f>
        <v>#N/A</v>
      </c>
      <c r="BI477" s="39" t="e" cm="1">
        <f t="array" ref="BI477">INDEX($DG$24:$EF$31,COLUMN(E472),$AP477)</f>
        <v>#N/A</v>
      </c>
      <c r="BJ477" s="39" t="e" cm="1">
        <f t="array" ref="BJ477">INDEX($DG$24:$EF$31,COLUMN(F472),$AP477)</f>
        <v>#N/A</v>
      </c>
      <c r="BK477" s="39" t="e" cm="1">
        <f t="array" ref="BK477">INDEX($DG$24:$EF$31,COLUMN(G472),$AP477)</f>
        <v>#N/A</v>
      </c>
      <c r="BL477" s="39" t="e" cm="1">
        <f t="array" ref="BL477">INDEX($DG$24:$EF$31,COLUMN(H472),$AP477)</f>
        <v>#N/A</v>
      </c>
      <c r="BM477" s="63" t="str" cm="1">
        <f t="array" aca="1" ref="BM477:BQ477" ca="1">IFERROR(ROUND(IF(IFERROR(AW477:BA477/AW477:BA477,0)=1,(IFERROR(AQ477:AU477*BG477,0)+IFERROR(AW477:BA477*BH477,0)+(SUM(BD477:BF477)-MIN(BD477:BF477))*BI477+BB477*BJ477+BC477*BK477)*BL477+BB477*(1-BJ477)+BC477*(1-BK477)+IF(AN477=1,BF477,0),""),2),"")</f>
        <v/>
      </c>
      <c r="BN477" s="52" t="str">
        <f ca="1"/>
        <v/>
      </c>
      <c r="BO477" s="52" t="str">
        <f ca="1"/>
        <v/>
      </c>
      <c r="BP477" s="52" t="str">
        <f ca="1"/>
        <v/>
      </c>
      <c r="BQ477" s="64" t="str">
        <f ca="1"/>
        <v/>
      </c>
      <c r="BR477" s="6"/>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6"/>
      <c r="DM477" s="6"/>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row>
    <row r="478" spans="1:153" x14ac:dyDescent="0.3">
      <c r="A478" s="5"/>
      <c r="B478" s="18" t="str">
        <f t="shared" si="111"/>
        <v/>
      </c>
      <c r="C478" s="24"/>
      <c r="D478" s="24"/>
      <c r="E478" s="24"/>
      <c r="F478" s="24"/>
      <c r="G478" s="24"/>
      <c r="H478" s="25"/>
      <c r="I478" s="25"/>
      <c r="J478" s="25"/>
      <c r="K478" s="25"/>
      <c r="L478" s="25"/>
      <c r="M478" s="25"/>
      <c r="N478" s="24"/>
      <c r="O478" s="25"/>
      <c r="P478" s="6"/>
      <c r="Q478" s="6"/>
      <c r="R478" s="6" t="e">
        <f t="shared" si="112"/>
        <v>#N/A</v>
      </c>
      <c r="S478" s="6" t="e">
        <f t="shared" si="113"/>
        <v>#N/A</v>
      </c>
      <c r="T478" s="6" t="e">
        <f t="shared" si="114"/>
        <v>#N/A</v>
      </c>
      <c r="U478" s="6" t="e">
        <f t="shared" si="115"/>
        <v>#N/A</v>
      </c>
      <c r="V478" s="8" cm="1">
        <f t="array" ref="V478">IF(M478=0,0,IF(OR($DM$4=3,$DM$4=4),0,IF($DM$4=1,INDEX($CZ$7:$CZ$15,SUM(IF(M478&lt;$CY$7:$CY$15=TRUE,1,0))+1),VLOOKUP(M478,$DB$7:$DC$107,2,FALSE))))</f>
        <v>0</v>
      </c>
      <c r="W478" s="6" t="e">
        <f t="shared" si="110"/>
        <v>#N/A</v>
      </c>
      <c r="X478" s="6" cm="1">
        <f t="array" aca="1" ref="X478" ca="1">SUM(IF((IF(E478=0,INDIRECT(_xlfn.CONCAT($CH$1,MATCH(F478,$CG$7:$CG$100,0)+6)):INDIRECT(_xlfn.CONCAT($CH$1,MATCH(F478,$CG$7:$CG$100,0)+6+SUM(IF((F478=$CG$7:$CG$59)=TRUE,1,0))-1)),INDIRECT(_xlfn.CONCAT($CD$1,MATCH(E478,$CC$7:$CC$100,0)+6)):INDIRECT(_xlfn.CONCAT($CD$1,MATCH(E478,$CC$7:$CC$100,0)+6+SUM(IF((E478=$CC$7:$CC$59)=TRUE,1,0))-1)))*$S$3)=0,0,1))</f>
        <v>2</v>
      </c>
      <c r="Y478" s="6" t="e" cm="1">
        <f t="array" aca="1" ref="Y478" ca="1">SUM(IF((TRANSPOSE(MMULT(MMULT(_xlfn.MUNIT(X478),IF(MMULT(IF(E478=0,INDIRECT(_xlfn.CONCAT($CH$1,MATCH(F478,$CG$7:$CG$100,0)+6)):INDIRECT(_xlfn.CONCAT($CH$1,MATCH(F478,$CG$7:$CG$100,0)+6+SUM(IF((F478=$CG$7:$CG$59)=TRUE,1,0))-1)),INDIRECT(_xlfn.CONCAT($CD$1,MATCH(E478,$CC$7:$CC$100,0)+6)):INDIRECT(_xlfn.CONCAT($CD$1,MATCH(E478,$CC$7:$CC$100,0)+6+SUM(IF((E478=$CC$7:$CC$59)=TRUE,1,0))-1)))*$S$3,1/TRANSPOSE(W478-INDIRECT(_xlfn.CONCAT($BZ$1,MATCH(D478,$BY$7:$BY$100,0)+6)):INDIRECT(_xlfn.CONCAT($BZ$1,MATCH(D478,$BY$7:$BY$100,0)+6+SUM(IF((D478=$BY$7:$BY$59)=TRUE,1,0))-1))*$R$3))=1,1,0)),W478-INDIRECT(_xlfn.CONCAT($BZ$1,MATCH(D478,$BY$7:$BY$100,0)+6)):INDIRECT(_xlfn.CONCAT($BZ$1,MATCH(D478,$BY$7:$BY$100,0)+6+SUM(IF((D478=$BY$7:$BY$59)=TRUE,1,0))-1))*$R$3)))=0,0,1))</f>
        <v>#N/A</v>
      </c>
      <c r="Z478" s="6"/>
      <c r="AA478" s="30" t="str">
        <f t="shared" ca="1" si="116"/>
        <v/>
      </c>
      <c r="AB478" s="31" t="str">
        <f t="shared" si="117"/>
        <v/>
      </c>
      <c r="AC478" s="31" t="str">
        <f t="shared" si="118"/>
        <v/>
      </c>
      <c r="AD478" s="31" t="str">
        <f t="shared" si="119"/>
        <v/>
      </c>
      <c r="AE478" s="32" t="str">
        <f t="shared" si="120"/>
        <v/>
      </c>
      <c r="AF478" s="33" t="str" cm="1">
        <f t="array" aca="1" ref="AF478" ca="1">IFERROR(IF(_xlfn._xlws.SORT(TRANSPOSE(MMULT(MMULT(_xlfn.MUNIT(X478),IF(ROUND(MMULT(IF(E478=0,IF(DN476=1,INDIRECT(_xlfn.CONCAT($CP$1,MATCH(F478,$CO$7:$CO$100,0)+6)):INDIRECT(_xlfn.CONCAT($CP$1,MATCH(F478,$CO$7:$CO$100,0)+6+SUM(IF((F478=$CO$7:$CO$59)=TRUE,1,0))-1)),INDIRECT(_xlfn.CONCAT($CH$1,MATCH(F478,$CG$7:$CG$100,0)+6)):INDIRECT(_xlfn.CONCAT($CH$1,MATCH(F478,$CG$7:$CG$100,0)+6+SUM(IF((F478=$CG$7:$CG$59)=TRUE,1,0))-1))),IF(OR(DN476=2,DN476=3),INDIRECT(_xlfn.CONCAT($CL$1,MATCH(E478,$CK$7:$CK$100,0)+6)):INDIRECT(_xlfn.CONCAT($CL$1,MATCH(E478,$CK$7:$CK$100,0)+6+SUM(IF((E478=$CK$7:$CK$59)=TRUE,1,0))-1)),INDIRECT(_xlfn.CONCAT($CD$1,MATCH(E478,$CC$7:$CC$100,0)+6)):INDIRECT(_xlfn.CONCAT($CD$1,MATCH(E478,$CC$7:$CC$100,0)+6+SUM(IF((E478=$CC$7:$CC$59)=TRUE,1,0))-1))))*$S$3*IF(AND(DM476=4,F478=0),1.1,1),1/TRANSPOSE(W478-INDIRECT(_xlfn.CONCAT($BZ$1,MATCH(D478,$BY$7:$BY$100,0)+6)):INDIRECT(_xlfn.CONCAT($BZ$1,MATCH(D478,$BY$7:$BY$100,0)+6+SUM(IF((D478=$BY$7:$BY$59)=TRUE,1,0))-1))*$R$3)),6)=1,1,0)),W478-INDIRECT(_xlfn.CONCAT($BZ$1,MATCH(D478,$BY$7:$BY$100,0)+6)):INDIRECT(_xlfn.CONCAT($BZ$1,MATCH(D478,$BY$7:$BY$100,0)+6+SUM(IF((D478=$BY$7:$BY$59)=TRUE,1,0))-1))*$R$3))/$S$3,1,-1,TRUE)=0,"",_xlfn._xlws.SORT(TRANSPOSE(MMULT(MMULT(_xlfn.MUNIT(X478),IF(ROUND(MMULT(IF(E478=0,IF(DN476=1,INDIRECT(_xlfn.CONCAT($CP$1,MATCH(F478,$CO$7:$CO$100,0)+6)):INDIRECT(_xlfn.CONCAT($CP$1,MATCH(F478,$CO$7:$CO$100,0)+6+SUM(IF((F478=$CO$7:$CO$59)=TRUE,1,0))-1)),INDIRECT(_xlfn.CONCAT($CH$1,MATCH(F478,$CG$7:$CG$100,0)+6)):INDIRECT(_xlfn.CONCAT($CH$1,MATCH(F478,$CG$7:$CG$100,0)+6+SUM(IF((F478=$CG$7:$CG$59)=TRUE,1,0))-1))),IF(OR(DN476=2,DN476=3),INDIRECT(_xlfn.CONCAT($CL$1,MATCH(E478,$CK$7:$CK$100,0)+6)):INDIRECT(_xlfn.CONCAT($CL$1,MATCH(E478,$CK$7:$CK$100,0)+6+SUM(IF((E478=$CK$7:$CK$59)=TRUE,1,0))-1)),INDIRECT(_xlfn.CONCAT($CD$1,MATCH(E478,$CC$7:$CC$100,0)+6)):INDIRECT(_xlfn.CONCAT($CD$1,MATCH(E478,$CC$7:$CC$100,0)+6+SUM(IF((E478=$CC$7:$CC$59)=TRUE,1,0))-1))))*$S$3*IF(AND(DM476=4,F478=0),1.1,1),1/TRANSPOSE(W478-INDIRECT(_xlfn.CONCAT($BZ$1,MATCH(D478,$BY$7:$BY$100,0)+6)):INDIRECT(_xlfn.CONCAT($BZ$1,MATCH(D478,$BY$7:$BY$100,0)+6+SUM(IF((D478=$BY$7:$BY$59)=TRUE,1,0))-1))*$R$3)),6)=1,1,0)),W478-INDIRECT(_xlfn.CONCAT($BZ$1,MATCH(D478,$BY$7:$BY$100,0)+6)):INDIRECT(_xlfn.CONCAT($BZ$1,MATCH(D478,$BY$7:$BY$100,0)+6+SUM(IF((D478=$BY$7:$BY$59)=TRUE,1,0))-1))*$R$3))/$S$3,1,-1,TRUE)),"")</f>
        <v/>
      </c>
      <c r="AG478" s="31"/>
      <c r="AH478" s="31"/>
      <c r="AI478" s="31"/>
      <c r="AJ478" s="32"/>
      <c r="AK478" s="6"/>
      <c r="AL478" s="21"/>
      <c r="AM478" s="21"/>
      <c r="AN478" s="48">
        <f t="shared" si="121"/>
        <v>12</v>
      </c>
      <c r="AO478" s="39" t="e">
        <f t="shared" si="122"/>
        <v>#N/A</v>
      </c>
      <c r="AP478" s="39" t="e" cm="1">
        <f t="array" ref="AP478">_xlfn.XMATCH(1,IF(IF((AL478=$DG$24:$EF$24)=TRUE,1,0)+IF((AM478=$DG$25:$EF$25)=TRUE,1,0)=2,1,0))</f>
        <v>#N/A</v>
      </c>
      <c r="AQ478" s="39" t="str" cm="1">
        <f t="array" aca="1" ref="AQ478:AU478" ca="1">AA478:AE478</f>
        <v/>
      </c>
      <c r="AR478" s="39" t="str">
        <f ca="1"/>
        <v/>
      </c>
      <c r="AS478" s="39" t="str">
        <f ca="1"/>
        <v/>
      </c>
      <c r="AT478" s="39" t="str">
        <f ca="1"/>
        <v/>
      </c>
      <c r="AU478" s="39" t="str">
        <f ca="1"/>
        <v/>
      </c>
      <c r="AV478" s="39">
        <f t="shared" si="123"/>
        <v>0</v>
      </c>
      <c r="AW478" s="39" t="e" cm="1">
        <f t="array" ref="AW478">IF(AND(AV478=1,AO478&lt;&gt;1),VLOOKUP(E478,변환표준점수!$H$8:$O$60,_xlfn.XMATCH('표점 계산기'!$AL478,변환표준점수!$I$6:$O$6)+1,FALSE),IF(AND($E478=0,$DN$4=1),INDEX($CH$7:$CH$73,SUM(IF(AF478=$CP$7:$CP$59,ROW($A$1:$A$50),0))),IF(AND($E478&lt;&gt;0,$DN$4&lt;&gt;1),INDEX($CD$7:$CD$73,SUM(IF(AF478=$CL$7:$CL$59,ROW($A$1:$A$50),0))),AF478:AJ478)))</f>
        <v>#N/A</v>
      </c>
      <c r="AX478" s="39"/>
      <c r="AY478" s="39"/>
      <c r="AZ478" s="39"/>
      <c r="BA478" s="39"/>
      <c r="BB478" s="39" t="e">
        <f>VLOOKUP(G478,변환표준점수!$X$8:$AM$16,_xlfn.XMATCH(AL478,변환표준점수!$Y$5:$AM$5)+IF(OR(AN478=6,AN478=7,AN478=10,AN478=11),IF(AO478=1,0,1),0)+1,FALSE)</f>
        <v>#N/A</v>
      </c>
      <c r="BC478" s="39" t="e">
        <f>VLOOKUP(H478,변환표준점수!$AO$8:$BE$16,_xlfn.XMATCH(AL478,변환표준점수!$AP$5:$BE$5)+IF(OR(AN478=3,AN478=6,AN478=8,AN478=9,AN478=10),IF(AO478=1,0,1),0)+1,FALSE)</f>
        <v>#N/A</v>
      </c>
      <c r="BD478" s="39" t="e">
        <f>IF(I478=0,VLOOKUP(K478,변환표준점수!$BU$8:$CF$62,'표점 계산기'!$AN478+1,FALSE),VLOOKUP(I478,변환표준점수!$BH$8:$BS$62,'표점 계산기'!$AN478+1,FALSE))</f>
        <v>#N/A</v>
      </c>
      <c r="BE478" s="39" t="e">
        <f>IF(J478=0,VLOOKUP(L478,변환표준점수!$BU$8:$CF$62,'표점 계산기'!$AN478+1,FALSE),VLOOKUP(J478,변환표준점수!$BH$8:$BS$62,'표점 계산기'!$AN478+1,FALSE))</f>
        <v>#N/A</v>
      </c>
      <c r="BF478" s="39" cm="1">
        <f t="array" ref="BF478">IF(M478=0,0,IF(OR(AN478=3,AN478=4),0,IF(AN478=1,INDEX($CZ$7:$CZ$15,SUM(IF(M478&lt;$CY$7:$CY$15=TRUE,1,0))+1),VLOOKUP(M478,변환표준점수!$BH$8:$BS$62,'표점 계산기'!AN478+1,FALSE))))</f>
        <v>0</v>
      </c>
      <c r="BG478" s="39" t="e" cm="1">
        <f t="array" ref="BG478">INDEX($DG$24:$EF$31,COLUMN(C473),$AP478)</f>
        <v>#N/A</v>
      </c>
      <c r="BH478" s="39" t="e" cm="1">
        <f t="array" ref="BH478">INDEX($DG$24:$EF$31,COLUMN(D473),$AP478)</f>
        <v>#N/A</v>
      </c>
      <c r="BI478" s="39" t="e" cm="1">
        <f t="array" ref="BI478">INDEX($DG$24:$EF$31,COLUMN(E473),$AP478)</f>
        <v>#N/A</v>
      </c>
      <c r="BJ478" s="39" t="e" cm="1">
        <f t="array" ref="BJ478">INDEX($DG$24:$EF$31,COLUMN(F473),$AP478)</f>
        <v>#N/A</v>
      </c>
      <c r="BK478" s="39" t="e" cm="1">
        <f t="array" ref="BK478">INDEX($DG$24:$EF$31,COLUMN(G473),$AP478)</f>
        <v>#N/A</v>
      </c>
      <c r="BL478" s="39" t="e" cm="1">
        <f t="array" ref="BL478">INDEX($DG$24:$EF$31,COLUMN(H473),$AP478)</f>
        <v>#N/A</v>
      </c>
      <c r="BM478" s="63" t="str" cm="1">
        <f t="array" aca="1" ref="BM478:BQ478" ca="1">IFERROR(ROUND(IF(IFERROR(AW478:BA478/AW478:BA478,0)=1,(IFERROR(AQ478:AU478*BG478,0)+IFERROR(AW478:BA478*BH478,0)+(SUM(BD478:BF478)-MIN(BD478:BF478))*BI478+BB478*BJ478+BC478*BK478)*BL478+BB478*(1-BJ478)+BC478*(1-BK478)+IF(AN478=1,BF478,0),""),2),"")</f>
        <v/>
      </c>
      <c r="BN478" s="52" t="str">
        <f ca="1"/>
        <v/>
      </c>
      <c r="BO478" s="52" t="str">
        <f ca="1"/>
        <v/>
      </c>
      <c r="BP478" s="52" t="str">
        <f ca="1"/>
        <v/>
      </c>
      <c r="BQ478" s="64" t="str">
        <f ca="1"/>
        <v/>
      </c>
      <c r="BR478" s="6"/>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6"/>
      <c r="DM478" s="6"/>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row>
    <row r="479" spans="1:153" x14ac:dyDescent="0.3">
      <c r="A479" s="5"/>
      <c r="B479" s="18" t="str">
        <f t="shared" si="111"/>
        <v/>
      </c>
      <c r="C479" s="24"/>
      <c r="D479" s="24"/>
      <c r="E479" s="24"/>
      <c r="F479" s="24"/>
      <c r="G479" s="24"/>
      <c r="H479" s="25"/>
      <c r="I479" s="25"/>
      <c r="J479" s="25"/>
      <c r="K479" s="25"/>
      <c r="L479" s="25"/>
      <c r="M479" s="25"/>
      <c r="N479" s="24"/>
      <c r="O479" s="25"/>
      <c r="P479" s="6"/>
      <c r="Q479" s="6"/>
      <c r="R479" s="6" t="e">
        <f t="shared" si="112"/>
        <v>#N/A</v>
      </c>
      <c r="S479" s="6" t="e">
        <f t="shared" si="113"/>
        <v>#N/A</v>
      </c>
      <c r="T479" s="6" t="e">
        <f t="shared" si="114"/>
        <v>#N/A</v>
      </c>
      <c r="U479" s="6" t="e">
        <f t="shared" si="115"/>
        <v>#N/A</v>
      </c>
      <c r="V479" s="8" cm="1">
        <f t="array" ref="V479">IF(M479=0,0,IF(OR($DM$4=3,$DM$4=4),0,IF($DM$4=1,INDEX($CZ$7:$CZ$15,SUM(IF(M479&lt;$CY$7:$CY$15=TRUE,1,0))+1),VLOOKUP(M479,$DB$7:$DC$107,2,FALSE))))</f>
        <v>0</v>
      </c>
      <c r="W479" s="6" t="e">
        <f t="shared" si="110"/>
        <v>#N/A</v>
      </c>
      <c r="X479" s="6" cm="1">
        <f t="array" aca="1" ref="X479" ca="1">SUM(IF((IF(E479=0,INDIRECT(_xlfn.CONCAT($CH$1,MATCH(F479,$CG$7:$CG$100,0)+6)):INDIRECT(_xlfn.CONCAT($CH$1,MATCH(F479,$CG$7:$CG$100,0)+6+SUM(IF((F479=$CG$7:$CG$59)=TRUE,1,0))-1)),INDIRECT(_xlfn.CONCAT($CD$1,MATCH(E479,$CC$7:$CC$100,0)+6)):INDIRECT(_xlfn.CONCAT($CD$1,MATCH(E479,$CC$7:$CC$100,0)+6+SUM(IF((E479=$CC$7:$CC$59)=TRUE,1,0))-1)))*$S$3)=0,0,1))</f>
        <v>2</v>
      </c>
      <c r="Y479" s="6" t="e" cm="1">
        <f t="array" aca="1" ref="Y479" ca="1">SUM(IF((TRANSPOSE(MMULT(MMULT(_xlfn.MUNIT(X479),IF(MMULT(IF(E479=0,INDIRECT(_xlfn.CONCAT($CH$1,MATCH(F479,$CG$7:$CG$100,0)+6)):INDIRECT(_xlfn.CONCAT($CH$1,MATCH(F479,$CG$7:$CG$100,0)+6+SUM(IF((F479=$CG$7:$CG$59)=TRUE,1,0))-1)),INDIRECT(_xlfn.CONCAT($CD$1,MATCH(E479,$CC$7:$CC$100,0)+6)):INDIRECT(_xlfn.CONCAT($CD$1,MATCH(E479,$CC$7:$CC$100,0)+6+SUM(IF((E479=$CC$7:$CC$59)=TRUE,1,0))-1)))*$S$3,1/TRANSPOSE(W479-INDIRECT(_xlfn.CONCAT($BZ$1,MATCH(D479,$BY$7:$BY$100,0)+6)):INDIRECT(_xlfn.CONCAT($BZ$1,MATCH(D479,$BY$7:$BY$100,0)+6+SUM(IF((D479=$BY$7:$BY$59)=TRUE,1,0))-1))*$R$3))=1,1,0)),W479-INDIRECT(_xlfn.CONCAT($BZ$1,MATCH(D479,$BY$7:$BY$100,0)+6)):INDIRECT(_xlfn.CONCAT($BZ$1,MATCH(D479,$BY$7:$BY$100,0)+6+SUM(IF((D479=$BY$7:$BY$59)=TRUE,1,0))-1))*$R$3)))=0,0,1))</f>
        <v>#N/A</v>
      </c>
      <c r="Z479" s="6"/>
      <c r="AA479" s="30" t="str">
        <f t="shared" ca="1" si="116"/>
        <v/>
      </c>
      <c r="AB479" s="31" t="str">
        <f t="shared" si="117"/>
        <v/>
      </c>
      <c r="AC479" s="31" t="str">
        <f t="shared" si="118"/>
        <v/>
      </c>
      <c r="AD479" s="31" t="str">
        <f t="shared" si="119"/>
        <v/>
      </c>
      <c r="AE479" s="32" t="str">
        <f t="shared" si="120"/>
        <v/>
      </c>
      <c r="AF479" s="33" t="str" cm="1">
        <f t="array" aca="1" ref="AF479" ca="1">IFERROR(IF(_xlfn._xlws.SORT(TRANSPOSE(MMULT(MMULT(_xlfn.MUNIT(X479),IF(ROUND(MMULT(IF(E479=0,IF(DN477=1,INDIRECT(_xlfn.CONCAT($CP$1,MATCH(F479,$CO$7:$CO$100,0)+6)):INDIRECT(_xlfn.CONCAT($CP$1,MATCH(F479,$CO$7:$CO$100,0)+6+SUM(IF((F479=$CO$7:$CO$59)=TRUE,1,0))-1)),INDIRECT(_xlfn.CONCAT($CH$1,MATCH(F479,$CG$7:$CG$100,0)+6)):INDIRECT(_xlfn.CONCAT($CH$1,MATCH(F479,$CG$7:$CG$100,0)+6+SUM(IF((F479=$CG$7:$CG$59)=TRUE,1,0))-1))),IF(OR(DN477=2,DN477=3),INDIRECT(_xlfn.CONCAT($CL$1,MATCH(E479,$CK$7:$CK$100,0)+6)):INDIRECT(_xlfn.CONCAT($CL$1,MATCH(E479,$CK$7:$CK$100,0)+6+SUM(IF((E479=$CK$7:$CK$59)=TRUE,1,0))-1)),INDIRECT(_xlfn.CONCAT($CD$1,MATCH(E479,$CC$7:$CC$100,0)+6)):INDIRECT(_xlfn.CONCAT($CD$1,MATCH(E479,$CC$7:$CC$100,0)+6+SUM(IF((E479=$CC$7:$CC$59)=TRUE,1,0))-1))))*$S$3*IF(AND(DM477=4,F479=0),1.1,1),1/TRANSPOSE(W479-INDIRECT(_xlfn.CONCAT($BZ$1,MATCH(D479,$BY$7:$BY$100,0)+6)):INDIRECT(_xlfn.CONCAT($BZ$1,MATCH(D479,$BY$7:$BY$100,0)+6+SUM(IF((D479=$BY$7:$BY$59)=TRUE,1,0))-1))*$R$3)),6)=1,1,0)),W479-INDIRECT(_xlfn.CONCAT($BZ$1,MATCH(D479,$BY$7:$BY$100,0)+6)):INDIRECT(_xlfn.CONCAT($BZ$1,MATCH(D479,$BY$7:$BY$100,0)+6+SUM(IF((D479=$BY$7:$BY$59)=TRUE,1,0))-1))*$R$3))/$S$3,1,-1,TRUE)=0,"",_xlfn._xlws.SORT(TRANSPOSE(MMULT(MMULT(_xlfn.MUNIT(X479),IF(ROUND(MMULT(IF(E479=0,IF(DN477=1,INDIRECT(_xlfn.CONCAT($CP$1,MATCH(F479,$CO$7:$CO$100,0)+6)):INDIRECT(_xlfn.CONCAT($CP$1,MATCH(F479,$CO$7:$CO$100,0)+6+SUM(IF((F479=$CO$7:$CO$59)=TRUE,1,0))-1)),INDIRECT(_xlfn.CONCAT($CH$1,MATCH(F479,$CG$7:$CG$100,0)+6)):INDIRECT(_xlfn.CONCAT($CH$1,MATCH(F479,$CG$7:$CG$100,0)+6+SUM(IF((F479=$CG$7:$CG$59)=TRUE,1,0))-1))),IF(OR(DN477=2,DN477=3),INDIRECT(_xlfn.CONCAT($CL$1,MATCH(E479,$CK$7:$CK$100,0)+6)):INDIRECT(_xlfn.CONCAT($CL$1,MATCH(E479,$CK$7:$CK$100,0)+6+SUM(IF((E479=$CK$7:$CK$59)=TRUE,1,0))-1)),INDIRECT(_xlfn.CONCAT($CD$1,MATCH(E479,$CC$7:$CC$100,0)+6)):INDIRECT(_xlfn.CONCAT($CD$1,MATCH(E479,$CC$7:$CC$100,0)+6+SUM(IF((E479=$CC$7:$CC$59)=TRUE,1,0))-1))))*$S$3*IF(AND(DM477=4,F479=0),1.1,1),1/TRANSPOSE(W479-INDIRECT(_xlfn.CONCAT($BZ$1,MATCH(D479,$BY$7:$BY$100,0)+6)):INDIRECT(_xlfn.CONCAT($BZ$1,MATCH(D479,$BY$7:$BY$100,0)+6+SUM(IF((D479=$BY$7:$BY$59)=TRUE,1,0))-1))*$R$3)),6)=1,1,0)),W479-INDIRECT(_xlfn.CONCAT($BZ$1,MATCH(D479,$BY$7:$BY$100,0)+6)):INDIRECT(_xlfn.CONCAT($BZ$1,MATCH(D479,$BY$7:$BY$100,0)+6+SUM(IF((D479=$BY$7:$BY$59)=TRUE,1,0))-1))*$R$3))/$S$3,1,-1,TRUE)),"")</f>
        <v/>
      </c>
      <c r="AG479" s="31"/>
      <c r="AH479" s="31"/>
      <c r="AI479" s="31"/>
      <c r="AJ479" s="32"/>
      <c r="AK479" s="6"/>
      <c r="AL479" s="21"/>
      <c r="AM479" s="21"/>
      <c r="AN479" s="48">
        <f t="shared" si="121"/>
        <v>12</v>
      </c>
      <c r="AO479" s="39" t="e">
        <f t="shared" si="122"/>
        <v>#N/A</v>
      </c>
      <c r="AP479" s="39" t="e" cm="1">
        <f t="array" ref="AP479">_xlfn.XMATCH(1,IF(IF((AL479=$DG$24:$EF$24)=TRUE,1,0)+IF((AM479=$DG$25:$EF$25)=TRUE,1,0)=2,1,0))</f>
        <v>#N/A</v>
      </c>
      <c r="AQ479" s="39" t="str" cm="1">
        <f t="array" aca="1" ref="AQ479:AU479" ca="1">AA479:AE479</f>
        <v/>
      </c>
      <c r="AR479" s="39" t="str">
        <f ca="1"/>
        <v/>
      </c>
      <c r="AS479" s="39" t="str">
        <f ca="1"/>
        <v/>
      </c>
      <c r="AT479" s="39" t="str">
        <f ca="1"/>
        <v/>
      </c>
      <c r="AU479" s="39" t="str">
        <f ca="1"/>
        <v/>
      </c>
      <c r="AV479" s="39">
        <f t="shared" si="123"/>
        <v>0</v>
      </c>
      <c r="AW479" s="39" t="e" cm="1">
        <f t="array" ref="AW479">IF(AND(AV479=1,AO479&lt;&gt;1),VLOOKUP(E479,변환표준점수!$H$8:$O$60,_xlfn.XMATCH('표점 계산기'!$AL479,변환표준점수!$I$6:$O$6)+1,FALSE),IF(AND($E479=0,$DN$4=1),INDEX($CH$7:$CH$73,SUM(IF(AF479=$CP$7:$CP$59,ROW($A$1:$A$50),0))),IF(AND($E479&lt;&gt;0,$DN$4&lt;&gt;1),INDEX($CD$7:$CD$73,SUM(IF(AF479=$CL$7:$CL$59,ROW($A$1:$A$50),0))),AF479:AJ479)))</f>
        <v>#N/A</v>
      </c>
      <c r="AX479" s="39"/>
      <c r="AY479" s="39"/>
      <c r="AZ479" s="39"/>
      <c r="BA479" s="39"/>
      <c r="BB479" s="39" t="e">
        <f>VLOOKUP(G479,변환표준점수!$X$8:$AM$16,_xlfn.XMATCH(AL479,변환표준점수!$Y$5:$AM$5)+IF(OR(AN479=6,AN479=7,AN479=10,AN479=11),IF(AO479=1,0,1),0)+1,FALSE)</f>
        <v>#N/A</v>
      </c>
      <c r="BC479" s="39" t="e">
        <f>VLOOKUP(H479,변환표준점수!$AO$8:$BE$16,_xlfn.XMATCH(AL479,변환표준점수!$AP$5:$BE$5)+IF(OR(AN479=3,AN479=6,AN479=8,AN479=9,AN479=10),IF(AO479=1,0,1),0)+1,FALSE)</f>
        <v>#N/A</v>
      </c>
      <c r="BD479" s="39" t="e">
        <f>IF(I479=0,VLOOKUP(K479,변환표준점수!$BU$8:$CF$62,'표점 계산기'!$AN479+1,FALSE),VLOOKUP(I479,변환표준점수!$BH$8:$BS$62,'표점 계산기'!$AN479+1,FALSE))</f>
        <v>#N/A</v>
      </c>
      <c r="BE479" s="39" t="e">
        <f>IF(J479=0,VLOOKUP(L479,변환표준점수!$BU$8:$CF$62,'표점 계산기'!$AN479+1,FALSE),VLOOKUP(J479,변환표준점수!$BH$8:$BS$62,'표점 계산기'!$AN479+1,FALSE))</f>
        <v>#N/A</v>
      </c>
      <c r="BF479" s="39" cm="1">
        <f t="array" ref="BF479">IF(M479=0,0,IF(OR(AN479=3,AN479=4),0,IF(AN479=1,INDEX($CZ$7:$CZ$15,SUM(IF(M479&lt;$CY$7:$CY$15=TRUE,1,0))+1),VLOOKUP(M479,변환표준점수!$BH$8:$BS$62,'표점 계산기'!AN479+1,FALSE))))</f>
        <v>0</v>
      </c>
      <c r="BG479" s="39" t="e" cm="1">
        <f t="array" ref="BG479">INDEX($DG$24:$EF$31,COLUMN(C474),$AP479)</f>
        <v>#N/A</v>
      </c>
      <c r="BH479" s="39" t="e" cm="1">
        <f t="array" ref="BH479">INDEX($DG$24:$EF$31,COLUMN(D474),$AP479)</f>
        <v>#N/A</v>
      </c>
      <c r="BI479" s="39" t="e" cm="1">
        <f t="array" ref="BI479">INDEX($DG$24:$EF$31,COLUMN(E474),$AP479)</f>
        <v>#N/A</v>
      </c>
      <c r="BJ479" s="39" t="e" cm="1">
        <f t="array" ref="BJ479">INDEX($DG$24:$EF$31,COLUMN(F474),$AP479)</f>
        <v>#N/A</v>
      </c>
      <c r="BK479" s="39" t="e" cm="1">
        <f t="array" ref="BK479">INDEX($DG$24:$EF$31,COLUMN(G474),$AP479)</f>
        <v>#N/A</v>
      </c>
      <c r="BL479" s="39" t="e" cm="1">
        <f t="array" ref="BL479">INDEX($DG$24:$EF$31,COLUMN(H474),$AP479)</f>
        <v>#N/A</v>
      </c>
      <c r="BM479" s="63" t="str" cm="1">
        <f t="array" aca="1" ref="BM479:BQ479" ca="1">IFERROR(ROUND(IF(IFERROR(AW479:BA479/AW479:BA479,0)=1,(IFERROR(AQ479:AU479*BG479,0)+IFERROR(AW479:BA479*BH479,0)+(SUM(BD479:BF479)-MIN(BD479:BF479))*BI479+BB479*BJ479+BC479*BK479)*BL479+BB479*(1-BJ479)+BC479*(1-BK479)+IF(AN479=1,BF479,0),""),2),"")</f>
        <v/>
      </c>
      <c r="BN479" s="52" t="str">
        <f ca="1"/>
        <v/>
      </c>
      <c r="BO479" s="52" t="str">
        <f ca="1"/>
        <v/>
      </c>
      <c r="BP479" s="52" t="str">
        <f ca="1"/>
        <v/>
      </c>
      <c r="BQ479" s="64" t="str">
        <f ca="1"/>
        <v/>
      </c>
      <c r="BR479" s="6"/>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6"/>
      <c r="DM479" s="6"/>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row>
    <row r="480" spans="1:153" x14ac:dyDescent="0.3">
      <c r="A480" s="5"/>
      <c r="B480" s="18" t="str">
        <f t="shared" si="111"/>
        <v/>
      </c>
      <c r="C480" s="24"/>
      <c r="D480" s="24"/>
      <c r="E480" s="24"/>
      <c r="F480" s="24"/>
      <c r="G480" s="24"/>
      <c r="H480" s="25"/>
      <c r="I480" s="25"/>
      <c r="J480" s="25"/>
      <c r="K480" s="25"/>
      <c r="L480" s="25"/>
      <c r="M480" s="25"/>
      <c r="N480" s="24"/>
      <c r="O480" s="25"/>
      <c r="P480" s="6"/>
      <c r="Q480" s="6"/>
      <c r="R480" s="6" t="e">
        <f t="shared" si="112"/>
        <v>#N/A</v>
      </c>
      <c r="S480" s="6" t="e">
        <f t="shared" si="113"/>
        <v>#N/A</v>
      </c>
      <c r="T480" s="6" t="e">
        <f t="shared" si="114"/>
        <v>#N/A</v>
      </c>
      <c r="U480" s="6" t="e">
        <f t="shared" si="115"/>
        <v>#N/A</v>
      </c>
      <c r="V480" s="8" cm="1">
        <f t="array" ref="V480">IF(M480=0,0,IF(OR($DM$4=3,$DM$4=4),0,IF($DM$4=1,INDEX($CZ$7:$CZ$15,SUM(IF(M480&lt;$CY$7:$CY$15=TRUE,1,0))+1),VLOOKUP(M480,$DB$7:$DC$107,2,FALSE))))</f>
        <v>0</v>
      </c>
      <c r="W480" s="6" t="e">
        <f t="shared" si="110"/>
        <v>#N/A</v>
      </c>
      <c r="X480" s="6" cm="1">
        <f t="array" aca="1" ref="X480" ca="1">SUM(IF((IF(E480=0,INDIRECT(_xlfn.CONCAT($CH$1,MATCH(F480,$CG$7:$CG$100,0)+6)):INDIRECT(_xlfn.CONCAT($CH$1,MATCH(F480,$CG$7:$CG$100,0)+6+SUM(IF((F480=$CG$7:$CG$59)=TRUE,1,0))-1)),INDIRECT(_xlfn.CONCAT($CD$1,MATCH(E480,$CC$7:$CC$100,0)+6)):INDIRECT(_xlfn.CONCAT($CD$1,MATCH(E480,$CC$7:$CC$100,0)+6+SUM(IF((E480=$CC$7:$CC$59)=TRUE,1,0))-1)))*$S$3)=0,0,1))</f>
        <v>2</v>
      </c>
      <c r="Y480" s="6" t="e" cm="1">
        <f t="array" aca="1" ref="Y480" ca="1">SUM(IF((TRANSPOSE(MMULT(MMULT(_xlfn.MUNIT(X480),IF(MMULT(IF(E480=0,INDIRECT(_xlfn.CONCAT($CH$1,MATCH(F480,$CG$7:$CG$100,0)+6)):INDIRECT(_xlfn.CONCAT($CH$1,MATCH(F480,$CG$7:$CG$100,0)+6+SUM(IF((F480=$CG$7:$CG$59)=TRUE,1,0))-1)),INDIRECT(_xlfn.CONCAT($CD$1,MATCH(E480,$CC$7:$CC$100,0)+6)):INDIRECT(_xlfn.CONCAT($CD$1,MATCH(E480,$CC$7:$CC$100,0)+6+SUM(IF((E480=$CC$7:$CC$59)=TRUE,1,0))-1)))*$S$3,1/TRANSPOSE(W480-INDIRECT(_xlfn.CONCAT($BZ$1,MATCH(D480,$BY$7:$BY$100,0)+6)):INDIRECT(_xlfn.CONCAT($BZ$1,MATCH(D480,$BY$7:$BY$100,0)+6+SUM(IF((D480=$BY$7:$BY$59)=TRUE,1,0))-1))*$R$3))=1,1,0)),W480-INDIRECT(_xlfn.CONCAT($BZ$1,MATCH(D480,$BY$7:$BY$100,0)+6)):INDIRECT(_xlfn.CONCAT($BZ$1,MATCH(D480,$BY$7:$BY$100,0)+6+SUM(IF((D480=$BY$7:$BY$59)=TRUE,1,0))-1))*$R$3)))=0,0,1))</f>
        <v>#N/A</v>
      </c>
      <c r="Z480" s="6"/>
      <c r="AA480" s="30" t="str">
        <f t="shared" ca="1" si="116"/>
        <v/>
      </c>
      <c r="AB480" s="31" t="str">
        <f t="shared" si="117"/>
        <v/>
      </c>
      <c r="AC480" s="31" t="str">
        <f t="shared" si="118"/>
        <v/>
      </c>
      <c r="AD480" s="31" t="str">
        <f t="shared" si="119"/>
        <v/>
      </c>
      <c r="AE480" s="32" t="str">
        <f t="shared" si="120"/>
        <v/>
      </c>
      <c r="AF480" s="33" t="str" cm="1">
        <f t="array" aca="1" ref="AF480" ca="1">IFERROR(IF(_xlfn._xlws.SORT(TRANSPOSE(MMULT(MMULT(_xlfn.MUNIT(X480),IF(ROUND(MMULT(IF(E480=0,IF(DN478=1,INDIRECT(_xlfn.CONCAT($CP$1,MATCH(F480,$CO$7:$CO$100,0)+6)):INDIRECT(_xlfn.CONCAT($CP$1,MATCH(F480,$CO$7:$CO$100,0)+6+SUM(IF((F480=$CO$7:$CO$59)=TRUE,1,0))-1)),INDIRECT(_xlfn.CONCAT($CH$1,MATCH(F480,$CG$7:$CG$100,0)+6)):INDIRECT(_xlfn.CONCAT($CH$1,MATCH(F480,$CG$7:$CG$100,0)+6+SUM(IF((F480=$CG$7:$CG$59)=TRUE,1,0))-1))),IF(OR(DN478=2,DN478=3),INDIRECT(_xlfn.CONCAT($CL$1,MATCH(E480,$CK$7:$CK$100,0)+6)):INDIRECT(_xlfn.CONCAT($CL$1,MATCH(E480,$CK$7:$CK$100,0)+6+SUM(IF((E480=$CK$7:$CK$59)=TRUE,1,0))-1)),INDIRECT(_xlfn.CONCAT($CD$1,MATCH(E480,$CC$7:$CC$100,0)+6)):INDIRECT(_xlfn.CONCAT($CD$1,MATCH(E480,$CC$7:$CC$100,0)+6+SUM(IF((E480=$CC$7:$CC$59)=TRUE,1,0))-1))))*$S$3*IF(AND(DM478=4,F480=0),1.1,1),1/TRANSPOSE(W480-INDIRECT(_xlfn.CONCAT($BZ$1,MATCH(D480,$BY$7:$BY$100,0)+6)):INDIRECT(_xlfn.CONCAT($BZ$1,MATCH(D480,$BY$7:$BY$100,0)+6+SUM(IF((D480=$BY$7:$BY$59)=TRUE,1,0))-1))*$R$3)),6)=1,1,0)),W480-INDIRECT(_xlfn.CONCAT($BZ$1,MATCH(D480,$BY$7:$BY$100,0)+6)):INDIRECT(_xlfn.CONCAT($BZ$1,MATCH(D480,$BY$7:$BY$100,0)+6+SUM(IF((D480=$BY$7:$BY$59)=TRUE,1,0))-1))*$R$3))/$S$3,1,-1,TRUE)=0,"",_xlfn._xlws.SORT(TRANSPOSE(MMULT(MMULT(_xlfn.MUNIT(X480),IF(ROUND(MMULT(IF(E480=0,IF(DN478=1,INDIRECT(_xlfn.CONCAT($CP$1,MATCH(F480,$CO$7:$CO$100,0)+6)):INDIRECT(_xlfn.CONCAT($CP$1,MATCH(F480,$CO$7:$CO$100,0)+6+SUM(IF((F480=$CO$7:$CO$59)=TRUE,1,0))-1)),INDIRECT(_xlfn.CONCAT($CH$1,MATCH(F480,$CG$7:$CG$100,0)+6)):INDIRECT(_xlfn.CONCAT($CH$1,MATCH(F480,$CG$7:$CG$100,0)+6+SUM(IF((F480=$CG$7:$CG$59)=TRUE,1,0))-1))),IF(OR(DN478=2,DN478=3),INDIRECT(_xlfn.CONCAT($CL$1,MATCH(E480,$CK$7:$CK$100,0)+6)):INDIRECT(_xlfn.CONCAT($CL$1,MATCH(E480,$CK$7:$CK$100,0)+6+SUM(IF((E480=$CK$7:$CK$59)=TRUE,1,0))-1)),INDIRECT(_xlfn.CONCAT($CD$1,MATCH(E480,$CC$7:$CC$100,0)+6)):INDIRECT(_xlfn.CONCAT($CD$1,MATCH(E480,$CC$7:$CC$100,0)+6+SUM(IF((E480=$CC$7:$CC$59)=TRUE,1,0))-1))))*$S$3*IF(AND(DM478=4,F480=0),1.1,1),1/TRANSPOSE(W480-INDIRECT(_xlfn.CONCAT($BZ$1,MATCH(D480,$BY$7:$BY$100,0)+6)):INDIRECT(_xlfn.CONCAT($BZ$1,MATCH(D480,$BY$7:$BY$100,0)+6+SUM(IF((D480=$BY$7:$BY$59)=TRUE,1,0))-1))*$R$3)),6)=1,1,0)),W480-INDIRECT(_xlfn.CONCAT($BZ$1,MATCH(D480,$BY$7:$BY$100,0)+6)):INDIRECT(_xlfn.CONCAT($BZ$1,MATCH(D480,$BY$7:$BY$100,0)+6+SUM(IF((D480=$BY$7:$BY$59)=TRUE,1,0))-1))*$R$3))/$S$3,1,-1,TRUE)),"")</f>
        <v/>
      </c>
      <c r="AG480" s="31"/>
      <c r="AH480" s="31"/>
      <c r="AI480" s="31"/>
      <c r="AJ480" s="32"/>
      <c r="AK480" s="6"/>
      <c r="AL480" s="21"/>
      <c r="AM480" s="21"/>
      <c r="AN480" s="48">
        <f t="shared" si="121"/>
        <v>12</v>
      </c>
      <c r="AO480" s="39" t="e">
        <f t="shared" si="122"/>
        <v>#N/A</v>
      </c>
      <c r="AP480" s="39" t="e" cm="1">
        <f t="array" ref="AP480">_xlfn.XMATCH(1,IF(IF((AL480=$DG$24:$EF$24)=TRUE,1,0)+IF((AM480=$DG$25:$EF$25)=TRUE,1,0)=2,1,0))</f>
        <v>#N/A</v>
      </c>
      <c r="AQ480" s="39" t="str" cm="1">
        <f t="array" aca="1" ref="AQ480:AU480" ca="1">AA480:AE480</f>
        <v/>
      </c>
      <c r="AR480" s="39" t="str">
        <f ca="1"/>
        <v/>
      </c>
      <c r="AS480" s="39" t="str">
        <f ca="1"/>
        <v/>
      </c>
      <c r="AT480" s="39" t="str">
        <f ca="1"/>
        <v/>
      </c>
      <c r="AU480" s="39" t="str">
        <f ca="1"/>
        <v/>
      </c>
      <c r="AV480" s="39">
        <f t="shared" si="123"/>
        <v>0</v>
      </c>
      <c r="AW480" s="39" t="e" cm="1">
        <f t="array" ref="AW480">IF(AND(AV480=1,AO480&lt;&gt;1),VLOOKUP(E480,변환표준점수!$H$8:$O$60,_xlfn.XMATCH('표점 계산기'!$AL480,변환표준점수!$I$6:$O$6)+1,FALSE),IF(AND($E480=0,$DN$4=1),INDEX($CH$7:$CH$73,SUM(IF(AF480=$CP$7:$CP$59,ROW($A$1:$A$50),0))),IF(AND($E480&lt;&gt;0,$DN$4&lt;&gt;1),INDEX($CD$7:$CD$73,SUM(IF(AF480=$CL$7:$CL$59,ROW($A$1:$A$50),0))),AF480:AJ480)))</f>
        <v>#N/A</v>
      </c>
      <c r="AX480" s="39"/>
      <c r="AY480" s="39"/>
      <c r="AZ480" s="39"/>
      <c r="BA480" s="39"/>
      <c r="BB480" s="39" t="e">
        <f>VLOOKUP(G480,변환표준점수!$X$8:$AM$16,_xlfn.XMATCH(AL480,변환표준점수!$Y$5:$AM$5)+IF(OR(AN480=6,AN480=7,AN480=10,AN480=11),IF(AO480=1,0,1),0)+1,FALSE)</f>
        <v>#N/A</v>
      </c>
      <c r="BC480" s="39" t="e">
        <f>VLOOKUP(H480,변환표준점수!$AO$8:$BE$16,_xlfn.XMATCH(AL480,변환표준점수!$AP$5:$BE$5)+IF(OR(AN480=3,AN480=6,AN480=8,AN480=9,AN480=10),IF(AO480=1,0,1),0)+1,FALSE)</f>
        <v>#N/A</v>
      </c>
      <c r="BD480" s="39" t="e">
        <f>IF(I480=0,VLOOKUP(K480,변환표준점수!$BU$8:$CF$62,'표점 계산기'!$AN480+1,FALSE),VLOOKUP(I480,변환표준점수!$BH$8:$BS$62,'표점 계산기'!$AN480+1,FALSE))</f>
        <v>#N/A</v>
      </c>
      <c r="BE480" s="39" t="e">
        <f>IF(J480=0,VLOOKUP(L480,변환표준점수!$BU$8:$CF$62,'표점 계산기'!$AN480+1,FALSE),VLOOKUP(J480,변환표준점수!$BH$8:$BS$62,'표점 계산기'!$AN480+1,FALSE))</f>
        <v>#N/A</v>
      </c>
      <c r="BF480" s="39" cm="1">
        <f t="array" ref="BF480">IF(M480=0,0,IF(OR(AN480=3,AN480=4),0,IF(AN480=1,INDEX($CZ$7:$CZ$15,SUM(IF(M480&lt;$CY$7:$CY$15=TRUE,1,0))+1),VLOOKUP(M480,변환표준점수!$BH$8:$BS$62,'표점 계산기'!AN480+1,FALSE))))</f>
        <v>0</v>
      </c>
      <c r="BG480" s="39" t="e" cm="1">
        <f t="array" ref="BG480">INDEX($DG$24:$EF$31,COLUMN(C475),$AP480)</f>
        <v>#N/A</v>
      </c>
      <c r="BH480" s="39" t="e" cm="1">
        <f t="array" ref="BH480">INDEX($DG$24:$EF$31,COLUMN(D475),$AP480)</f>
        <v>#N/A</v>
      </c>
      <c r="BI480" s="39" t="e" cm="1">
        <f t="array" ref="BI480">INDEX($DG$24:$EF$31,COLUMN(E475),$AP480)</f>
        <v>#N/A</v>
      </c>
      <c r="BJ480" s="39" t="e" cm="1">
        <f t="array" ref="BJ480">INDEX($DG$24:$EF$31,COLUMN(F475),$AP480)</f>
        <v>#N/A</v>
      </c>
      <c r="BK480" s="39" t="e" cm="1">
        <f t="array" ref="BK480">INDEX($DG$24:$EF$31,COLUMN(G475),$AP480)</f>
        <v>#N/A</v>
      </c>
      <c r="BL480" s="39" t="e" cm="1">
        <f t="array" ref="BL480">INDEX($DG$24:$EF$31,COLUMN(H475),$AP480)</f>
        <v>#N/A</v>
      </c>
      <c r="BM480" s="63" t="str" cm="1">
        <f t="array" aca="1" ref="BM480:BQ480" ca="1">IFERROR(ROUND(IF(IFERROR(AW480:BA480/AW480:BA480,0)=1,(IFERROR(AQ480:AU480*BG480,0)+IFERROR(AW480:BA480*BH480,0)+(SUM(BD480:BF480)-MIN(BD480:BF480))*BI480+BB480*BJ480+BC480*BK480)*BL480+BB480*(1-BJ480)+BC480*(1-BK480)+IF(AN480=1,BF480,0),""),2),"")</f>
        <v/>
      </c>
      <c r="BN480" s="52" t="str">
        <f ca="1"/>
        <v/>
      </c>
      <c r="BO480" s="52" t="str">
        <f ca="1"/>
        <v/>
      </c>
      <c r="BP480" s="52" t="str">
        <f ca="1"/>
        <v/>
      </c>
      <c r="BQ480" s="64" t="str">
        <f ca="1"/>
        <v/>
      </c>
      <c r="BR480" s="6"/>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6"/>
      <c r="DM480" s="6"/>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row>
    <row r="481" spans="1:153" x14ac:dyDescent="0.3">
      <c r="A481" s="5"/>
      <c r="B481" s="18" t="str">
        <f t="shared" si="111"/>
        <v/>
      </c>
      <c r="C481" s="24"/>
      <c r="D481" s="24"/>
      <c r="E481" s="24"/>
      <c r="F481" s="24"/>
      <c r="G481" s="24"/>
      <c r="H481" s="25"/>
      <c r="I481" s="25"/>
      <c r="J481" s="25"/>
      <c r="K481" s="25"/>
      <c r="L481" s="25"/>
      <c r="M481" s="25"/>
      <c r="N481" s="24"/>
      <c r="O481" s="25"/>
      <c r="P481" s="6"/>
      <c r="Q481" s="6"/>
      <c r="R481" s="6" t="e">
        <f t="shared" si="112"/>
        <v>#N/A</v>
      </c>
      <c r="S481" s="6" t="e">
        <f t="shared" si="113"/>
        <v>#N/A</v>
      </c>
      <c r="T481" s="6" t="e">
        <f t="shared" si="114"/>
        <v>#N/A</v>
      </c>
      <c r="U481" s="6" t="e">
        <f t="shared" si="115"/>
        <v>#N/A</v>
      </c>
      <c r="V481" s="8" cm="1">
        <f t="array" ref="V481">IF(M481=0,0,IF(OR($DM$4=3,$DM$4=4),0,IF($DM$4=1,INDEX($CZ$7:$CZ$15,SUM(IF(M481&lt;$CY$7:$CY$15=TRUE,1,0))+1),VLOOKUP(M481,$DB$7:$DC$107,2,FALSE))))</f>
        <v>0</v>
      </c>
      <c r="W481" s="6" t="e">
        <f t="shared" si="110"/>
        <v>#N/A</v>
      </c>
      <c r="X481" s="6" cm="1">
        <f t="array" aca="1" ref="X481" ca="1">SUM(IF((IF(E481=0,INDIRECT(_xlfn.CONCAT($CH$1,MATCH(F481,$CG$7:$CG$100,0)+6)):INDIRECT(_xlfn.CONCAT($CH$1,MATCH(F481,$CG$7:$CG$100,0)+6+SUM(IF((F481=$CG$7:$CG$59)=TRUE,1,0))-1)),INDIRECT(_xlfn.CONCAT($CD$1,MATCH(E481,$CC$7:$CC$100,0)+6)):INDIRECT(_xlfn.CONCAT($CD$1,MATCH(E481,$CC$7:$CC$100,0)+6+SUM(IF((E481=$CC$7:$CC$59)=TRUE,1,0))-1)))*$S$3)=0,0,1))</f>
        <v>2</v>
      </c>
      <c r="Y481" s="6" t="e" cm="1">
        <f t="array" aca="1" ref="Y481" ca="1">SUM(IF((TRANSPOSE(MMULT(MMULT(_xlfn.MUNIT(X481),IF(MMULT(IF(E481=0,INDIRECT(_xlfn.CONCAT($CH$1,MATCH(F481,$CG$7:$CG$100,0)+6)):INDIRECT(_xlfn.CONCAT($CH$1,MATCH(F481,$CG$7:$CG$100,0)+6+SUM(IF((F481=$CG$7:$CG$59)=TRUE,1,0))-1)),INDIRECT(_xlfn.CONCAT($CD$1,MATCH(E481,$CC$7:$CC$100,0)+6)):INDIRECT(_xlfn.CONCAT($CD$1,MATCH(E481,$CC$7:$CC$100,0)+6+SUM(IF((E481=$CC$7:$CC$59)=TRUE,1,0))-1)))*$S$3,1/TRANSPOSE(W481-INDIRECT(_xlfn.CONCAT($BZ$1,MATCH(D481,$BY$7:$BY$100,0)+6)):INDIRECT(_xlfn.CONCAT($BZ$1,MATCH(D481,$BY$7:$BY$100,0)+6+SUM(IF((D481=$BY$7:$BY$59)=TRUE,1,0))-1))*$R$3))=1,1,0)),W481-INDIRECT(_xlfn.CONCAT($BZ$1,MATCH(D481,$BY$7:$BY$100,0)+6)):INDIRECT(_xlfn.CONCAT($BZ$1,MATCH(D481,$BY$7:$BY$100,0)+6+SUM(IF((D481=$BY$7:$BY$59)=TRUE,1,0))-1))*$R$3)))=0,0,1))</f>
        <v>#N/A</v>
      </c>
      <c r="Z481" s="6"/>
      <c r="AA481" s="30" t="str">
        <f t="shared" ca="1" si="116"/>
        <v/>
      </c>
      <c r="AB481" s="31" t="str">
        <f t="shared" si="117"/>
        <v/>
      </c>
      <c r="AC481" s="31" t="str">
        <f t="shared" si="118"/>
        <v/>
      </c>
      <c r="AD481" s="31" t="str">
        <f t="shared" si="119"/>
        <v/>
      </c>
      <c r="AE481" s="32" t="str">
        <f t="shared" si="120"/>
        <v/>
      </c>
      <c r="AF481" s="33" t="str" cm="1">
        <f t="array" aca="1" ref="AF481" ca="1">IFERROR(IF(_xlfn._xlws.SORT(TRANSPOSE(MMULT(MMULT(_xlfn.MUNIT(X481),IF(ROUND(MMULT(IF(E481=0,IF(DN479=1,INDIRECT(_xlfn.CONCAT($CP$1,MATCH(F481,$CO$7:$CO$100,0)+6)):INDIRECT(_xlfn.CONCAT($CP$1,MATCH(F481,$CO$7:$CO$100,0)+6+SUM(IF((F481=$CO$7:$CO$59)=TRUE,1,0))-1)),INDIRECT(_xlfn.CONCAT($CH$1,MATCH(F481,$CG$7:$CG$100,0)+6)):INDIRECT(_xlfn.CONCAT($CH$1,MATCH(F481,$CG$7:$CG$100,0)+6+SUM(IF((F481=$CG$7:$CG$59)=TRUE,1,0))-1))),IF(OR(DN479=2,DN479=3),INDIRECT(_xlfn.CONCAT($CL$1,MATCH(E481,$CK$7:$CK$100,0)+6)):INDIRECT(_xlfn.CONCAT($CL$1,MATCH(E481,$CK$7:$CK$100,0)+6+SUM(IF((E481=$CK$7:$CK$59)=TRUE,1,0))-1)),INDIRECT(_xlfn.CONCAT($CD$1,MATCH(E481,$CC$7:$CC$100,0)+6)):INDIRECT(_xlfn.CONCAT($CD$1,MATCH(E481,$CC$7:$CC$100,0)+6+SUM(IF((E481=$CC$7:$CC$59)=TRUE,1,0))-1))))*$S$3*IF(AND(DM479=4,F481=0),1.1,1),1/TRANSPOSE(W481-INDIRECT(_xlfn.CONCAT($BZ$1,MATCH(D481,$BY$7:$BY$100,0)+6)):INDIRECT(_xlfn.CONCAT($BZ$1,MATCH(D481,$BY$7:$BY$100,0)+6+SUM(IF((D481=$BY$7:$BY$59)=TRUE,1,0))-1))*$R$3)),6)=1,1,0)),W481-INDIRECT(_xlfn.CONCAT($BZ$1,MATCH(D481,$BY$7:$BY$100,0)+6)):INDIRECT(_xlfn.CONCAT($BZ$1,MATCH(D481,$BY$7:$BY$100,0)+6+SUM(IF((D481=$BY$7:$BY$59)=TRUE,1,0))-1))*$R$3))/$S$3,1,-1,TRUE)=0,"",_xlfn._xlws.SORT(TRANSPOSE(MMULT(MMULT(_xlfn.MUNIT(X481),IF(ROUND(MMULT(IF(E481=0,IF(DN479=1,INDIRECT(_xlfn.CONCAT($CP$1,MATCH(F481,$CO$7:$CO$100,0)+6)):INDIRECT(_xlfn.CONCAT($CP$1,MATCH(F481,$CO$7:$CO$100,0)+6+SUM(IF((F481=$CO$7:$CO$59)=TRUE,1,0))-1)),INDIRECT(_xlfn.CONCAT($CH$1,MATCH(F481,$CG$7:$CG$100,0)+6)):INDIRECT(_xlfn.CONCAT($CH$1,MATCH(F481,$CG$7:$CG$100,0)+6+SUM(IF((F481=$CG$7:$CG$59)=TRUE,1,0))-1))),IF(OR(DN479=2,DN479=3),INDIRECT(_xlfn.CONCAT($CL$1,MATCH(E481,$CK$7:$CK$100,0)+6)):INDIRECT(_xlfn.CONCAT($CL$1,MATCH(E481,$CK$7:$CK$100,0)+6+SUM(IF((E481=$CK$7:$CK$59)=TRUE,1,0))-1)),INDIRECT(_xlfn.CONCAT($CD$1,MATCH(E481,$CC$7:$CC$100,0)+6)):INDIRECT(_xlfn.CONCAT($CD$1,MATCH(E481,$CC$7:$CC$100,0)+6+SUM(IF((E481=$CC$7:$CC$59)=TRUE,1,0))-1))))*$S$3*IF(AND(DM479=4,F481=0),1.1,1),1/TRANSPOSE(W481-INDIRECT(_xlfn.CONCAT($BZ$1,MATCH(D481,$BY$7:$BY$100,0)+6)):INDIRECT(_xlfn.CONCAT($BZ$1,MATCH(D481,$BY$7:$BY$100,0)+6+SUM(IF((D481=$BY$7:$BY$59)=TRUE,1,0))-1))*$R$3)),6)=1,1,0)),W481-INDIRECT(_xlfn.CONCAT($BZ$1,MATCH(D481,$BY$7:$BY$100,0)+6)):INDIRECT(_xlfn.CONCAT($BZ$1,MATCH(D481,$BY$7:$BY$100,0)+6+SUM(IF((D481=$BY$7:$BY$59)=TRUE,1,0))-1))*$R$3))/$S$3,1,-1,TRUE)),"")</f>
        <v/>
      </c>
      <c r="AG481" s="31"/>
      <c r="AH481" s="31"/>
      <c r="AI481" s="31"/>
      <c r="AJ481" s="32"/>
      <c r="AK481" s="6"/>
      <c r="AL481" s="21"/>
      <c r="AM481" s="21"/>
      <c r="AN481" s="48">
        <f t="shared" si="121"/>
        <v>12</v>
      </c>
      <c r="AO481" s="39" t="e">
        <f t="shared" si="122"/>
        <v>#N/A</v>
      </c>
      <c r="AP481" s="39" t="e" cm="1">
        <f t="array" ref="AP481">_xlfn.XMATCH(1,IF(IF((AL481=$DG$24:$EF$24)=TRUE,1,0)+IF((AM481=$DG$25:$EF$25)=TRUE,1,0)=2,1,0))</f>
        <v>#N/A</v>
      </c>
      <c r="AQ481" s="39" t="str" cm="1">
        <f t="array" aca="1" ref="AQ481:AU481" ca="1">AA481:AE481</f>
        <v/>
      </c>
      <c r="AR481" s="39" t="str">
        <f ca="1"/>
        <v/>
      </c>
      <c r="AS481" s="39" t="str">
        <f ca="1"/>
        <v/>
      </c>
      <c r="AT481" s="39" t="str">
        <f ca="1"/>
        <v/>
      </c>
      <c r="AU481" s="39" t="str">
        <f ca="1"/>
        <v/>
      </c>
      <c r="AV481" s="39">
        <f t="shared" si="123"/>
        <v>0</v>
      </c>
      <c r="AW481" s="39" t="e" cm="1">
        <f t="array" ref="AW481">IF(AND(AV481=1,AO481&lt;&gt;1),VLOOKUP(E481,변환표준점수!$H$8:$O$60,_xlfn.XMATCH('표점 계산기'!$AL481,변환표준점수!$I$6:$O$6)+1,FALSE),IF(AND($E481=0,$DN$4=1),INDEX($CH$7:$CH$73,SUM(IF(AF481=$CP$7:$CP$59,ROW($A$1:$A$50),0))),IF(AND($E481&lt;&gt;0,$DN$4&lt;&gt;1),INDEX($CD$7:$CD$73,SUM(IF(AF481=$CL$7:$CL$59,ROW($A$1:$A$50),0))),AF481:AJ481)))</f>
        <v>#N/A</v>
      </c>
      <c r="AX481" s="39"/>
      <c r="AY481" s="39"/>
      <c r="AZ481" s="39"/>
      <c r="BA481" s="39"/>
      <c r="BB481" s="39" t="e">
        <f>VLOOKUP(G481,변환표준점수!$X$8:$AM$16,_xlfn.XMATCH(AL481,변환표준점수!$Y$5:$AM$5)+IF(OR(AN481=6,AN481=7,AN481=10,AN481=11),IF(AO481=1,0,1),0)+1,FALSE)</f>
        <v>#N/A</v>
      </c>
      <c r="BC481" s="39" t="e">
        <f>VLOOKUP(H481,변환표준점수!$AO$8:$BE$16,_xlfn.XMATCH(AL481,변환표준점수!$AP$5:$BE$5)+IF(OR(AN481=3,AN481=6,AN481=8,AN481=9,AN481=10),IF(AO481=1,0,1),0)+1,FALSE)</f>
        <v>#N/A</v>
      </c>
      <c r="BD481" s="39" t="e">
        <f>IF(I481=0,VLOOKUP(K481,변환표준점수!$BU$8:$CF$62,'표점 계산기'!$AN481+1,FALSE),VLOOKUP(I481,변환표준점수!$BH$8:$BS$62,'표점 계산기'!$AN481+1,FALSE))</f>
        <v>#N/A</v>
      </c>
      <c r="BE481" s="39" t="e">
        <f>IF(J481=0,VLOOKUP(L481,변환표준점수!$BU$8:$CF$62,'표점 계산기'!$AN481+1,FALSE),VLOOKUP(J481,변환표준점수!$BH$8:$BS$62,'표점 계산기'!$AN481+1,FALSE))</f>
        <v>#N/A</v>
      </c>
      <c r="BF481" s="39" cm="1">
        <f t="array" ref="BF481">IF(M481=0,0,IF(OR(AN481=3,AN481=4),0,IF(AN481=1,INDEX($CZ$7:$CZ$15,SUM(IF(M481&lt;$CY$7:$CY$15=TRUE,1,0))+1),VLOOKUP(M481,변환표준점수!$BH$8:$BS$62,'표점 계산기'!AN481+1,FALSE))))</f>
        <v>0</v>
      </c>
      <c r="BG481" s="39" t="e" cm="1">
        <f t="array" ref="BG481">INDEX($DG$24:$EF$31,COLUMN(C476),$AP481)</f>
        <v>#N/A</v>
      </c>
      <c r="BH481" s="39" t="e" cm="1">
        <f t="array" ref="BH481">INDEX($DG$24:$EF$31,COLUMN(D476),$AP481)</f>
        <v>#N/A</v>
      </c>
      <c r="BI481" s="39" t="e" cm="1">
        <f t="array" ref="BI481">INDEX($DG$24:$EF$31,COLUMN(E476),$AP481)</f>
        <v>#N/A</v>
      </c>
      <c r="BJ481" s="39" t="e" cm="1">
        <f t="array" ref="BJ481">INDEX($DG$24:$EF$31,COLUMN(F476),$AP481)</f>
        <v>#N/A</v>
      </c>
      <c r="BK481" s="39" t="e" cm="1">
        <f t="array" ref="BK481">INDEX($DG$24:$EF$31,COLUMN(G476),$AP481)</f>
        <v>#N/A</v>
      </c>
      <c r="BL481" s="39" t="e" cm="1">
        <f t="array" ref="BL481">INDEX($DG$24:$EF$31,COLUMN(H476),$AP481)</f>
        <v>#N/A</v>
      </c>
      <c r="BM481" s="63" t="str" cm="1">
        <f t="array" aca="1" ref="BM481:BQ481" ca="1">IFERROR(ROUND(IF(IFERROR(AW481:BA481/AW481:BA481,0)=1,(IFERROR(AQ481:AU481*BG481,0)+IFERROR(AW481:BA481*BH481,0)+(SUM(BD481:BF481)-MIN(BD481:BF481))*BI481+BB481*BJ481+BC481*BK481)*BL481+BB481*(1-BJ481)+BC481*(1-BK481)+IF(AN481=1,BF481,0),""),2),"")</f>
        <v/>
      </c>
      <c r="BN481" s="52" t="str">
        <f ca="1"/>
        <v/>
      </c>
      <c r="BO481" s="52" t="str">
        <f ca="1"/>
        <v/>
      </c>
      <c r="BP481" s="52" t="str">
        <f ca="1"/>
        <v/>
      </c>
      <c r="BQ481" s="64" t="str">
        <f ca="1"/>
        <v/>
      </c>
      <c r="BR481" s="6"/>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6"/>
      <c r="DM481" s="6"/>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row>
    <row r="482" spans="1:153" x14ac:dyDescent="0.3">
      <c r="A482" s="5"/>
      <c r="B482" s="18" t="str">
        <f t="shared" si="111"/>
        <v/>
      </c>
      <c r="C482" s="24"/>
      <c r="D482" s="24"/>
      <c r="E482" s="24"/>
      <c r="F482" s="24"/>
      <c r="G482" s="24"/>
      <c r="H482" s="25"/>
      <c r="I482" s="25"/>
      <c r="J482" s="25"/>
      <c r="K482" s="25"/>
      <c r="L482" s="25"/>
      <c r="M482" s="25"/>
      <c r="N482" s="24"/>
      <c r="O482" s="25"/>
      <c r="P482" s="6"/>
      <c r="Q482" s="6"/>
      <c r="R482" s="6" t="e">
        <f t="shared" si="112"/>
        <v>#N/A</v>
      </c>
      <c r="S482" s="6" t="e">
        <f t="shared" si="113"/>
        <v>#N/A</v>
      </c>
      <c r="T482" s="6" t="e">
        <f t="shared" si="114"/>
        <v>#N/A</v>
      </c>
      <c r="U482" s="6" t="e">
        <f t="shared" si="115"/>
        <v>#N/A</v>
      </c>
      <c r="V482" s="8" cm="1">
        <f t="array" ref="V482">IF(M482=0,0,IF(OR($DM$4=3,$DM$4=4),0,IF($DM$4=1,INDEX($CZ$7:$CZ$15,SUM(IF(M482&lt;$CY$7:$CY$15=TRUE,1,0))+1),VLOOKUP(M482,$DB$7:$DC$107,2,FALSE))))</f>
        <v>0</v>
      </c>
      <c r="W482" s="6" t="e">
        <f t="shared" si="110"/>
        <v>#N/A</v>
      </c>
      <c r="X482" s="6" cm="1">
        <f t="array" aca="1" ref="X482" ca="1">SUM(IF((IF(E482=0,INDIRECT(_xlfn.CONCAT($CH$1,MATCH(F482,$CG$7:$CG$100,0)+6)):INDIRECT(_xlfn.CONCAT($CH$1,MATCH(F482,$CG$7:$CG$100,0)+6+SUM(IF((F482=$CG$7:$CG$59)=TRUE,1,0))-1)),INDIRECT(_xlfn.CONCAT($CD$1,MATCH(E482,$CC$7:$CC$100,0)+6)):INDIRECT(_xlfn.CONCAT($CD$1,MATCH(E482,$CC$7:$CC$100,0)+6+SUM(IF((E482=$CC$7:$CC$59)=TRUE,1,0))-1)))*$S$3)=0,0,1))</f>
        <v>2</v>
      </c>
      <c r="Y482" s="6" t="e" cm="1">
        <f t="array" aca="1" ref="Y482" ca="1">SUM(IF((TRANSPOSE(MMULT(MMULT(_xlfn.MUNIT(X482),IF(MMULT(IF(E482=0,INDIRECT(_xlfn.CONCAT($CH$1,MATCH(F482,$CG$7:$CG$100,0)+6)):INDIRECT(_xlfn.CONCAT($CH$1,MATCH(F482,$CG$7:$CG$100,0)+6+SUM(IF((F482=$CG$7:$CG$59)=TRUE,1,0))-1)),INDIRECT(_xlfn.CONCAT($CD$1,MATCH(E482,$CC$7:$CC$100,0)+6)):INDIRECT(_xlfn.CONCAT($CD$1,MATCH(E482,$CC$7:$CC$100,0)+6+SUM(IF((E482=$CC$7:$CC$59)=TRUE,1,0))-1)))*$S$3,1/TRANSPOSE(W482-INDIRECT(_xlfn.CONCAT($BZ$1,MATCH(D482,$BY$7:$BY$100,0)+6)):INDIRECT(_xlfn.CONCAT($BZ$1,MATCH(D482,$BY$7:$BY$100,0)+6+SUM(IF((D482=$BY$7:$BY$59)=TRUE,1,0))-1))*$R$3))=1,1,0)),W482-INDIRECT(_xlfn.CONCAT($BZ$1,MATCH(D482,$BY$7:$BY$100,0)+6)):INDIRECT(_xlfn.CONCAT($BZ$1,MATCH(D482,$BY$7:$BY$100,0)+6+SUM(IF((D482=$BY$7:$BY$59)=TRUE,1,0))-1))*$R$3)))=0,0,1))</f>
        <v>#N/A</v>
      </c>
      <c r="Z482" s="6"/>
      <c r="AA482" s="30" t="str">
        <f t="shared" ca="1" si="116"/>
        <v/>
      </c>
      <c r="AB482" s="31" t="str">
        <f t="shared" si="117"/>
        <v/>
      </c>
      <c r="AC482" s="31" t="str">
        <f t="shared" si="118"/>
        <v/>
      </c>
      <c r="AD482" s="31" t="str">
        <f t="shared" si="119"/>
        <v/>
      </c>
      <c r="AE482" s="32" t="str">
        <f t="shared" si="120"/>
        <v/>
      </c>
      <c r="AF482" s="33" t="str" cm="1">
        <f t="array" aca="1" ref="AF482" ca="1">IFERROR(IF(_xlfn._xlws.SORT(TRANSPOSE(MMULT(MMULT(_xlfn.MUNIT(X482),IF(ROUND(MMULT(IF(E482=0,IF(DN480=1,INDIRECT(_xlfn.CONCAT($CP$1,MATCH(F482,$CO$7:$CO$100,0)+6)):INDIRECT(_xlfn.CONCAT($CP$1,MATCH(F482,$CO$7:$CO$100,0)+6+SUM(IF((F482=$CO$7:$CO$59)=TRUE,1,0))-1)),INDIRECT(_xlfn.CONCAT($CH$1,MATCH(F482,$CG$7:$CG$100,0)+6)):INDIRECT(_xlfn.CONCAT($CH$1,MATCH(F482,$CG$7:$CG$100,0)+6+SUM(IF((F482=$CG$7:$CG$59)=TRUE,1,0))-1))),IF(OR(DN480=2,DN480=3),INDIRECT(_xlfn.CONCAT($CL$1,MATCH(E482,$CK$7:$CK$100,0)+6)):INDIRECT(_xlfn.CONCAT($CL$1,MATCH(E482,$CK$7:$CK$100,0)+6+SUM(IF((E482=$CK$7:$CK$59)=TRUE,1,0))-1)),INDIRECT(_xlfn.CONCAT($CD$1,MATCH(E482,$CC$7:$CC$100,0)+6)):INDIRECT(_xlfn.CONCAT($CD$1,MATCH(E482,$CC$7:$CC$100,0)+6+SUM(IF((E482=$CC$7:$CC$59)=TRUE,1,0))-1))))*$S$3*IF(AND(DM480=4,F482=0),1.1,1),1/TRANSPOSE(W482-INDIRECT(_xlfn.CONCAT($BZ$1,MATCH(D482,$BY$7:$BY$100,0)+6)):INDIRECT(_xlfn.CONCAT($BZ$1,MATCH(D482,$BY$7:$BY$100,0)+6+SUM(IF((D482=$BY$7:$BY$59)=TRUE,1,0))-1))*$R$3)),6)=1,1,0)),W482-INDIRECT(_xlfn.CONCAT($BZ$1,MATCH(D482,$BY$7:$BY$100,0)+6)):INDIRECT(_xlfn.CONCAT($BZ$1,MATCH(D482,$BY$7:$BY$100,0)+6+SUM(IF((D482=$BY$7:$BY$59)=TRUE,1,0))-1))*$R$3))/$S$3,1,-1,TRUE)=0,"",_xlfn._xlws.SORT(TRANSPOSE(MMULT(MMULT(_xlfn.MUNIT(X482),IF(ROUND(MMULT(IF(E482=0,IF(DN480=1,INDIRECT(_xlfn.CONCAT($CP$1,MATCH(F482,$CO$7:$CO$100,0)+6)):INDIRECT(_xlfn.CONCAT($CP$1,MATCH(F482,$CO$7:$CO$100,0)+6+SUM(IF((F482=$CO$7:$CO$59)=TRUE,1,0))-1)),INDIRECT(_xlfn.CONCAT($CH$1,MATCH(F482,$CG$7:$CG$100,0)+6)):INDIRECT(_xlfn.CONCAT($CH$1,MATCH(F482,$CG$7:$CG$100,0)+6+SUM(IF((F482=$CG$7:$CG$59)=TRUE,1,0))-1))),IF(OR(DN480=2,DN480=3),INDIRECT(_xlfn.CONCAT($CL$1,MATCH(E482,$CK$7:$CK$100,0)+6)):INDIRECT(_xlfn.CONCAT($CL$1,MATCH(E482,$CK$7:$CK$100,0)+6+SUM(IF((E482=$CK$7:$CK$59)=TRUE,1,0))-1)),INDIRECT(_xlfn.CONCAT($CD$1,MATCH(E482,$CC$7:$CC$100,0)+6)):INDIRECT(_xlfn.CONCAT($CD$1,MATCH(E482,$CC$7:$CC$100,0)+6+SUM(IF((E482=$CC$7:$CC$59)=TRUE,1,0))-1))))*$S$3*IF(AND(DM480=4,F482=0),1.1,1),1/TRANSPOSE(W482-INDIRECT(_xlfn.CONCAT($BZ$1,MATCH(D482,$BY$7:$BY$100,0)+6)):INDIRECT(_xlfn.CONCAT($BZ$1,MATCH(D482,$BY$7:$BY$100,0)+6+SUM(IF((D482=$BY$7:$BY$59)=TRUE,1,0))-1))*$R$3)),6)=1,1,0)),W482-INDIRECT(_xlfn.CONCAT($BZ$1,MATCH(D482,$BY$7:$BY$100,0)+6)):INDIRECT(_xlfn.CONCAT($BZ$1,MATCH(D482,$BY$7:$BY$100,0)+6+SUM(IF((D482=$BY$7:$BY$59)=TRUE,1,0))-1))*$R$3))/$S$3,1,-1,TRUE)),"")</f>
        <v/>
      </c>
      <c r="AG482" s="31"/>
      <c r="AH482" s="31"/>
      <c r="AI482" s="31"/>
      <c r="AJ482" s="32"/>
      <c r="AK482" s="6"/>
      <c r="AL482" s="21"/>
      <c r="AM482" s="21"/>
      <c r="AN482" s="48">
        <f t="shared" si="121"/>
        <v>12</v>
      </c>
      <c r="AO482" s="39" t="e">
        <f t="shared" si="122"/>
        <v>#N/A</v>
      </c>
      <c r="AP482" s="39" t="e" cm="1">
        <f t="array" ref="AP482">_xlfn.XMATCH(1,IF(IF((AL482=$DG$24:$EF$24)=TRUE,1,0)+IF((AM482=$DG$25:$EF$25)=TRUE,1,0)=2,1,0))</f>
        <v>#N/A</v>
      </c>
      <c r="AQ482" s="39" t="str" cm="1">
        <f t="array" aca="1" ref="AQ482:AU482" ca="1">AA482:AE482</f>
        <v/>
      </c>
      <c r="AR482" s="39" t="str">
        <f ca="1"/>
        <v/>
      </c>
      <c r="AS482" s="39" t="str">
        <f ca="1"/>
        <v/>
      </c>
      <c r="AT482" s="39" t="str">
        <f ca="1"/>
        <v/>
      </c>
      <c r="AU482" s="39" t="str">
        <f ca="1"/>
        <v/>
      </c>
      <c r="AV482" s="39">
        <f t="shared" si="123"/>
        <v>0</v>
      </c>
      <c r="AW482" s="39" t="e" cm="1">
        <f t="array" ref="AW482">IF(AND(AV482=1,AO482&lt;&gt;1),VLOOKUP(E482,변환표준점수!$H$8:$O$60,_xlfn.XMATCH('표점 계산기'!$AL482,변환표준점수!$I$6:$O$6)+1,FALSE),IF(AND($E482=0,$DN$4=1),INDEX($CH$7:$CH$73,SUM(IF(AF482=$CP$7:$CP$59,ROW($A$1:$A$50),0))),IF(AND($E482&lt;&gt;0,$DN$4&lt;&gt;1),INDEX($CD$7:$CD$73,SUM(IF(AF482=$CL$7:$CL$59,ROW($A$1:$A$50),0))),AF482:AJ482)))</f>
        <v>#N/A</v>
      </c>
      <c r="AX482" s="39"/>
      <c r="AY482" s="39"/>
      <c r="AZ482" s="39"/>
      <c r="BA482" s="39"/>
      <c r="BB482" s="39" t="e">
        <f>VLOOKUP(G482,변환표준점수!$X$8:$AM$16,_xlfn.XMATCH(AL482,변환표준점수!$Y$5:$AM$5)+IF(OR(AN482=6,AN482=7,AN482=10,AN482=11),IF(AO482=1,0,1),0)+1,FALSE)</f>
        <v>#N/A</v>
      </c>
      <c r="BC482" s="39" t="e">
        <f>VLOOKUP(H482,변환표준점수!$AO$8:$BE$16,_xlfn.XMATCH(AL482,변환표준점수!$AP$5:$BE$5)+IF(OR(AN482=3,AN482=6,AN482=8,AN482=9,AN482=10),IF(AO482=1,0,1),0)+1,FALSE)</f>
        <v>#N/A</v>
      </c>
      <c r="BD482" s="39" t="e">
        <f>IF(I482=0,VLOOKUP(K482,변환표준점수!$BU$8:$CF$62,'표점 계산기'!$AN482+1,FALSE),VLOOKUP(I482,변환표준점수!$BH$8:$BS$62,'표점 계산기'!$AN482+1,FALSE))</f>
        <v>#N/A</v>
      </c>
      <c r="BE482" s="39" t="e">
        <f>IF(J482=0,VLOOKUP(L482,변환표준점수!$BU$8:$CF$62,'표점 계산기'!$AN482+1,FALSE),VLOOKUP(J482,변환표준점수!$BH$8:$BS$62,'표점 계산기'!$AN482+1,FALSE))</f>
        <v>#N/A</v>
      </c>
      <c r="BF482" s="39" cm="1">
        <f t="array" ref="BF482">IF(M482=0,0,IF(OR(AN482=3,AN482=4),0,IF(AN482=1,INDEX($CZ$7:$CZ$15,SUM(IF(M482&lt;$CY$7:$CY$15=TRUE,1,0))+1),VLOOKUP(M482,변환표준점수!$BH$8:$BS$62,'표점 계산기'!AN482+1,FALSE))))</f>
        <v>0</v>
      </c>
      <c r="BG482" s="39" t="e" cm="1">
        <f t="array" ref="BG482">INDEX($DG$24:$EF$31,COLUMN(C477),$AP482)</f>
        <v>#N/A</v>
      </c>
      <c r="BH482" s="39" t="e" cm="1">
        <f t="array" ref="BH482">INDEX($DG$24:$EF$31,COLUMN(D477),$AP482)</f>
        <v>#N/A</v>
      </c>
      <c r="BI482" s="39" t="e" cm="1">
        <f t="array" ref="BI482">INDEX($DG$24:$EF$31,COLUMN(E477),$AP482)</f>
        <v>#N/A</v>
      </c>
      <c r="BJ482" s="39" t="e" cm="1">
        <f t="array" ref="BJ482">INDEX($DG$24:$EF$31,COLUMN(F477),$AP482)</f>
        <v>#N/A</v>
      </c>
      <c r="BK482" s="39" t="e" cm="1">
        <f t="array" ref="BK482">INDEX($DG$24:$EF$31,COLUMN(G477),$AP482)</f>
        <v>#N/A</v>
      </c>
      <c r="BL482" s="39" t="e" cm="1">
        <f t="array" ref="BL482">INDEX($DG$24:$EF$31,COLUMN(H477),$AP482)</f>
        <v>#N/A</v>
      </c>
      <c r="BM482" s="63" t="str" cm="1">
        <f t="array" aca="1" ref="BM482:BQ482" ca="1">IFERROR(ROUND(IF(IFERROR(AW482:BA482/AW482:BA482,0)=1,(IFERROR(AQ482:AU482*BG482,0)+IFERROR(AW482:BA482*BH482,0)+(SUM(BD482:BF482)-MIN(BD482:BF482))*BI482+BB482*BJ482+BC482*BK482)*BL482+BB482*(1-BJ482)+BC482*(1-BK482)+IF(AN482=1,BF482,0),""),2),"")</f>
        <v/>
      </c>
      <c r="BN482" s="52" t="str">
        <f ca="1"/>
        <v/>
      </c>
      <c r="BO482" s="52" t="str">
        <f ca="1"/>
        <v/>
      </c>
      <c r="BP482" s="52" t="str">
        <f ca="1"/>
        <v/>
      </c>
      <c r="BQ482" s="64" t="str">
        <f ca="1"/>
        <v/>
      </c>
      <c r="BR482" s="6"/>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6"/>
      <c r="DM482" s="6"/>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row>
    <row r="483" spans="1:153" x14ac:dyDescent="0.3">
      <c r="A483" s="5"/>
      <c r="B483" s="18" t="str">
        <f t="shared" si="111"/>
        <v/>
      </c>
      <c r="C483" s="24"/>
      <c r="D483" s="24"/>
      <c r="E483" s="24"/>
      <c r="F483" s="24"/>
      <c r="G483" s="24"/>
      <c r="H483" s="25"/>
      <c r="I483" s="25"/>
      <c r="J483" s="25"/>
      <c r="K483" s="25"/>
      <c r="L483" s="25"/>
      <c r="M483" s="25"/>
      <c r="N483" s="24"/>
      <c r="O483" s="25"/>
      <c r="P483" s="6"/>
      <c r="Q483" s="6"/>
      <c r="R483" s="6" t="e">
        <f t="shared" si="112"/>
        <v>#N/A</v>
      </c>
      <c r="S483" s="6" t="e">
        <f t="shared" si="113"/>
        <v>#N/A</v>
      </c>
      <c r="T483" s="6" t="e">
        <f t="shared" si="114"/>
        <v>#N/A</v>
      </c>
      <c r="U483" s="6" t="e">
        <f t="shared" si="115"/>
        <v>#N/A</v>
      </c>
      <c r="V483" s="8" cm="1">
        <f t="array" ref="V483">IF(M483=0,0,IF(OR($DM$4=3,$DM$4=4),0,IF($DM$4=1,INDEX($CZ$7:$CZ$15,SUM(IF(M483&lt;$CY$7:$CY$15=TRUE,1,0))+1),VLOOKUP(M483,$DB$7:$DC$107,2,FALSE))))</f>
        <v>0</v>
      </c>
      <c r="W483" s="6" t="e">
        <f t="shared" si="110"/>
        <v>#N/A</v>
      </c>
      <c r="X483" s="6" cm="1">
        <f t="array" aca="1" ref="X483" ca="1">SUM(IF((IF(E483=0,INDIRECT(_xlfn.CONCAT($CH$1,MATCH(F483,$CG$7:$CG$100,0)+6)):INDIRECT(_xlfn.CONCAT($CH$1,MATCH(F483,$CG$7:$CG$100,0)+6+SUM(IF((F483=$CG$7:$CG$59)=TRUE,1,0))-1)),INDIRECT(_xlfn.CONCAT($CD$1,MATCH(E483,$CC$7:$CC$100,0)+6)):INDIRECT(_xlfn.CONCAT($CD$1,MATCH(E483,$CC$7:$CC$100,0)+6+SUM(IF((E483=$CC$7:$CC$59)=TRUE,1,0))-1)))*$S$3)=0,0,1))</f>
        <v>2</v>
      </c>
      <c r="Y483" s="6" t="e" cm="1">
        <f t="array" aca="1" ref="Y483" ca="1">SUM(IF((TRANSPOSE(MMULT(MMULT(_xlfn.MUNIT(X483),IF(MMULT(IF(E483=0,INDIRECT(_xlfn.CONCAT($CH$1,MATCH(F483,$CG$7:$CG$100,0)+6)):INDIRECT(_xlfn.CONCAT($CH$1,MATCH(F483,$CG$7:$CG$100,0)+6+SUM(IF((F483=$CG$7:$CG$59)=TRUE,1,0))-1)),INDIRECT(_xlfn.CONCAT($CD$1,MATCH(E483,$CC$7:$CC$100,0)+6)):INDIRECT(_xlfn.CONCAT($CD$1,MATCH(E483,$CC$7:$CC$100,0)+6+SUM(IF((E483=$CC$7:$CC$59)=TRUE,1,0))-1)))*$S$3,1/TRANSPOSE(W483-INDIRECT(_xlfn.CONCAT($BZ$1,MATCH(D483,$BY$7:$BY$100,0)+6)):INDIRECT(_xlfn.CONCAT($BZ$1,MATCH(D483,$BY$7:$BY$100,0)+6+SUM(IF((D483=$BY$7:$BY$59)=TRUE,1,0))-1))*$R$3))=1,1,0)),W483-INDIRECT(_xlfn.CONCAT($BZ$1,MATCH(D483,$BY$7:$BY$100,0)+6)):INDIRECT(_xlfn.CONCAT($BZ$1,MATCH(D483,$BY$7:$BY$100,0)+6+SUM(IF((D483=$BY$7:$BY$59)=TRUE,1,0))-1))*$R$3)))=0,0,1))</f>
        <v>#N/A</v>
      </c>
      <c r="Z483" s="6"/>
      <c r="AA483" s="30" t="str">
        <f t="shared" ca="1" si="116"/>
        <v/>
      </c>
      <c r="AB483" s="31" t="str">
        <f t="shared" si="117"/>
        <v/>
      </c>
      <c r="AC483" s="31" t="str">
        <f t="shared" si="118"/>
        <v/>
      </c>
      <c r="AD483" s="31" t="str">
        <f t="shared" si="119"/>
        <v/>
      </c>
      <c r="AE483" s="32" t="str">
        <f t="shared" si="120"/>
        <v/>
      </c>
      <c r="AF483" s="33" t="str" cm="1">
        <f t="array" aca="1" ref="AF483" ca="1">IFERROR(IF(_xlfn._xlws.SORT(TRANSPOSE(MMULT(MMULT(_xlfn.MUNIT(X483),IF(ROUND(MMULT(IF(E483=0,IF(DN481=1,INDIRECT(_xlfn.CONCAT($CP$1,MATCH(F483,$CO$7:$CO$100,0)+6)):INDIRECT(_xlfn.CONCAT($CP$1,MATCH(F483,$CO$7:$CO$100,0)+6+SUM(IF((F483=$CO$7:$CO$59)=TRUE,1,0))-1)),INDIRECT(_xlfn.CONCAT($CH$1,MATCH(F483,$CG$7:$CG$100,0)+6)):INDIRECT(_xlfn.CONCAT($CH$1,MATCH(F483,$CG$7:$CG$100,0)+6+SUM(IF((F483=$CG$7:$CG$59)=TRUE,1,0))-1))),IF(OR(DN481=2,DN481=3),INDIRECT(_xlfn.CONCAT($CL$1,MATCH(E483,$CK$7:$CK$100,0)+6)):INDIRECT(_xlfn.CONCAT($CL$1,MATCH(E483,$CK$7:$CK$100,0)+6+SUM(IF((E483=$CK$7:$CK$59)=TRUE,1,0))-1)),INDIRECT(_xlfn.CONCAT($CD$1,MATCH(E483,$CC$7:$CC$100,0)+6)):INDIRECT(_xlfn.CONCAT($CD$1,MATCH(E483,$CC$7:$CC$100,0)+6+SUM(IF((E483=$CC$7:$CC$59)=TRUE,1,0))-1))))*$S$3*IF(AND(DM481=4,F483=0),1.1,1),1/TRANSPOSE(W483-INDIRECT(_xlfn.CONCAT($BZ$1,MATCH(D483,$BY$7:$BY$100,0)+6)):INDIRECT(_xlfn.CONCAT($BZ$1,MATCH(D483,$BY$7:$BY$100,0)+6+SUM(IF((D483=$BY$7:$BY$59)=TRUE,1,0))-1))*$R$3)),6)=1,1,0)),W483-INDIRECT(_xlfn.CONCAT($BZ$1,MATCH(D483,$BY$7:$BY$100,0)+6)):INDIRECT(_xlfn.CONCAT($BZ$1,MATCH(D483,$BY$7:$BY$100,0)+6+SUM(IF((D483=$BY$7:$BY$59)=TRUE,1,0))-1))*$R$3))/$S$3,1,-1,TRUE)=0,"",_xlfn._xlws.SORT(TRANSPOSE(MMULT(MMULT(_xlfn.MUNIT(X483),IF(ROUND(MMULT(IF(E483=0,IF(DN481=1,INDIRECT(_xlfn.CONCAT($CP$1,MATCH(F483,$CO$7:$CO$100,0)+6)):INDIRECT(_xlfn.CONCAT($CP$1,MATCH(F483,$CO$7:$CO$100,0)+6+SUM(IF((F483=$CO$7:$CO$59)=TRUE,1,0))-1)),INDIRECT(_xlfn.CONCAT($CH$1,MATCH(F483,$CG$7:$CG$100,0)+6)):INDIRECT(_xlfn.CONCAT($CH$1,MATCH(F483,$CG$7:$CG$100,0)+6+SUM(IF((F483=$CG$7:$CG$59)=TRUE,1,0))-1))),IF(OR(DN481=2,DN481=3),INDIRECT(_xlfn.CONCAT($CL$1,MATCH(E483,$CK$7:$CK$100,0)+6)):INDIRECT(_xlfn.CONCAT($CL$1,MATCH(E483,$CK$7:$CK$100,0)+6+SUM(IF((E483=$CK$7:$CK$59)=TRUE,1,0))-1)),INDIRECT(_xlfn.CONCAT($CD$1,MATCH(E483,$CC$7:$CC$100,0)+6)):INDIRECT(_xlfn.CONCAT($CD$1,MATCH(E483,$CC$7:$CC$100,0)+6+SUM(IF((E483=$CC$7:$CC$59)=TRUE,1,0))-1))))*$S$3*IF(AND(DM481=4,F483=0),1.1,1),1/TRANSPOSE(W483-INDIRECT(_xlfn.CONCAT($BZ$1,MATCH(D483,$BY$7:$BY$100,0)+6)):INDIRECT(_xlfn.CONCAT($BZ$1,MATCH(D483,$BY$7:$BY$100,0)+6+SUM(IF((D483=$BY$7:$BY$59)=TRUE,1,0))-1))*$R$3)),6)=1,1,0)),W483-INDIRECT(_xlfn.CONCAT($BZ$1,MATCH(D483,$BY$7:$BY$100,0)+6)):INDIRECT(_xlfn.CONCAT($BZ$1,MATCH(D483,$BY$7:$BY$100,0)+6+SUM(IF((D483=$BY$7:$BY$59)=TRUE,1,0))-1))*$R$3))/$S$3,1,-1,TRUE)),"")</f>
        <v/>
      </c>
      <c r="AG483" s="31"/>
      <c r="AH483" s="31"/>
      <c r="AI483" s="31"/>
      <c r="AJ483" s="32"/>
      <c r="AK483" s="6"/>
      <c r="AL483" s="21"/>
      <c r="AM483" s="21"/>
      <c r="AN483" s="48">
        <f t="shared" si="121"/>
        <v>12</v>
      </c>
      <c r="AO483" s="39" t="e">
        <f t="shared" si="122"/>
        <v>#N/A</v>
      </c>
      <c r="AP483" s="39" t="e" cm="1">
        <f t="array" ref="AP483">_xlfn.XMATCH(1,IF(IF((AL483=$DG$24:$EF$24)=TRUE,1,0)+IF((AM483=$DG$25:$EF$25)=TRUE,1,0)=2,1,0))</f>
        <v>#N/A</v>
      </c>
      <c r="AQ483" s="39" t="str" cm="1">
        <f t="array" aca="1" ref="AQ483:AU483" ca="1">AA483:AE483</f>
        <v/>
      </c>
      <c r="AR483" s="39" t="str">
        <f ca="1"/>
        <v/>
      </c>
      <c r="AS483" s="39" t="str">
        <f ca="1"/>
        <v/>
      </c>
      <c r="AT483" s="39" t="str">
        <f ca="1"/>
        <v/>
      </c>
      <c r="AU483" s="39" t="str">
        <f ca="1"/>
        <v/>
      </c>
      <c r="AV483" s="39">
        <f t="shared" si="123"/>
        <v>0</v>
      </c>
      <c r="AW483" s="39" t="e" cm="1">
        <f t="array" ref="AW483">IF(AND(AV483=1,AO483&lt;&gt;1),VLOOKUP(E483,변환표준점수!$H$8:$O$60,_xlfn.XMATCH('표점 계산기'!$AL483,변환표준점수!$I$6:$O$6)+1,FALSE),IF(AND($E483=0,$DN$4=1),INDEX($CH$7:$CH$73,SUM(IF(AF483=$CP$7:$CP$59,ROW($A$1:$A$50),0))),IF(AND($E483&lt;&gt;0,$DN$4&lt;&gt;1),INDEX($CD$7:$CD$73,SUM(IF(AF483=$CL$7:$CL$59,ROW($A$1:$A$50),0))),AF483:AJ483)))</f>
        <v>#N/A</v>
      </c>
      <c r="AX483" s="39"/>
      <c r="AY483" s="39"/>
      <c r="AZ483" s="39"/>
      <c r="BA483" s="39"/>
      <c r="BB483" s="39" t="e">
        <f>VLOOKUP(G483,변환표준점수!$X$8:$AM$16,_xlfn.XMATCH(AL483,변환표준점수!$Y$5:$AM$5)+IF(OR(AN483=6,AN483=7,AN483=10,AN483=11),IF(AO483=1,0,1),0)+1,FALSE)</f>
        <v>#N/A</v>
      </c>
      <c r="BC483" s="39" t="e">
        <f>VLOOKUP(H483,변환표준점수!$AO$8:$BE$16,_xlfn.XMATCH(AL483,변환표준점수!$AP$5:$BE$5)+IF(OR(AN483=3,AN483=6,AN483=8,AN483=9,AN483=10),IF(AO483=1,0,1),0)+1,FALSE)</f>
        <v>#N/A</v>
      </c>
      <c r="BD483" s="39" t="e">
        <f>IF(I483=0,VLOOKUP(K483,변환표준점수!$BU$8:$CF$62,'표점 계산기'!$AN483+1,FALSE),VLOOKUP(I483,변환표준점수!$BH$8:$BS$62,'표점 계산기'!$AN483+1,FALSE))</f>
        <v>#N/A</v>
      </c>
      <c r="BE483" s="39" t="e">
        <f>IF(J483=0,VLOOKUP(L483,변환표준점수!$BU$8:$CF$62,'표점 계산기'!$AN483+1,FALSE),VLOOKUP(J483,변환표준점수!$BH$8:$BS$62,'표점 계산기'!$AN483+1,FALSE))</f>
        <v>#N/A</v>
      </c>
      <c r="BF483" s="39" cm="1">
        <f t="array" ref="BF483">IF(M483=0,0,IF(OR(AN483=3,AN483=4),0,IF(AN483=1,INDEX($CZ$7:$CZ$15,SUM(IF(M483&lt;$CY$7:$CY$15=TRUE,1,0))+1),VLOOKUP(M483,변환표준점수!$BH$8:$BS$62,'표점 계산기'!AN483+1,FALSE))))</f>
        <v>0</v>
      </c>
      <c r="BG483" s="39" t="e" cm="1">
        <f t="array" ref="BG483">INDEX($DG$24:$EF$31,COLUMN(C478),$AP483)</f>
        <v>#N/A</v>
      </c>
      <c r="BH483" s="39" t="e" cm="1">
        <f t="array" ref="BH483">INDEX($DG$24:$EF$31,COLUMN(D478),$AP483)</f>
        <v>#N/A</v>
      </c>
      <c r="BI483" s="39" t="e" cm="1">
        <f t="array" ref="BI483">INDEX($DG$24:$EF$31,COLUMN(E478),$AP483)</f>
        <v>#N/A</v>
      </c>
      <c r="BJ483" s="39" t="e" cm="1">
        <f t="array" ref="BJ483">INDEX($DG$24:$EF$31,COLUMN(F478),$AP483)</f>
        <v>#N/A</v>
      </c>
      <c r="BK483" s="39" t="e" cm="1">
        <f t="array" ref="BK483">INDEX($DG$24:$EF$31,COLUMN(G478),$AP483)</f>
        <v>#N/A</v>
      </c>
      <c r="BL483" s="39" t="e" cm="1">
        <f t="array" ref="BL483">INDEX($DG$24:$EF$31,COLUMN(H478),$AP483)</f>
        <v>#N/A</v>
      </c>
      <c r="BM483" s="63" t="str" cm="1">
        <f t="array" aca="1" ref="BM483:BQ483" ca="1">IFERROR(ROUND(IF(IFERROR(AW483:BA483/AW483:BA483,0)=1,(IFERROR(AQ483:AU483*BG483,0)+IFERROR(AW483:BA483*BH483,0)+(SUM(BD483:BF483)-MIN(BD483:BF483))*BI483+BB483*BJ483+BC483*BK483)*BL483+BB483*(1-BJ483)+BC483*(1-BK483)+IF(AN483=1,BF483,0),""),2),"")</f>
        <v/>
      </c>
      <c r="BN483" s="52" t="str">
        <f ca="1"/>
        <v/>
      </c>
      <c r="BO483" s="52" t="str">
        <f ca="1"/>
        <v/>
      </c>
      <c r="BP483" s="52" t="str">
        <f ca="1"/>
        <v/>
      </c>
      <c r="BQ483" s="64" t="str">
        <f ca="1"/>
        <v/>
      </c>
      <c r="BR483" s="6"/>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6"/>
      <c r="DM483" s="6"/>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row>
    <row r="484" spans="1:153" x14ac:dyDescent="0.3">
      <c r="A484" s="5"/>
      <c r="B484" s="18" t="str">
        <f t="shared" si="111"/>
        <v/>
      </c>
      <c r="C484" s="24"/>
      <c r="D484" s="24"/>
      <c r="E484" s="24"/>
      <c r="F484" s="24"/>
      <c r="G484" s="24"/>
      <c r="H484" s="25"/>
      <c r="I484" s="25"/>
      <c r="J484" s="25"/>
      <c r="K484" s="25"/>
      <c r="L484" s="25"/>
      <c r="M484" s="25"/>
      <c r="N484" s="24"/>
      <c r="O484" s="25"/>
      <c r="P484" s="6"/>
      <c r="Q484" s="6"/>
      <c r="R484" s="6" t="e">
        <f t="shared" si="112"/>
        <v>#N/A</v>
      </c>
      <c r="S484" s="6" t="e">
        <f t="shared" si="113"/>
        <v>#N/A</v>
      </c>
      <c r="T484" s="6" t="e">
        <f t="shared" si="114"/>
        <v>#N/A</v>
      </c>
      <c r="U484" s="6" t="e">
        <f t="shared" si="115"/>
        <v>#N/A</v>
      </c>
      <c r="V484" s="8" cm="1">
        <f t="array" ref="V484">IF(M484=0,0,IF(OR($DM$4=3,$DM$4=4),0,IF($DM$4=1,INDEX($CZ$7:$CZ$15,SUM(IF(M484&lt;$CY$7:$CY$15=TRUE,1,0))+1),VLOOKUP(M484,$DB$7:$DC$107,2,FALSE))))</f>
        <v>0</v>
      </c>
      <c r="W484" s="6" t="e">
        <f t="shared" si="110"/>
        <v>#N/A</v>
      </c>
      <c r="X484" s="6" cm="1">
        <f t="array" aca="1" ref="X484" ca="1">SUM(IF((IF(E484=0,INDIRECT(_xlfn.CONCAT($CH$1,MATCH(F484,$CG$7:$CG$100,0)+6)):INDIRECT(_xlfn.CONCAT($CH$1,MATCH(F484,$CG$7:$CG$100,0)+6+SUM(IF((F484=$CG$7:$CG$59)=TRUE,1,0))-1)),INDIRECT(_xlfn.CONCAT($CD$1,MATCH(E484,$CC$7:$CC$100,0)+6)):INDIRECT(_xlfn.CONCAT($CD$1,MATCH(E484,$CC$7:$CC$100,0)+6+SUM(IF((E484=$CC$7:$CC$59)=TRUE,1,0))-1)))*$S$3)=0,0,1))</f>
        <v>2</v>
      </c>
      <c r="Y484" s="6" t="e" cm="1">
        <f t="array" aca="1" ref="Y484" ca="1">SUM(IF((TRANSPOSE(MMULT(MMULT(_xlfn.MUNIT(X484),IF(MMULT(IF(E484=0,INDIRECT(_xlfn.CONCAT($CH$1,MATCH(F484,$CG$7:$CG$100,0)+6)):INDIRECT(_xlfn.CONCAT($CH$1,MATCH(F484,$CG$7:$CG$100,0)+6+SUM(IF((F484=$CG$7:$CG$59)=TRUE,1,0))-1)),INDIRECT(_xlfn.CONCAT($CD$1,MATCH(E484,$CC$7:$CC$100,0)+6)):INDIRECT(_xlfn.CONCAT($CD$1,MATCH(E484,$CC$7:$CC$100,0)+6+SUM(IF((E484=$CC$7:$CC$59)=TRUE,1,0))-1)))*$S$3,1/TRANSPOSE(W484-INDIRECT(_xlfn.CONCAT($BZ$1,MATCH(D484,$BY$7:$BY$100,0)+6)):INDIRECT(_xlfn.CONCAT($BZ$1,MATCH(D484,$BY$7:$BY$100,0)+6+SUM(IF((D484=$BY$7:$BY$59)=TRUE,1,0))-1))*$R$3))=1,1,0)),W484-INDIRECT(_xlfn.CONCAT($BZ$1,MATCH(D484,$BY$7:$BY$100,0)+6)):INDIRECT(_xlfn.CONCAT($BZ$1,MATCH(D484,$BY$7:$BY$100,0)+6+SUM(IF((D484=$BY$7:$BY$59)=TRUE,1,0))-1))*$R$3)))=0,0,1))</f>
        <v>#N/A</v>
      </c>
      <c r="Z484" s="6"/>
      <c r="AA484" s="30" t="str">
        <f t="shared" ca="1" si="116"/>
        <v/>
      </c>
      <c r="AB484" s="31" t="str">
        <f t="shared" si="117"/>
        <v/>
      </c>
      <c r="AC484" s="31" t="str">
        <f t="shared" si="118"/>
        <v/>
      </c>
      <c r="AD484" s="31" t="str">
        <f t="shared" si="119"/>
        <v/>
      </c>
      <c r="AE484" s="32" t="str">
        <f t="shared" si="120"/>
        <v/>
      </c>
      <c r="AF484" s="33" t="str" cm="1">
        <f t="array" aca="1" ref="AF484" ca="1">IFERROR(IF(_xlfn._xlws.SORT(TRANSPOSE(MMULT(MMULT(_xlfn.MUNIT(X484),IF(ROUND(MMULT(IF(E484=0,IF(DN482=1,INDIRECT(_xlfn.CONCAT($CP$1,MATCH(F484,$CO$7:$CO$100,0)+6)):INDIRECT(_xlfn.CONCAT($CP$1,MATCH(F484,$CO$7:$CO$100,0)+6+SUM(IF((F484=$CO$7:$CO$59)=TRUE,1,0))-1)),INDIRECT(_xlfn.CONCAT($CH$1,MATCH(F484,$CG$7:$CG$100,0)+6)):INDIRECT(_xlfn.CONCAT($CH$1,MATCH(F484,$CG$7:$CG$100,0)+6+SUM(IF((F484=$CG$7:$CG$59)=TRUE,1,0))-1))),IF(OR(DN482=2,DN482=3),INDIRECT(_xlfn.CONCAT($CL$1,MATCH(E484,$CK$7:$CK$100,0)+6)):INDIRECT(_xlfn.CONCAT($CL$1,MATCH(E484,$CK$7:$CK$100,0)+6+SUM(IF((E484=$CK$7:$CK$59)=TRUE,1,0))-1)),INDIRECT(_xlfn.CONCAT($CD$1,MATCH(E484,$CC$7:$CC$100,0)+6)):INDIRECT(_xlfn.CONCAT($CD$1,MATCH(E484,$CC$7:$CC$100,0)+6+SUM(IF((E484=$CC$7:$CC$59)=TRUE,1,0))-1))))*$S$3*IF(AND(DM482=4,F484=0),1.1,1),1/TRANSPOSE(W484-INDIRECT(_xlfn.CONCAT($BZ$1,MATCH(D484,$BY$7:$BY$100,0)+6)):INDIRECT(_xlfn.CONCAT($BZ$1,MATCH(D484,$BY$7:$BY$100,0)+6+SUM(IF((D484=$BY$7:$BY$59)=TRUE,1,0))-1))*$R$3)),6)=1,1,0)),W484-INDIRECT(_xlfn.CONCAT($BZ$1,MATCH(D484,$BY$7:$BY$100,0)+6)):INDIRECT(_xlfn.CONCAT($BZ$1,MATCH(D484,$BY$7:$BY$100,0)+6+SUM(IF((D484=$BY$7:$BY$59)=TRUE,1,0))-1))*$R$3))/$S$3,1,-1,TRUE)=0,"",_xlfn._xlws.SORT(TRANSPOSE(MMULT(MMULT(_xlfn.MUNIT(X484),IF(ROUND(MMULT(IF(E484=0,IF(DN482=1,INDIRECT(_xlfn.CONCAT($CP$1,MATCH(F484,$CO$7:$CO$100,0)+6)):INDIRECT(_xlfn.CONCAT($CP$1,MATCH(F484,$CO$7:$CO$100,0)+6+SUM(IF((F484=$CO$7:$CO$59)=TRUE,1,0))-1)),INDIRECT(_xlfn.CONCAT($CH$1,MATCH(F484,$CG$7:$CG$100,0)+6)):INDIRECT(_xlfn.CONCAT($CH$1,MATCH(F484,$CG$7:$CG$100,0)+6+SUM(IF((F484=$CG$7:$CG$59)=TRUE,1,0))-1))),IF(OR(DN482=2,DN482=3),INDIRECT(_xlfn.CONCAT($CL$1,MATCH(E484,$CK$7:$CK$100,0)+6)):INDIRECT(_xlfn.CONCAT($CL$1,MATCH(E484,$CK$7:$CK$100,0)+6+SUM(IF((E484=$CK$7:$CK$59)=TRUE,1,0))-1)),INDIRECT(_xlfn.CONCAT($CD$1,MATCH(E484,$CC$7:$CC$100,0)+6)):INDIRECT(_xlfn.CONCAT($CD$1,MATCH(E484,$CC$7:$CC$100,0)+6+SUM(IF((E484=$CC$7:$CC$59)=TRUE,1,0))-1))))*$S$3*IF(AND(DM482=4,F484=0),1.1,1),1/TRANSPOSE(W484-INDIRECT(_xlfn.CONCAT($BZ$1,MATCH(D484,$BY$7:$BY$100,0)+6)):INDIRECT(_xlfn.CONCAT($BZ$1,MATCH(D484,$BY$7:$BY$100,0)+6+SUM(IF((D484=$BY$7:$BY$59)=TRUE,1,0))-1))*$R$3)),6)=1,1,0)),W484-INDIRECT(_xlfn.CONCAT($BZ$1,MATCH(D484,$BY$7:$BY$100,0)+6)):INDIRECT(_xlfn.CONCAT($BZ$1,MATCH(D484,$BY$7:$BY$100,0)+6+SUM(IF((D484=$BY$7:$BY$59)=TRUE,1,0))-1))*$R$3))/$S$3,1,-1,TRUE)),"")</f>
        <v/>
      </c>
      <c r="AG484" s="31"/>
      <c r="AH484" s="31"/>
      <c r="AI484" s="31"/>
      <c r="AJ484" s="32"/>
      <c r="AK484" s="6"/>
      <c r="AL484" s="21"/>
      <c r="AM484" s="21"/>
      <c r="AN484" s="48">
        <f t="shared" si="121"/>
        <v>12</v>
      </c>
      <c r="AO484" s="39" t="e">
        <f t="shared" si="122"/>
        <v>#N/A</v>
      </c>
      <c r="AP484" s="39" t="e" cm="1">
        <f t="array" ref="AP484">_xlfn.XMATCH(1,IF(IF((AL484=$DG$24:$EF$24)=TRUE,1,0)+IF((AM484=$DG$25:$EF$25)=TRUE,1,0)=2,1,0))</f>
        <v>#N/A</v>
      </c>
      <c r="AQ484" s="39" t="str" cm="1">
        <f t="array" aca="1" ref="AQ484:AU484" ca="1">AA484:AE484</f>
        <v/>
      </c>
      <c r="AR484" s="39" t="str">
        <f ca="1"/>
        <v/>
      </c>
      <c r="AS484" s="39" t="str">
        <f ca="1"/>
        <v/>
      </c>
      <c r="AT484" s="39" t="str">
        <f ca="1"/>
        <v/>
      </c>
      <c r="AU484" s="39" t="str">
        <f ca="1"/>
        <v/>
      </c>
      <c r="AV484" s="39">
        <f t="shared" si="123"/>
        <v>0</v>
      </c>
      <c r="AW484" s="39" t="e" cm="1">
        <f t="array" ref="AW484">IF(AND(AV484=1,AO484&lt;&gt;1),VLOOKUP(E484,변환표준점수!$H$8:$O$60,_xlfn.XMATCH('표점 계산기'!$AL484,변환표준점수!$I$6:$O$6)+1,FALSE),IF(AND($E484=0,$DN$4=1),INDEX($CH$7:$CH$73,SUM(IF(AF484=$CP$7:$CP$59,ROW($A$1:$A$50),0))),IF(AND($E484&lt;&gt;0,$DN$4&lt;&gt;1),INDEX($CD$7:$CD$73,SUM(IF(AF484=$CL$7:$CL$59,ROW($A$1:$A$50),0))),AF484:AJ484)))</f>
        <v>#N/A</v>
      </c>
      <c r="AX484" s="39"/>
      <c r="AY484" s="39"/>
      <c r="AZ484" s="39"/>
      <c r="BA484" s="39"/>
      <c r="BB484" s="39" t="e">
        <f>VLOOKUP(G484,변환표준점수!$X$8:$AM$16,_xlfn.XMATCH(AL484,변환표준점수!$Y$5:$AM$5)+IF(OR(AN484=6,AN484=7,AN484=10,AN484=11),IF(AO484=1,0,1),0)+1,FALSE)</f>
        <v>#N/A</v>
      </c>
      <c r="BC484" s="39" t="e">
        <f>VLOOKUP(H484,변환표준점수!$AO$8:$BE$16,_xlfn.XMATCH(AL484,변환표준점수!$AP$5:$BE$5)+IF(OR(AN484=3,AN484=6,AN484=8,AN484=9,AN484=10),IF(AO484=1,0,1),0)+1,FALSE)</f>
        <v>#N/A</v>
      </c>
      <c r="BD484" s="39" t="e">
        <f>IF(I484=0,VLOOKUP(K484,변환표준점수!$BU$8:$CF$62,'표점 계산기'!$AN484+1,FALSE),VLOOKUP(I484,변환표준점수!$BH$8:$BS$62,'표점 계산기'!$AN484+1,FALSE))</f>
        <v>#N/A</v>
      </c>
      <c r="BE484" s="39" t="e">
        <f>IF(J484=0,VLOOKUP(L484,변환표준점수!$BU$8:$CF$62,'표점 계산기'!$AN484+1,FALSE),VLOOKUP(J484,변환표준점수!$BH$8:$BS$62,'표점 계산기'!$AN484+1,FALSE))</f>
        <v>#N/A</v>
      </c>
      <c r="BF484" s="39" cm="1">
        <f t="array" ref="BF484">IF(M484=0,0,IF(OR(AN484=3,AN484=4),0,IF(AN484=1,INDEX($CZ$7:$CZ$15,SUM(IF(M484&lt;$CY$7:$CY$15=TRUE,1,0))+1),VLOOKUP(M484,변환표준점수!$BH$8:$BS$62,'표점 계산기'!AN484+1,FALSE))))</f>
        <v>0</v>
      </c>
      <c r="BG484" s="39" t="e" cm="1">
        <f t="array" ref="BG484">INDEX($DG$24:$EF$31,COLUMN(C479),$AP484)</f>
        <v>#N/A</v>
      </c>
      <c r="BH484" s="39" t="e" cm="1">
        <f t="array" ref="BH484">INDEX($DG$24:$EF$31,COLUMN(D479),$AP484)</f>
        <v>#N/A</v>
      </c>
      <c r="BI484" s="39" t="e" cm="1">
        <f t="array" ref="BI484">INDEX($DG$24:$EF$31,COLUMN(E479),$AP484)</f>
        <v>#N/A</v>
      </c>
      <c r="BJ484" s="39" t="e" cm="1">
        <f t="array" ref="BJ484">INDEX($DG$24:$EF$31,COLUMN(F479),$AP484)</f>
        <v>#N/A</v>
      </c>
      <c r="BK484" s="39" t="e" cm="1">
        <f t="array" ref="BK484">INDEX($DG$24:$EF$31,COLUMN(G479),$AP484)</f>
        <v>#N/A</v>
      </c>
      <c r="BL484" s="39" t="e" cm="1">
        <f t="array" ref="BL484">INDEX($DG$24:$EF$31,COLUMN(H479),$AP484)</f>
        <v>#N/A</v>
      </c>
      <c r="BM484" s="63" t="str" cm="1">
        <f t="array" aca="1" ref="BM484:BQ484" ca="1">IFERROR(ROUND(IF(IFERROR(AW484:BA484/AW484:BA484,0)=1,(IFERROR(AQ484:AU484*BG484,0)+IFERROR(AW484:BA484*BH484,0)+(SUM(BD484:BF484)-MIN(BD484:BF484))*BI484+BB484*BJ484+BC484*BK484)*BL484+BB484*(1-BJ484)+BC484*(1-BK484)+IF(AN484=1,BF484,0),""),2),"")</f>
        <v/>
      </c>
      <c r="BN484" s="52" t="str">
        <f ca="1"/>
        <v/>
      </c>
      <c r="BO484" s="52" t="str">
        <f ca="1"/>
        <v/>
      </c>
      <c r="BP484" s="52" t="str">
        <f ca="1"/>
        <v/>
      </c>
      <c r="BQ484" s="64" t="str">
        <f ca="1"/>
        <v/>
      </c>
      <c r="BR484" s="6"/>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6"/>
      <c r="DM484" s="6"/>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row>
    <row r="485" spans="1:153" x14ac:dyDescent="0.3">
      <c r="A485" s="5"/>
      <c r="B485" s="18" t="str">
        <f t="shared" si="111"/>
        <v/>
      </c>
      <c r="C485" s="24"/>
      <c r="D485" s="24"/>
      <c r="E485" s="24"/>
      <c r="F485" s="24"/>
      <c r="G485" s="24"/>
      <c r="H485" s="25"/>
      <c r="I485" s="25"/>
      <c r="J485" s="25"/>
      <c r="K485" s="25"/>
      <c r="L485" s="25"/>
      <c r="M485" s="25"/>
      <c r="N485" s="24"/>
      <c r="O485" s="25"/>
      <c r="P485" s="6"/>
      <c r="Q485" s="6"/>
      <c r="R485" s="6" t="e">
        <f t="shared" si="112"/>
        <v>#N/A</v>
      </c>
      <c r="S485" s="6" t="e">
        <f t="shared" si="113"/>
        <v>#N/A</v>
      </c>
      <c r="T485" s="6" t="e">
        <f t="shared" si="114"/>
        <v>#N/A</v>
      </c>
      <c r="U485" s="6" t="e">
        <f t="shared" si="115"/>
        <v>#N/A</v>
      </c>
      <c r="V485" s="8" cm="1">
        <f t="array" ref="V485">IF(M485=0,0,IF(OR($DM$4=3,$DM$4=4),0,IF($DM$4=1,INDEX($CZ$7:$CZ$15,SUM(IF(M485&lt;$CY$7:$CY$15=TRUE,1,0))+1),VLOOKUP(M485,$DB$7:$DC$107,2,FALSE))))</f>
        <v>0</v>
      </c>
      <c r="W485" s="6" t="e">
        <f t="shared" si="110"/>
        <v>#N/A</v>
      </c>
      <c r="X485" s="6" cm="1">
        <f t="array" aca="1" ref="X485" ca="1">SUM(IF((IF(E485=0,INDIRECT(_xlfn.CONCAT($CH$1,MATCH(F485,$CG$7:$CG$100,0)+6)):INDIRECT(_xlfn.CONCAT($CH$1,MATCH(F485,$CG$7:$CG$100,0)+6+SUM(IF((F485=$CG$7:$CG$59)=TRUE,1,0))-1)),INDIRECT(_xlfn.CONCAT($CD$1,MATCH(E485,$CC$7:$CC$100,0)+6)):INDIRECT(_xlfn.CONCAT($CD$1,MATCH(E485,$CC$7:$CC$100,0)+6+SUM(IF((E485=$CC$7:$CC$59)=TRUE,1,0))-1)))*$S$3)=0,0,1))</f>
        <v>2</v>
      </c>
      <c r="Y485" s="6" t="e" cm="1">
        <f t="array" aca="1" ref="Y485" ca="1">SUM(IF((TRANSPOSE(MMULT(MMULT(_xlfn.MUNIT(X485),IF(MMULT(IF(E485=0,INDIRECT(_xlfn.CONCAT($CH$1,MATCH(F485,$CG$7:$CG$100,0)+6)):INDIRECT(_xlfn.CONCAT($CH$1,MATCH(F485,$CG$7:$CG$100,0)+6+SUM(IF((F485=$CG$7:$CG$59)=TRUE,1,0))-1)),INDIRECT(_xlfn.CONCAT($CD$1,MATCH(E485,$CC$7:$CC$100,0)+6)):INDIRECT(_xlfn.CONCAT($CD$1,MATCH(E485,$CC$7:$CC$100,0)+6+SUM(IF((E485=$CC$7:$CC$59)=TRUE,1,0))-1)))*$S$3,1/TRANSPOSE(W485-INDIRECT(_xlfn.CONCAT($BZ$1,MATCH(D485,$BY$7:$BY$100,0)+6)):INDIRECT(_xlfn.CONCAT($BZ$1,MATCH(D485,$BY$7:$BY$100,0)+6+SUM(IF((D485=$BY$7:$BY$59)=TRUE,1,0))-1))*$R$3))=1,1,0)),W485-INDIRECT(_xlfn.CONCAT($BZ$1,MATCH(D485,$BY$7:$BY$100,0)+6)):INDIRECT(_xlfn.CONCAT($BZ$1,MATCH(D485,$BY$7:$BY$100,0)+6+SUM(IF((D485=$BY$7:$BY$59)=TRUE,1,0))-1))*$R$3)))=0,0,1))</f>
        <v>#N/A</v>
      </c>
      <c r="Z485" s="6"/>
      <c r="AA485" s="30" t="str">
        <f t="shared" ca="1" si="116"/>
        <v/>
      </c>
      <c r="AB485" s="31" t="str">
        <f t="shared" si="117"/>
        <v/>
      </c>
      <c r="AC485" s="31" t="str">
        <f t="shared" si="118"/>
        <v/>
      </c>
      <c r="AD485" s="31" t="str">
        <f t="shared" si="119"/>
        <v/>
      </c>
      <c r="AE485" s="32" t="str">
        <f t="shared" si="120"/>
        <v/>
      </c>
      <c r="AF485" s="33" t="str" cm="1">
        <f t="array" aca="1" ref="AF485" ca="1">IFERROR(IF(_xlfn._xlws.SORT(TRANSPOSE(MMULT(MMULT(_xlfn.MUNIT(X485),IF(ROUND(MMULT(IF(E485=0,IF(DN483=1,INDIRECT(_xlfn.CONCAT($CP$1,MATCH(F485,$CO$7:$CO$100,0)+6)):INDIRECT(_xlfn.CONCAT($CP$1,MATCH(F485,$CO$7:$CO$100,0)+6+SUM(IF((F485=$CO$7:$CO$59)=TRUE,1,0))-1)),INDIRECT(_xlfn.CONCAT($CH$1,MATCH(F485,$CG$7:$CG$100,0)+6)):INDIRECT(_xlfn.CONCAT($CH$1,MATCH(F485,$CG$7:$CG$100,0)+6+SUM(IF((F485=$CG$7:$CG$59)=TRUE,1,0))-1))),IF(OR(DN483=2,DN483=3),INDIRECT(_xlfn.CONCAT($CL$1,MATCH(E485,$CK$7:$CK$100,0)+6)):INDIRECT(_xlfn.CONCAT($CL$1,MATCH(E485,$CK$7:$CK$100,0)+6+SUM(IF((E485=$CK$7:$CK$59)=TRUE,1,0))-1)),INDIRECT(_xlfn.CONCAT($CD$1,MATCH(E485,$CC$7:$CC$100,0)+6)):INDIRECT(_xlfn.CONCAT($CD$1,MATCH(E485,$CC$7:$CC$100,0)+6+SUM(IF((E485=$CC$7:$CC$59)=TRUE,1,0))-1))))*$S$3*IF(AND(DM483=4,F485=0),1.1,1),1/TRANSPOSE(W485-INDIRECT(_xlfn.CONCAT($BZ$1,MATCH(D485,$BY$7:$BY$100,0)+6)):INDIRECT(_xlfn.CONCAT($BZ$1,MATCH(D485,$BY$7:$BY$100,0)+6+SUM(IF((D485=$BY$7:$BY$59)=TRUE,1,0))-1))*$R$3)),6)=1,1,0)),W485-INDIRECT(_xlfn.CONCAT($BZ$1,MATCH(D485,$BY$7:$BY$100,0)+6)):INDIRECT(_xlfn.CONCAT($BZ$1,MATCH(D485,$BY$7:$BY$100,0)+6+SUM(IF((D485=$BY$7:$BY$59)=TRUE,1,0))-1))*$R$3))/$S$3,1,-1,TRUE)=0,"",_xlfn._xlws.SORT(TRANSPOSE(MMULT(MMULT(_xlfn.MUNIT(X485),IF(ROUND(MMULT(IF(E485=0,IF(DN483=1,INDIRECT(_xlfn.CONCAT($CP$1,MATCH(F485,$CO$7:$CO$100,0)+6)):INDIRECT(_xlfn.CONCAT($CP$1,MATCH(F485,$CO$7:$CO$100,0)+6+SUM(IF((F485=$CO$7:$CO$59)=TRUE,1,0))-1)),INDIRECT(_xlfn.CONCAT($CH$1,MATCH(F485,$CG$7:$CG$100,0)+6)):INDIRECT(_xlfn.CONCAT($CH$1,MATCH(F485,$CG$7:$CG$100,0)+6+SUM(IF((F485=$CG$7:$CG$59)=TRUE,1,0))-1))),IF(OR(DN483=2,DN483=3),INDIRECT(_xlfn.CONCAT($CL$1,MATCH(E485,$CK$7:$CK$100,0)+6)):INDIRECT(_xlfn.CONCAT($CL$1,MATCH(E485,$CK$7:$CK$100,0)+6+SUM(IF((E485=$CK$7:$CK$59)=TRUE,1,0))-1)),INDIRECT(_xlfn.CONCAT($CD$1,MATCH(E485,$CC$7:$CC$100,0)+6)):INDIRECT(_xlfn.CONCAT($CD$1,MATCH(E485,$CC$7:$CC$100,0)+6+SUM(IF((E485=$CC$7:$CC$59)=TRUE,1,0))-1))))*$S$3*IF(AND(DM483=4,F485=0),1.1,1),1/TRANSPOSE(W485-INDIRECT(_xlfn.CONCAT($BZ$1,MATCH(D485,$BY$7:$BY$100,0)+6)):INDIRECT(_xlfn.CONCAT($BZ$1,MATCH(D485,$BY$7:$BY$100,0)+6+SUM(IF((D485=$BY$7:$BY$59)=TRUE,1,0))-1))*$R$3)),6)=1,1,0)),W485-INDIRECT(_xlfn.CONCAT($BZ$1,MATCH(D485,$BY$7:$BY$100,0)+6)):INDIRECT(_xlfn.CONCAT($BZ$1,MATCH(D485,$BY$7:$BY$100,0)+6+SUM(IF((D485=$BY$7:$BY$59)=TRUE,1,0))-1))*$R$3))/$S$3,1,-1,TRUE)),"")</f>
        <v/>
      </c>
      <c r="AG485" s="31"/>
      <c r="AH485" s="31"/>
      <c r="AI485" s="31"/>
      <c r="AJ485" s="32"/>
      <c r="AK485" s="6"/>
      <c r="AL485" s="21"/>
      <c r="AM485" s="21"/>
      <c r="AN485" s="48">
        <f t="shared" si="121"/>
        <v>12</v>
      </c>
      <c r="AO485" s="39" t="e">
        <f t="shared" si="122"/>
        <v>#N/A</v>
      </c>
      <c r="AP485" s="39" t="e" cm="1">
        <f t="array" ref="AP485">_xlfn.XMATCH(1,IF(IF((AL485=$DG$24:$EF$24)=TRUE,1,0)+IF((AM485=$DG$25:$EF$25)=TRUE,1,0)=2,1,0))</f>
        <v>#N/A</v>
      </c>
      <c r="AQ485" s="39" t="str" cm="1">
        <f t="array" aca="1" ref="AQ485:AU485" ca="1">AA485:AE485</f>
        <v/>
      </c>
      <c r="AR485" s="39" t="str">
        <f ca="1"/>
        <v/>
      </c>
      <c r="AS485" s="39" t="str">
        <f ca="1"/>
        <v/>
      </c>
      <c r="AT485" s="39" t="str">
        <f ca="1"/>
        <v/>
      </c>
      <c r="AU485" s="39" t="str">
        <f ca="1"/>
        <v/>
      </c>
      <c r="AV485" s="39">
        <f t="shared" si="123"/>
        <v>0</v>
      </c>
      <c r="AW485" s="39" t="e" cm="1">
        <f t="array" ref="AW485">IF(AND(AV485=1,AO485&lt;&gt;1),VLOOKUP(E485,변환표준점수!$H$8:$O$60,_xlfn.XMATCH('표점 계산기'!$AL485,변환표준점수!$I$6:$O$6)+1,FALSE),IF(AND($E485=0,$DN$4=1),INDEX($CH$7:$CH$73,SUM(IF(AF485=$CP$7:$CP$59,ROW($A$1:$A$50),0))),IF(AND($E485&lt;&gt;0,$DN$4&lt;&gt;1),INDEX($CD$7:$CD$73,SUM(IF(AF485=$CL$7:$CL$59,ROW($A$1:$A$50),0))),AF485:AJ485)))</f>
        <v>#N/A</v>
      </c>
      <c r="AX485" s="39"/>
      <c r="AY485" s="39"/>
      <c r="AZ485" s="39"/>
      <c r="BA485" s="39"/>
      <c r="BB485" s="39" t="e">
        <f>VLOOKUP(G485,변환표준점수!$X$8:$AM$16,_xlfn.XMATCH(AL485,변환표준점수!$Y$5:$AM$5)+IF(OR(AN485=6,AN485=7,AN485=10,AN485=11),IF(AO485=1,0,1),0)+1,FALSE)</f>
        <v>#N/A</v>
      </c>
      <c r="BC485" s="39" t="e">
        <f>VLOOKUP(H485,변환표준점수!$AO$8:$BE$16,_xlfn.XMATCH(AL485,변환표준점수!$AP$5:$BE$5)+IF(OR(AN485=3,AN485=6,AN485=8,AN485=9,AN485=10),IF(AO485=1,0,1),0)+1,FALSE)</f>
        <v>#N/A</v>
      </c>
      <c r="BD485" s="39" t="e">
        <f>IF(I485=0,VLOOKUP(K485,변환표준점수!$BU$8:$CF$62,'표점 계산기'!$AN485+1,FALSE),VLOOKUP(I485,변환표준점수!$BH$8:$BS$62,'표점 계산기'!$AN485+1,FALSE))</f>
        <v>#N/A</v>
      </c>
      <c r="BE485" s="39" t="e">
        <f>IF(J485=0,VLOOKUP(L485,변환표준점수!$BU$8:$CF$62,'표점 계산기'!$AN485+1,FALSE),VLOOKUP(J485,변환표준점수!$BH$8:$BS$62,'표점 계산기'!$AN485+1,FALSE))</f>
        <v>#N/A</v>
      </c>
      <c r="BF485" s="39" cm="1">
        <f t="array" ref="BF485">IF(M485=0,0,IF(OR(AN485=3,AN485=4),0,IF(AN485=1,INDEX($CZ$7:$CZ$15,SUM(IF(M485&lt;$CY$7:$CY$15=TRUE,1,0))+1),VLOOKUP(M485,변환표준점수!$BH$8:$BS$62,'표점 계산기'!AN485+1,FALSE))))</f>
        <v>0</v>
      </c>
      <c r="BG485" s="39" t="e" cm="1">
        <f t="array" ref="BG485">INDEX($DG$24:$EF$31,COLUMN(C480),$AP485)</f>
        <v>#N/A</v>
      </c>
      <c r="BH485" s="39" t="e" cm="1">
        <f t="array" ref="BH485">INDEX($DG$24:$EF$31,COLUMN(D480),$AP485)</f>
        <v>#N/A</v>
      </c>
      <c r="BI485" s="39" t="e" cm="1">
        <f t="array" ref="BI485">INDEX($DG$24:$EF$31,COLUMN(E480),$AP485)</f>
        <v>#N/A</v>
      </c>
      <c r="BJ485" s="39" t="e" cm="1">
        <f t="array" ref="BJ485">INDEX($DG$24:$EF$31,COLUMN(F480),$AP485)</f>
        <v>#N/A</v>
      </c>
      <c r="BK485" s="39" t="e" cm="1">
        <f t="array" ref="BK485">INDEX($DG$24:$EF$31,COLUMN(G480),$AP485)</f>
        <v>#N/A</v>
      </c>
      <c r="BL485" s="39" t="e" cm="1">
        <f t="array" ref="BL485">INDEX($DG$24:$EF$31,COLUMN(H480),$AP485)</f>
        <v>#N/A</v>
      </c>
      <c r="BM485" s="63" t="str" cm="1">
        <f t="array" aca="1" ref="BM485:BQ485" ca="1">IFERROR(ROUND(IF(IFERROR(AW485:BA485/AW485:BA485,0)=1,(IFERROR(AQ485:AU485*BG485,0)+IFERROR(AW485:BA485*BH485,0)+(SUM(BD485:BF485)-MIN(BD485:BF485))*BI485+BB485*BJ485+BC485*BK485)*BL485+BB485*(1-BJ485)+BC485*(1-BK485)+IF(AN485=1,BF485,0),""),2),"")</f>
        <v/>
      </c>
      <c r="BN485" s="52" t="str">
        <f ca="1"/>
        <v/>
      </c>
      <c r="BO485" s="52" t="str">
        <f ca="1"/>
        <v/>
      </c>
      <c r="BP485" s="52" t="str">
        <f ca="1"/>
        <v/>
      </c>
      <c r="BQ485" s="64" t="str">
        <f ca="1"/>
        <v/>
      </c>
      <c r="BR485" s="6"/>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6"/>
      <c r="DM485" s="6"/>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row>
    <row r="486" spans="1:153" x14ac:dyDescent="0.3">
      <c r="A486" s="5"/>
      <c r="B486" s="18" t="str">
        <f t="shared" si="111"/>
        <v/>
      </c>
      <c r="C486" s="24"/>
      <c r="D486" s="24"/>
      <c r="E486" s="24"/>
      <c r="F486" s="24"/>
      <c r="G486" s="24"/>
      <c r="H486" s="25"/>
      <c r="I486" s="25"/>
      <c r="J486" s="25"/>
      <c r="K486" s="25"/>
      <c r="L486" s="25"/>
      <c r="M486" s="25"/>
      <c r="N486" s="24"/>
      <c r="O486" s="25"/>
      <c r="P486" s="6"/>
      <c r="Q486" s="6"/>
      <c r="R486" s="6" t="e">
        <f t="shared" si="112"/>
        <v>#N/A</v>
      </c>
      <c r="S486" s="6" t="e">
        <f t="shared" si="113"/>
        <v>#N/A</v>
      </c>
      <c r="T486" s="6" t="e">
        <f t="shared" si="114"/>
        <v>#N/A</v>
      </c>
      <c r="U486" s="6" t="e">
        <f t="shared" si="115"/>
        <v>#N/A</v>
      </c>
      <c r="V486" s="8" cm="1">
        <f t="array" ref="V486">IF(M486=0,0,IF(OR($DM$4=3,$DM$4=4),0,IF($DM$4=1,INDEX($CZ$7:$CZ$15,SUM(IF(M486&lt;$CY$7:$CY$15=TRUE,1,0))+1),VLOOKUP(M486,$DB$7:$DC$107,2,FALSE))))</f>
        <v>0</v>
      </c>
      <c r="W486" s="6" t="e">
        <f t="shared" si="110"/>
        <v>#N/A</v>
      </c>
      <c r="X486" s="6" cm="1">
        <f t="array" aca="1" ref="X486" ca="1">SUM(IF((IF(E486=0,INDIRECT(_xlfn.CONCAT($CH$1,MATCH(F486,$CG$7:$CG$100,0)+6)):INDIRECT(_xlfn.CONCAT($CH$1,MATCH(F486,$CG$7:$CG$100,0)+6+SUM(IF((F486=$CG$7:$CG$59)=TRUE,1,0))-1)),INDIRECT(_xlfn.CONCAT($CD$1,MATCH(E486,$CC$7:$CC$100,0)+6)):INDIRECT(_xlfn.CONCAT($CD$1,MATCH(E486,$CC$7:$CC$100,0)+6+SUM(IF((E486=$CC$7:$CC$59)=TRUE,1,0))-1)))*$S$3)=0,0,1))</f>
        <v>2</v>
      </c>
      <c r="Y486" s="6" t="e" cm="1">
        <f t="array" aca="1" ref="Y486" ca="1">SUM(IF((TRANSPOSE(MMULT(MMULT(_xlfn.MUNIT(X486),IF(MMULT(IF(E486=0,INDIRECT(_xlfn.CONCAT($CH$1,MATCH(F486,$CG$7:$CG$100,0)+6)):INDIRECT(_xlfn.CONCAT($CH$1,MATCH(F486,$CG$7:$CG$100,0)+6+SUM(IF((F486=$CG$7:$CG$59)=TRUE,1,0))-1)),INDIRECT(_xlfn.CONCAT($CD$1,MATCH(E486,$CC$7:$CC$100,0)+6)):INDIRECT(_xlfn.CONCAT($CD$1,MATCH(E486,$CC$7:$CC$100,0)+6+SUM(IF((E486=$CC$7:$CC$59)=TRUE,1,0))-1)))*$S$3,1/TRANSPOSE(W486-INDIRECT(_xlfn.CONCAT($BZ$1,MATCH(D486,$BY$7:$BY$100,0)+6)):INDIRECT(_xlfn.CONCAT($BZ$1,MATCH(D486,$BY$7:$BY$100,0)+6+SUM(IF((D486=$BY$7:$BY$59)=TRUE,1,0))-1))*$R$3))=1,1,0)),W486-INDIRECT(_xlfn.CONCAT($BZ$1,MATCH(D486,$BY$7:$BY$100,0)+6)):INDIRECT(_xlfn.CONCAT($BZ$1,MATCH(D486,$BY$7:$BY$100,0)+6+SUM(IF((D486=$BY$7:$BY$59)=TRUE,1,0))-1))*$R$3)))=0,0,1))</f>
        <v>#N/A</v>
      </c>
      <c r="Z486" s="6"/>
      <c r="AA486" s="30" t="str">
        <f t="shared" ca="1" si="116"/>
        <v/>
      </c>
      <c r="AB486" s="31" t="str">
        <f t="shared" si="117"/>
        <v/>
      </c>
      <c r="AC486" s="31" t="str">
        <f t="shared" si="118"/>
        <v/>
      </c>
      <c r="AD486" s="31" t="str">
        <f t="shared" si="119"/>
        <v/>
      </c>
      <c r="AE486" s="32" t="str">
        <f t="shared" si="120"/>
        <v/>
      </c>
      <c r="AF486" s="33" t="str" cm="1">
        <f t="array" aca="1" ref="AF486" ca="1">IFERROR(IF(_xlfn._xlws.SORT(TRANSPOSE(MMULT(MMULT(_xlfn.MUNIT(X486),IF(ROUND(MMULT(IF(E486=0,IF(DN484=1,INDIRECT(_xlfn.CONCAT($CP$1,MATCH(F486,$CO$7:$CO$100,0)+6)):INDIRECT(_xlfn.CONCAT($CP$1,MATCH(F486,$CO$7:$CO$100,0)+6+SUM(IF((F486=$CO$7:$CO$59)=TRUE,1,0))-1)),INDIRECT(_xlfn.CONCAT($CH$1,MATCH(F486,$CG$7:$CG$100,0)+6)):INDIRECT(_xlfn.CONCAT($CH$1,MATCH(F486,$CG$7:$CG$100,0)+6+SUM(IF((F486=$CG$7:$CG$59)=TRUE,1,0))-1))),IF(OR(DN484=2,DN484=3),INDIRECT(_xlfn.CONCAT($CL$1,MATCH(E486,$CK$7:$CK$100,0)+6)):INDIRECT(_xlfn.CONCAT($CL$1,MATCH(E486,$CK$7:$CK$100,0)+6+SUM(IF((E486=$CK$7:$CK$59)=TRUE,1,0))-1)),INDIRECT(_xlfn.CONCAT($CD$1,MATCH(E486,$CC$7:$CC$100,0)+6)):INDIRECT(_xlfn.CONCAT($CD$1,MATCH(E486,$CC$7:$CC$100,0)+6+SUM(IF((E486=$CC$7:$CC$59)=TRUE,1,0))-1))))*$S$3*IF(AND(DM484=4,F486=0),1.1,1),1/TRANSPOSE(W486-INDIRECT(_xlfn.CONCAT($BZ$1,MATCH(D486,$BY$7:$BY$100,0)+6)):INDIRECT(_xlfn.CONCAT($BZ$1,MATCH(D486,$BY$7:$BY$100,0)+6+SUM(IF((D486=$BY$7:$BY$59)=TRUE,1,0))-1))*$R$3)),6)=1,1,0)),W486-INDIRECT(_xlfn.CONCAT($BZ$1,MATCH(D486,$BY$7:$BY$100,0)+6)):INDIRECT(_xlfn.CONCAT($BZ$1,MATCH(D486,$BY$7:$BY$100,0)+6+SUM(IF((D486=$BY$7:$BY$59)=TRUE,1,0))-1))*$R$3))/$S$3,1,-1,TRUE)=0,"",_xlfn._xlws.SORT(TRANSPOSE(MMULT(MMULT(_xlfn.MUNIT(X486),IF(ROUND(MMULT(IF(E486=0,IF(DN484=1,INDIRECT(_xlfn.CONCAT($CP$1,MATCH(F486,$CO$7:$CO$100,0)+6)):INDIRECT(_xlfn.CONCAT($CP$1,MATCH(F486,$CO$7:$CO$100,0)+6+SUM(IF((F486=$CO$7:$CO$59)=TRUE,1,0))-1)),INDIRECT(_xlfn.CONCAT($CH$1,MATCH(F486,$CG$7:$CG$100,0)+6)):INDIRECT(_xlfn.CONCAT($CH$1,MATCH(F486,$CG$7:$CG$100,0)+6+SUM(IF((F486=$CG$7:$CG$59)=TRUE,1,0))-1))),IF(OR(DN484=2,DN484=3),INDIRECT(_xlfn.CONCAT($CL$1,MATCH(E486,$CK$7:$CK$100,0)+6)):INDIRECT(_xlfn.CONCAT($CL$1,MATCH(E486,$CK$7:$CK$100,0)+6+SUM(IF((E486=$CK$7:$CK$59)=TRUE,1,0))-1)),INDIRECT(_xlfn.CONCAT($CD$1,MATCH(E486,$CC$7:$CC$100,0)+6)):INDIRECT(_xlfn.CONCAT($CD$1,MATCH(E486,$CC$7:$CC$100,0)+6+SUM(IF((E486=$CC$7:$CC$59)=TRUE,1,0))-1))))*$S$3*IF(AND(DM484=4,F486=0),1.1,1),1/TRANSPOSE(W486-INDIRECT(_xlfn.CONCAT($BZ$1,MATCH(D486,$BY$7:$BY$100,0)+6)):INDIRECT(_xlfn.CONCAT($BZ$1,MATCH(D486,$BY$7:$BY$100,0)+6+SUM(IF((D486=$BY$7:$BY$59)=TRUE,1,0))-1))*$R$3)),6)=1,1,0)),W486-INDIRECT(_xlfn.CONCAT($BZ$1,MATCH(D486,$BY$7:$BY$100,0)+6)):INDIRECT(_xlfn.CONCAT($BZ$1,MATCH(D486,$BY$7:$BY$100,0)+6+SUM(IF((D486=$BY$7:$BY$59)=TRUE,1,0))-1))*$R$3))/$S$3,1,-1,TRUE)),"")</f>
        <v/>
      </c>
      <c r="AG486" s="31"/>
      <c r="AH486" s="31"/>
      <c r="AI486" s="31"/>
      <c r="AJ486" s="32"/>
      <c r="AK486" s="6"/>
      <c r="AL486" s="21"/>
      <c r="AM486" s="21"/>
      <c r="AN486" s="48">
        <f t="shared" si="121"/>
        <v>12</v>
      </c>
      <c r="AO486" s="39" t="e">
        <f t="shared" si="122"/>
        <v>#N/A</v>
      </c>
      <c r="AP486" s="39" t="e" cm="1">
        <f t="array" ref="AP486">_xlfn.XMATCH(1,IF(IF((AL486=$DG$24:$EF$24)=TRUE,1,0)+IF((AM486=$DG$25:$EF$25)=TRUE,1,0)=2,1,0))</f>
        <v>#N/A</v>
      </c>
      <c r="AQ486" s="39" t="str" cm="1">
        <f t="array" aca="1" ref="AQ486:AU486" ca="1">AA486:AE486</f>
        <v/>
      </c>
      <c r="AR486" s="39" t="str">
        <f ca="1"/>
        <v/>
      </c>
      <c r="AS486" s="39" t="str">
        <f ca="1"/>
        <v/>
      </c>
      <c r="AT486" s="39" t="str">
        <f ca="1"/>
        <v/>
      </c>
      <c r="AU486" s="39" t="str">
        <f ca="1"/>
        <v/>
      </c>
      <c r="AV486" s="39">
        <f t="shared" si="123"/>
        <v>0</v>
      </c>
      <c r="AW486" s="39" t="e" cm="1">
        <f t="array" ref="AW486">IF(AND(AV486=1,AO486&lt;&gt;1),VLOOKUP(E486,변환표준점수!$H$8:$O$60,_xlfn.XMATCH('표점 계산기'!$AL486,변환표준점수!$I$6:$O$6)+1,FALSE),IF(AND($E486=0,$DN$4=1),INDEX($CH$7:$CH$73,SUM(IF(AF486=$CP$7:$CP$59,ROW($A$1:$A$50),0))),IF(AND($E486&lt;&gt;0,$DN$4&lt;&gt;1),INDEX($CD$7:$CD$73,SUM(IF(AF486=$CL$7:$CL$59,ROW($A$1:$A$50),0))),AF486:AJ486)))</f>
        <v>#N/A</v>
      </c>
      <c r="AX486" s="39"/>
      <c r="AY486" s="39"/>
      <c r="AZ486" s="39"/>
      <c r="BA486" s="39"/>
      <c r="BB486" s="39" t="e">
        <f>VLOOKUP(G486,변환표준점수!$X$8:$AM$16,_xlfn.XMATCH(AL486,변환표준점수!$Y$5:$AM$5)+IF(OR(AN486=6,AN486=7,AN486=10,AN486=11),IF(AO486=1,0,1),0)+1,FALSE)</f>
        <v>#N/A</v>
      </c>
      <c r="BC486" s="39" t="e">
        <f>VLOOKUP(H486,변환표준점수!$AO$8:$BE$16,_xlfn.XMATCH(AL486,변환표준점수!$AP$5:$BE$5)+IF(OR(AN486=3,AN486=6,AN486=8,AN486=9,AN486=10),IF(AO486=1,0,1),0)+1,FALSE)</f>
        <v>#N/A</v>
      </c>
      <c r="BD486" s="39" t="e">
        <f>IF(I486=0,VLOOKUP(K486,변환표준점수!$BU$8:$CF$62,'표점 계산기'!$AN486+1,FALSE),VLOOKUP(I486,변환표준점수!$BH$8:$BS$62,'표점 계산기'!$AN486+1,FALSE))</f>
        <v>#N/A</v>
      </c>
      <c r="BE486" s="39" t="e">
        <f>IF(J486=0,VLOOKUP(L486,변환표준점수!$BU$8:$CF$62,'표점 계산기'!$AN486+1,FALSE),VLOOKUP(J486,변환표준점수!$BH$8:$BS$62,'표점 계산기'!$AN486+1,FALSE))</f>
        <v>#N/A</v>
      </c>
      <c r="BF486" s="39" cm="1">
        <f t="array" ref="BF486">IF(M486=0,0,IF(OR(AN486=3,AN486=4),0,IF(AN486=1,INDEX($CZ$7:$CZ$15,SUM(IF(M486&lt;$CY$7:$CY$15=TRUE,1,0))+1),VLOOKUP(M486,변환표준점수!$BH$8:$BS$62,'표점 계산기'!AN486+1,FALSE))))</f>
        <v>0</v>
      </c>
      <c r="BG486" s="39" t="e" cm="1">
        <f t="array" ref="BG486">INDEX($DG$24:$EF$31,COLUMN(C481),$AP486)</f>
        <v>#N/A</v>
      </c>
      <c r="BH486" s="39" t="e" cm="1">
        <f t="array" ref="BH486">INDEX($DG$24:$EF$31,COLUMN(D481),$AP486)</f>
        <v>#N/A</v>
      </c>
      <c r="BI486" s="39" t="e" cm="1">
        <f t="array" ref="BI486">INDEX($DG$24:$EF$31,COLUMN(E481),$AP486)</f>
        <v>#N/A</v>
      </c>
      <c r="BJ486" s="39" t="e" cm="1">
        <f t="array" ref="BJ486">INDEX($DG$24:$EF$31,COLUMN(F481),$AP486)</f>
        <v>#N/A</v>
      </c>
      <c r="BK486" s="39" t="e" cm="1">
        <f t="array" ref="BK486">INDEX($DG$24:$EF$31,COLUMN(G481),$AP486)</f>
        <v>#N/A</v>
      </c>
      <c r="BL486" s="39" t="e" cm="1">
        <f t="array" ref="BL486">INDEX($DG$24:$EF$31,COLUMN(H481),$AP486)</f>
        <v>#N/A</v>
      </c>
      <c r="BM486" s="63" t="str" cm="1">
        <f t="array" aca="1" ref="BM486:BQ486" ca="1">IFERROR(ROUND(IF(IFERROR(AW486:BA486/AW486:BA486,0)=1,(IFERROR(AQ486:AU486*BG486,0)+IFERROR(AW486:BA486*BH486,0)+(SUM(BD486:BF486)-MIN(BD486:BF486))*BI486+BB486*BJ486+BC486*BK486)*BL486+BB486*(1-BJ486)+BC486*(1-BK486)+IF(AN486=1,BF486,0),""),2),"")</f>
        <v/>
      </c>
      <c r="BN486" s="52" t="str">
        <f ca="1"/>
        <v/>
      </c>
      <c r="BO486" s="52" t="str">
        <f ca="1"/>
        <v/>
      </c>
      <c r="BP486" s="52" t="str">
        <f ca="1"/>
        <v/>
      </c>
      <c r="BQ486" s="64" t="str">
        <f ca="1"/>
        <v/>
      </c>
      <c r="BR486" s="6"/>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6"/>
      <c r="DM486" s="6"/>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row>
    <row r="487" spans="1:153" x14ac:dyDescent="0.3">
      <c r="A487" s="5"/>
      <c r="B487" s="18" t="str">
        <f t="shared" si="111"/>
        <v/>
      </c>
      <c r="C487" s="24"/>
      <c r="D487" s="24"/>
      <c r="E487" s="24"/>
      <c r="F487" s="24"/>
      <c r="G487" s="24"/>
      <c r="H487" s="25"/>
      <c r="I487" s="25"/>
      <c r="J487" s="25"/>
      <c r="K487" s="25"/>
      <c r="L487" s="25"/>
      <c r="M487" s="25"/>
      <c r="N487" s="24"/>
      <c r="O487" s="25"/>
      <c r="P487" s="6"/>
      <c r="Q487" s="6"/>
      <c r="R487" s="6" t="e">
        <f t="shared" si="112"/>
        <v>#N/A</v>
      </c>
      <c r="S487" s="6" t="e">
        <f t="shared" si="113"/>
        <v>#N/A</v>
      </c>
      <c r="T487" s="6" t="e">
        <f t="shared" si="114"/>
        <v>#N/A</v>
      </c>
      <c r="U487" s="6" t="e">
        <f t="shared" si="115"/>
        <v>#N/A</v>
      </c>
      <c r="V487" s="8" cm="1">
        <f t="array" ref="V487">IF(M487=0,0,IF(OR($DM$4=3,$DM$4=4),0,IF($DM$4=1,INDEX($CZ$7:$CZ$15,SUM(IF(M487&lt;$CY$7:$CY$15=TRUE,1,0))+1),VLOOKUP(M487,$DB$7:$DC$107,2,FALSE))))</f>
        <v>0</v>
      </c>
      <c r="W487" s="6" t="e">
        <f t="shared" si="110"/>
        <v>#N/A</v>
      </c>
      <c r="X487" s="6" cm="1">
        <f t="array" aca="1" ref="X487" ca="1">SUM(IF((IF(E487=0,INDIRECT(_xlfn.CONCAT($CH$1,MATCH(F487,$CG$7:$CG$100,0)+6)):INDIRECT(_xlfn.CONCAT($CH$1,MATCH(F487,$CG$7:$CG$100,0)+6+SUM(IF((F487=$CG$7:$CG$59)=TRUE,1,0))-1)),INDIRECT(_xlfn.CONCAT($CD$1,MATCH(E487,$CC$7:$CC$100,0)+6)):INDIRECT(_xlfn.CONCAT($CD$1,MATCH(E487,$CC$7:$CC$100,0)+6+SUM(IF((E487=$CC$7:$CC$59)=TRUE,1,0))-1)))*$S$3)=0,0,1))</f>
        <v>2</v>
      </c>
      <c r="Y487" s="6" t="e" cm="1">
        <f t="array" aca="1" ref="Y487" ca="1">SUM(IF((TRANSPOSE(MMULT(MMULT(_xlfn.MUNIT(X487),IF(MMULT(IF(E487=0,INDIRECT(_xlfn.CONCAT($CH$1,MATCH(F487,$CG$7:$CG$100,0)+6)):INDIRECT(_xlfn.CONCAT($CH$1,MATCH(F487,$CG$7:$CG$100,0)+6+SUM(IF((F487=$CG$7:$CG$59)=TRUE,1,0))-1)),INDIRECT(_xlfn.CONCAT($CD$1,MATCH(E487,$CC$7:$CC$100,0)+6)):INDIRECT(_xlfn.CONCAT($CD$1,MATCH(E487,$CC$7:$CC$100,0)+6+SUM(IF((E487=$CC$7:$CC$59)=TRUE,1,0))-1)))*$S$3,1/TRANSPOSE(W487-INDIRECT(_xlfn.CONCAT($BZ$1,MATCH(D487,$BY$7:$BY$100,0)+6)):INDIRECT(_xlfn.CONCAT($BZ$1,MATCH(D487,$BY$7:$BY$100,0)+6+SUM(IF((D487=$BY$7:$BY$59)=TRUE,1,0))-1))*$R$3))=1,1,0)),W487-INDIRECT(_xlfn.CONCAT($BZ$1,MATCH(D487,$BY$7:$BY$100,0)+6)):INDIRECT(_xlfn.CONCAT($BZ$1,MATCH(D487,$BY$7:$BY$100,0)+6+SUM(IF((D487=$BY$7:$BY$59)=TRUE,1,0))-1))*$R$3)))=0,0,1))</f>
        <v>#N/A</v>
      </c>
      <c r="Z487" s="6"/>
      <c r="AA487" s="30" t="str">
        <f t="shared" ca="1" si="116"/>
        <v/>
      </c>
      <c r="AB487" s="31" t="str">
        <f t="shared" si="117"/>
        <v/>
      </c>
      <c r="AC487" s="31" t="str">
        <f t="shared" si="118"/>
        <v/>
      </c>
      <c r="AD487" s="31" t="str">
        <f t="shared" si="119"/>
        <v/>
      </c>
      <c r="AE487" s="32" t="str">
        <f t="shared" si="120"/>
        <v/>
      </c>
      <c r="AF487" s="33" t="str" cm="1">
        <f t="array" aca="1" ref="AF487" ca="1">IFERROR(IF(_xlfn._xlws.SORT(TRANSPOSE(MMULT(MMULT(_xlfn.MUNIT(X487),IF(ROUND(MMULT(IF(E487=0,IF(DN485=1,INDIRECT(_xlfn.CONCAT($CP$1,MATCH(F487,$CO$7:$CO$100,0)+6)):INDIRECT(_xlfn.CONCAT($CP$1,MATCH(F487,$CO$7:$CO$100,0)+6+SUM(IF((F487=$CO$7:$CO$59)=TRUE,1,0))-1)),INDIRECT(_xlfn.CONCAT($CH$1,MATCH(F487,$CG$7:$CG$100,0)+6)):INDIRECT(_xlfn.CONCAT($CH$1,MATCH(F487,$CG$7:$CG$100,0)+6+SUM(IF((F487=$CG$7:$CG$59)=TRUE,1,0))-1))),IF(OR(DN485=2,DN485=3),INDIRECT(_xlfn.CONCAT($CL$1,MATCH(E487,$CK$7:$CK$100,0)+6)):INDIRECT(_xlfn.CONCAT($CL$1,MATCH(E487,$CK$7:$CK$100,0)+6+SUM(IF((E487=$CK$7:$CK$59)=TRUE,1,0))-1)),INDIRECT(_xlfn.CONCAT($CD$1,MATCH(E487,$CC$7:$CC$100,0)+6)):INDIRECT(_xlfn.CONCAT($CD$1,MATCH(E487,$CC$7:$CC$100,0)+6+SUM(IF((E487=$CC$7:$CC$59)=TRUE,1,0))-1))))*$S$3*IF(AND(DM485=4,F487=0),1.1,1),1/TRANSPOSE(W487-INDIRECT(_xlfn.CONCAT($BZ$1,MATCH(D487,$BY$7:$BY$100,0)+6)):INDIRECT(_xlfn.CONCAT($BZ$1,MATCH(D487,$BY$7:$BY$100,0)+6+SUM(IF((D487=$BY$7:$BY$59)=TRUE,1,0))-1))*$R$3)),6)=1,1,0)),W487-INDIRECT(_xlfn.CONCAT($BZ$1,MATCH(D487,$BY$7:$BY$100,0)+6)):INDIRECT(_xlfn.CONCAT($BZ$1,MATCH(D487,$BY$7:$BY$100,0)+6+SUM(IF((D487=$BY$7:$BY$59)=TRUE,1,0))-1))*$R$3))/$S$3,1,-1,TRUE)=0,"",_xlfn._xlws.SORT(TRANSPOSE(MMULT(MMULT(_xlfn.MUNIT(X487),IF(ROUND(MMULT(IF(E487=0,IF(DN485=1,INDIRECT(_xlfn.CONCAT($CP$1,MATCH(F487,$CO$7:$CO$100,0)+6)):INDIRECT(_xlfn.CONCAT($CP$1,MATCH(F487,$CO$7:$CO$100,0)+6+SUM(IF((F487=$CO$7:$CO$59)=TRUE,1,0))-1)),INDIRECT(_xlfn.CONCAT($CH$1,MATCH(F487,$CG$7:$CG$100,0)+6)):INDIRECT(_xlfn.CONCAT($CH$1,MATCH(F487,$CG$7:$CG$100,0)+6+SUM(IF((F487=$CG$7:$CG$59)=TRUE,1,0))-1))),IF(OR(DN485=2,DN485=3),INDIRECT(_xlfn.CONCAT($CL$1,MATCH(E487,$CK$7:$CK$100,0)+6)):INDIRECT(_xlfn.CONCAT($CL$1,MATCH(E487,$CK$7:$CK$100,0)+6+SUM(IF((E487=$CK$7:$CK$59)=TRUE,1,0))-1)),INDIRECT(_xlfn.CONCAT($CD$1,MATCH(E487,$CC$7:$CC$100,0)+6)):INDIRECT(_xlfn.CONCAT($CD$1,MATCH(E487,$CC$7:$CC$100,0)+6+SUM(IF((E487=$CC$7:$CC$59)=TRUE,1,0))-1))))*$S$3*IF(AND(DM485=4,F487=0),1.1,1),1/TRANSPOSE(W487-INDIRECT(_xlfn.CONCAT($BZ$1,MATCH(D487,$BY$7:$BY$100,0)+6)):INDIRECT(_xlfn.CONCAT($BZ$1,MATCH(D487,$BY$7:$BY$100,0)+6+SUM(IF((D487=$BY$7:$BY$59)=TRUE,1,0))-1))*$R$3)),6)=1,1,0)),W487-INDIRECT(_xlfn.CONCAT($BZ$1,MATCH(D487,$BY$7:$BY$100,0)+6)):INDIRECT(_xlfn.CONCAT($BZ$1,MATCH(D487,$BY$7:$BY$100,0)+6+SUM(IF((D487=$BY$7:$BY$59)=TRUE,1,0))-1))*$R$3))/$S$3,1,-1,TRUE)),"")</f>
        <v/>
      </c>
      <c r="AG487" s="31"/>
      <c r="AH487" s="31"/>
      <c r="AI487" s="31"/>
      <c r="AJ487" s="32"/>
      <c r="AK487" s="6"/>
      <c r="AL487" s="21"/>
      <c r="AM487" s="21"/>
      <c r="AN487" s="48">
        <f t="shared" si="121"/>
        <v>12</v>
      </c>
      <c r="AO487" s="39" t="e">
        <f t="shared" si="122"/>
        <v>#N/A</v>
      </c>
      <c r="AP487" s="39" t="e" cm="1">
        <f t="array" ref="AP487">_xlfn.XMATCH(1,IF(IF((AL487=$DG$24:$EF$24)=TRUE,1,0)+IF((AM487=$DG$25:$EF$25)=TRUE,1,0)=2,1,0))</f>
        <v>#N/A</v>
      </c>
      <c r="AQ487" s="39" t="str" cm="1">
        <f t="array" aca="1" ref="AQ487:AU487" ca="1">AA487:AE487</f>
        <v/>
      </c>
      <c r="AR487" s="39" t="str">
        <f ca="1"/>
        <v/>
      </c>
      <c r="AS487" s="39" t="str">
        <f ca="1"/>
        <v/>
      </c>
      <c r="AT487" s="39" t="str">
        <f ca="1"/>
        <v/>
      </c>
      <c r="AU487" s="39" t="str">
        <f ca="1"/>
        <v/>
      </c>
      <c r="AV487" s="39">
        <f t="shared" si="123"/>
        <v>0</v>
      </c>
      <c r="AW487" s="39" t="e" cm="1">
        <f t="array" ref="AW487">IF(AND(AV487=1,AO487&lt;&gt;1),VLOOKUP(E487,변환표준점수!$H$8:$O$60,_xlfn.XMATCH('표점 계산기'!$AL487,변환표준점수!$I$6:$O$6)+1,FALSE),IF(AND($E487=0,$DN$4=1),INDEX($CH$7:$CH$73,SUM(IF(AF487=$CP$7:$CP$59,ROW($A$1:$A$50),0))),IF(AND($E487&lt;&gt;0,$DN$4&lt;&gt;1),INDEX($CD$7:$CD$73,SUM(IF(AF487=$CL$7:$CL$59,ROW($A$1:$A$50),0))),AF487:AJ487)))</f>
        <v>#N/A</v>
      </c>
      <c r="AX487" s="39"/>
      <c r="AY487" s="39"/>
      <c r="AZ487" s="39"/>
      <c r="BA487" s="39"/>
      <c r="BB487" s="39" t="e">
        <f>VLOOKUP(G487,변환표준점수!$X$8:$AM$16,_xlfn.XMATCH(AL487,변환표준점수!$Y$5:$AM$5)+IF(OR(AN487=6,AN487=7,AN487=10,AN487=11),IF(AO487=1,0,1),0)+1,FALSE)</f>
        <v>#N/A</v>
      </c>
      <c r="BC487" s="39" t="e">
        <f>VLOOKUP(H487,변환표준점수!$AO$8:$BE$16,_xlfn.XMATCH(AL487,변환표준점수!$AP$5:$BE$5)+IF(OR(AN487=3,AN487=6,AN487=8,AN487=9,AN487=10),IF(AO487=1,0,1),0)+1,FALSE)</f>
        <v>#N/A</v>
      </c>
      <c r="BD487" s="39" t="e">
        <f>IF(I487=0,VLOOKUP(K487,변환표준점수!$BU$8:$CF$62,'표점 계산기'!$AN487+1,FALSE),VLOOKUP(I487,변환표준점수!$BH$8:$BS$62,'표점 계산기'!$AN487+1,FALSE))</f>
        <v>#N/A</v>
      </c>
      <c r="BE487" s="39" t="e">
        <f>IF(J487=0,VLOOKUP(L487,변환표준점수!$BU$8:$CF$62,'표점 계산기'!$AN487+1,FALSE),VLOOKUP(J487,변환표준점수!$BH$8:$BS$62,'표점 계산기'!$AN487+1,FALSE))</f>
        <v>#N/A</v>
      </c>
      <c r="BF487" s="39" cm="1">
        <f t="array" ref="BF487">IF(M487=0,0,IF(OR(AN487=3,AN487=4),0,IF(AN487=1,INDEX($CZ$7:$CZ$15,SUM(IF(M487&lt;$CY$7:$CY$15=TRUE,1,0))+1),VLOOKUP(M487,변환표준점수!$BH$8:$BS$62,'표점 계산기'!AN487+1,FALSE))))</f>
        <v>0</v>
      </c>
      <c r="BG487" s="39" t="e" cm="1">
        <f t="array" ref="BG487">INDEX($DG$24:$EF$31,COLUMN(C482),$AP487)</f>
        <v>#N/A</v>
      </c>
      <c r="BH487" s="39" t="e" cm="1">
        <f t="array" ref="BH487">INDEX($DG$24:$EF$31,COLUMN(D482),$AP487)</f>
        <v>#N/A</v>
      </c>
      <c r="BI487" s="39" t="e" cm="1">
        <f t="array" ref="BI487">INDEX($DG$24:$EF$31,COLUMN(E482),$AP487)</f>
        <v>#N/A</v>
      </c>
      <c r="BJ487" s="39" t="e" cm="1">
        <f t="array" ref="BJ487">INDEX($DG$24:$EF$31,COLUMN(F482),$AP487)</f>
        <v>#N/A</v>
      </c>
      <c r="BK487" s="39" t="e" cm="1">
        <f t="array" ref="BK487">INDEX($DG$24:$EF$31,COLUMN(G482),$AP487)</f>
        <v>#N/A</v>
      </c>
      <c r="BL487" s="39" t="e" cm="1">
        <f t="array" ref="BL487">INDEX($DG$24:$EF$31,COLUMN(H482),$AP487)</f>
        <v>#N/A</v>
      </c>
      <c r="BM487" s="63" t="str" cm="1">
        <f t="array" aca="1" ref="BM487:BQ487" ca="1">IFERROR(ROUND(IF(IFERROR(AW487:BA487/AW487:BA487,0)=1,(IFERROR(AQ487:AU487*BG487,0)+IFERROR(AW487:BA487*BH487,0)+(SUM(BD487:BF487)-MIN(BD487:BF487))*BI487+BB487*BJ487+BC487*BK487)*BL487+BB487*(1-BJ487)+BC487*(1-BK487)+IF(AN487=1,BF487,0),""),2),"")</f>
        <v/>
      </c>
      <c r="BN487" s="52" t="str">
        <f ca="1"/>
        <v/>
      </c>
      <c r="BO487" s="52" t="str">
        <f ca="1"/>
        <v/>
      </c>
      <c r="BP487" s="52" t="str">
        <f ca="1"/>
        <v/>
      </c>
      <c r="BQ487" s="64" t="str">
        <f ca="1"/>
        <v/>
      </c>
      <c r="BR487" s="6"/>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6"/>
      <c r="DM487" s="6"/>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row>
    <row r="488" spans="1:153" x14ac:dyDescent="0.3">
      <c r="A488" s="5"/>
      <c r="B488" s="18" t="str">
        <f t="shared" si="111"/>
        <v/>
      </c>
      <c r="C488" s="24"/>
      <c r="D488" s="24"/>
      <c r="E488" s="24"/>
      <c r="F488" s="24"/>
      <c r="G488" s="24"/>
      <c r="H488" s="25"/>
      <c r="I488" s="25"/>
      <c r="J488" s="25"/>
      <c r="K488" s="25"/>
      <c r="L488" s="25"/>
      <c r="M488" s="25"/>
      <c r="N488" s="24"/>
      <c r="O488" s="25"/>
      <c r="P488" s="6"/>
      <c r="Q488" s="6"/>
      <c r="R488" s="6" t="e">
        <f t="shared" si="112"/>
        <v>#N/A</v>
      </c>
      <c r="S488" s="6" t="e">
        <f t="shared" si="113"/>
        <v>#N/A</v>
      </c>
      <c r="T488" s="6" t="e">
        <f t="shared" si="114"/>
        <v>#N/A</v>
      </c>
      <c r="U488" s="6" t="e">
        <f t="shared" si="115"/>
        <v>#N/A</v>
      </c>
      <c r="V488" s="8" cm="1">
        <f t="array" ref="V488">IF(M488=0,0,IF(OR($DM$4=3,$DM$4=4),0,IF($DM$4=1,INDEX($CZ$7:$CZ$15,SUM(IF(M488&lt;$CY$7:$CY$15=TRUE,1,0))+1),VLOOKUP(M488,$DB$7:$DC$107,2,FALSE))))</f>
        <v>0</v>
      </c>
      <c r="W488" s="6" t="e">
        <f t="shared" si="110"/>
        <v>#N/A</v>
      </c>
      <c r="X488" s="6" cm="1">
        <f t="array" aca="1" ref="X488" ca="1">SUM(IF((IF(E488=0,INDIRECT(_xlfn.CONCAT($CH$1,MATCH(F488,$CG$7:$CG$100,0)+6)):INDIRECT(_xlfn.CONCAT($CH$1,MATCH(F488,$CG$7:$CG$100,0)+6+SUM(IF((F488=$CG$7:$CG$59)=TRUE,1,0))-1)),INDIRECT(_xlfn.CONCAT($CD$1,MATCH(E488,$CC$7:$CC$100,0)+6)):INDIRECT(_xlfn.CONCAT($CD$1,MATCH(E488,$CC$7:$CC$100,0)+6+SUM(IF((E488=$CC$7:$CC$59)=TRUE,1,0))-1)))*$S$3)=0,0,1))</f>
        <v>2</v>
      </c>
      <c r="Y488" s="6" t="e" cm="1">
        <f t="array" aca="1" ref="Y488" ca="1">SUM(IF((TRANSPOSE(MMULT(MMULT(_xlfn.MUNIT(X488),IF(MMULT(IF(E488=0,INDIRECT(_xlfn.CONCAT($CH$1,MATCH(F488,$CG$7:$CG$100,0)+6)):INDIRECT(_xlfn.CONCAT($CH$1,MATCH(F488,$CG$7:$CG$100,0)+6+SUM(IF((F488=$CG$7:$CG$59)=TRUE,1,0))-1)),INDIRECT(_xlfn.CONCAT($CD$1,MATCH(E488,$CC$7:$CC$100,0)+6)):INDIRECT(_xlfn.CONCAT($CD$1,MATCH(E488,$CC$7:$CC$100,0)+6+SUM(IF((E488=$CC$7:$CC$59)=TRUE,1,0))-1)))*$S$3,1/TRANSPOSE(W488-INDIRECT(_xlfn.CONCAT($BZ$1,MATCH(D488,$BY$7:$BY$100,0)+6)):INDIRECT(_xlfn.CONCAT($BZ$1,MATCH(D488,$BY$7:$BY$100,0)+6+SUM(IF((D488=$BY$7:$BY$59)=TRUE,1,0))-1))*$R$3))=1,1,0)),W488-INDIRECT(_xlfn.CONCAT($BZ$1,MATCH(D488,$BY$7:$BY$100,0)+6)):INDIRECT(_xlfn.CONCAT($BZ$1,MATCH(D488,$BY$7:$BY$100,0)+6+SUM(IF((D488=$BY$7:$BY$59)=TRUE,1,0))-1))*$R$3)))=0,0,1))</f>
        <v>#N/A</v>
      </c>
      <c r="Z488" s="6"/>
      <c r="AA488" s="30" t="str">
        <f t="shared" ca="1" si="116"/>
        <v/>
      </c>
      <c r="AB488" s="31" t="str">
        <f t="shared" si="117"/>
        <v/>
      </c>
      <c r="AC488" s="31" t="str">
        <f t="shared" si="118"/>
        <v/>
      </c>
      <c r="AD488" s="31" t="str">
        <f t="shared" si="119"/>
        <v/>
      </c>
      <c r="AE488" s="32" t="str">
        <f t="shared" si="120"/>
        <v/>
      </c>
      <c r="AF488" s="33" t="str" cm="1">
        <f t="array" aca="1" ref="AF488" ca="1">IFERROR(IF(_xlfn._xlws.SORT(TRANSPOSE(MMULT(MMULT(_xlfn.MUNIT(X488),IF(ROUND(MMULT(IF(E488=0,IF(DN486=1,INDIRECT(_xlfn.CONCAT($CP$1,MATCH(F488,$CO$7:$CO$100,0)+6)):INDIRECT(_xlfn.CONCAT($CP$1,MATCH(F488,$CO$7:$CO$100,0)+6+SUM(IF((F488=$CO$7:$CO$59)=TRUE,1,0))-1)),INDIRECT(_xlfn.CONCAT($CH$1,MATCH(F488,$CG$7:$CG$100,0)+6)):INDIRECT(_xlfn.CONCAT($CH$1,MATCH(F488,$CG$7:$CG$100,0)+6+SUM(IF((F488=$CG$7:$CG$59)=TRUE,1,0))-1))),IF(OR(DN486=2,DN486=3),INDIRECT(_xlfn.CONCAT($CL$1,MATCH(E488,$CK$7:$CK$100,0)+6)):INDIRECT(_xlfn.CONCAT($CL$1,MATCH(E488,$CK$7:$CK$100,0)+6+SUM(IF((E488=$CK$7:$CK$59)=TRUE,1,0))-1)),INDIRECT(_xlfn.CONCAT($CD$1,MATCH(E488,$CC$7:$CC$100,0)+6)):INDIRECT(_xlfn.CONCAT($CD$1,MATCH(E488,$CC$7:$CC$100,0)+6+SUM(IF((E488=$CC$7:$CC$59)=TRUE,1,0))-1))))*$S$3*IF(AND(DM486=4,F488=0),1.1,1),1/TRANSPOSE(W488-INDIRECT(_xlfn.CONCAT($BZ$1,MATCH(D488,$BY$7:$BY$100,0)+6)):INDIRECT(_xlfn.CONCAT($BZ$1,MATCH(D488,$BY$7:$BY$100,0)+6+SUM(IF((D488=$BY$7:$BY$59)=TRUE,1,0))-1))*$R$3)),6)=1,1,0)),W488-INDIRECT(_xlfn.CONCAT($BZ$1,MATCH(D488,$BY$7:$BY$100,0)+6)):INDIRECT(_xlfn.CONCAT($BZ$1,MATCH(D488,$BY$7:$BY$100,0)+6+SUM(IF((D488=$BY$7:$BY$59)=TRUE,1,0))-1))*$R$3))/$S$3,1,-1,TRUE)=0,"",_xlfn._xlws.SORT(TRANSPOSE(MMULT(MMULT(_xlfn.MUNIT(X488),IF(ROUND(MMULT(IF(E488=0,IF(DN486=1,INDIRECT(_xlfn.CONCAT($CP$1,MATCH(F488,$CO$7:$CO$100,0)+6)):INDIRECT(_xlfn.CONCAT($CP$1,MATCH(F488,$CO$7:$CO$100,0)+6+SUM(IF((F488=$CO$7:$CO$59)=TRUE,1,0))-1)),INDIRECT(_xlfn.CONCAT($CH$1,MATCH(F488,$CG$7:$CG$100,0)+6)):INDIRECT(_xlfn.CONCAT($CH$1,MATCH(F488,$CG$7:$CG$100,0)+6+SUM(IF((F488=$CG$7:$CG$59)=TRUE,1,0))-1))),IF(OR(DN486=2,DN486=3),INDIRECT(_xlfn.CONCAT($CL$1,MATCH(E488,$CK$7:$CK$100,0)+6)):INDIRECT(_xlfn.CONCAT($CL$1,MATCH(E488,$CK$7:$CK$100,0)+6+SUM(IF((E488=$CK$7:$CK$59)=TRUE,1,0))-1)),INDIRECT(_xlfn.CONCAT($CD$1,MATCH(E488,$CC$7:$CC$100,0)+6)):INDIRECT(_xlfn.CONCAT($CD$1,MATCH(E488,$CC$7:$CC$100,0)+6+SUM(IF((E488=$CC$7:$CC$59)=TRUE,1,0))-1))))*$S$3*IF(AND(DM486=4,F488=0),1.1,1),1/TRANSPOSE(W488-INDIRECT(_xlfn.CONCAT($BZ$1,MATCH(D488,$BY$7:$BY$100,0)+6)):INDIRECT(_xlfn.CONCAT($BZ$1,MATCH(D488,$BY$7:$BY$100,0)+6+SUM(IF((D488=$BY$7:$BY$59)=TRUE,1,0))-1))*$R$3)),6)=1,1,0)),W488-INDIRECT(_xlfn.CONCAT($BZ$1,MATCH(D488,$BY$7:$BY$100,0)+6)):INDIRECT(_xlfn.CONCAT($BZ$1,MATCH(D488,$BY$7:$BY$100,0)+6+SUM(IF((D488=$BY$7:$BY$59)=TRUE,1,0))-1))*$R$3))/$S$3,1,-1,TRUE)),"")</f>
        <v/>
      </c>
      <c r="AG488" s="31"/>
      <c r="AH488" s="31"/>
      <c r="AI488" s="31"/>
      <c r="AJ488" s="32"/>
      <c r="AK488" s="6"/>
      <c r="AL488" s="21"/>
      <c r="AM488" s="21"/>
      <c r="AN488" s="48">
        <f t="shared" si="121"/>
        <v>12</v>
      </c>
      <c r="AO488" s="39" t="e">
        <f t="shared" si="122"/>
        <v>#N/A</v>
      </c>
      <c r="AP488" s="39" t="e" cm="1">
        <f t="array" ref="AP488">_xlfn.XMATCH(1,IF(IF((AL488=$DG$24:$EF$24)=TRUE,1,0)+IF((AM488=$DG$25:$EF$25)=TRUE,1,0)=2,1,0))</f>
        <v>#N/A</v>
      </c>
      <c r="AQ488" s="39" t="str" cm="1">
        <f t="array" aca="1" ref="AQ488:AU488" ca="1">AA488:AE488</f>
        <v/>
      </c>
      <c r="AR488" s="39" t="str">
        <f ca="1"/>
        <v/>
      </c>
      <c r="AS488" s="39" t="str">
        <f ca="1"/>
        <v/>
      </c>
      <c r="AT488" s="39" t="str">
        <f ca="1"/>
        <v/>
      </c>
      <c r="AU488" s="39" t="str">
        <f ca="1"/>
        <v/>
      </c>
      <c r="AV488" s="39">
        <f t="shared" si="123"/>
        <v>0</v>
      </c>
      <c r="AW488" s="39" t="e" cm="1">
        <f t="array" ref="AW488">IF(AND(AV488=1,AO488&lt;&gt;1),VLOOKUP(E488,변환표준점수!$H$8:$O$60,_xlfn.XMATCH('표점 계산기'!$AL488,변환표준점수!$I$6:$O$6)+1,FALSE),IF(AND($E488=0,$DN$4=1),INDEX($CH$7:$CH$73,SUM(IF(AF488=$CP$7:$CP$59,ROW($A$1:$A$50),0))),IF(AND($E488&lt;&gt;0,$DN$4&lt;&gt;1),INDEX($CD$7:$CD$73,SUM(IF(AF488=$CL$7:$CL$59,ROW($A$1:$A$50),0))),AF488:AJ488)))</f>
        <v>#N/A</v>
      </c>
      <c r="AX488" s="39"/>
      <c r="AY488" s="39"/>
      <c r="AZ488" s="39"/>
      <c r="BA488" s="39"/>
      <c r="BB488" s="39" t="e">
        <f>VLOOKUP(G488,변환표준점수!$X$8:$AM$16,_xlfn.XMATCH(AL488,변환표준점수!$Y$5:$AM$5)+IF(OR(AN488=6,AN488=7,AN488=10,AN488=11),IF(AO488=1,0,1),0)+1,FALSE)</f>
        <v>#N/A</v>
      </c>
      <c r="BC488" s="39" t="e">
        <f>VLOOKUP(H488,변환표준점수!$AO$8:$BE$16,_xlfn.XMATCH(AL488,변환표준점수!$AP$5:$BE$5)+IF(OR(AN488=3,AN488=6,AN488=8,AN488=9,AN488=10),IF(AO488=1,0,1),0)+1,FALSE)</f>
        <v>#N/A</v>
      </c>
      <c r="BD488" s="39" t="e">
        <f>IF(I488=0,VLOOKUP(K488,변환표준점수!$BU$8:$CF$62,'표점 계산기'!$AN488+1,FALSE),VLOOKUP(I488,변환표준점수!$BH$8:$BS$62,'표점 계산기'!$AN488+1,FALSE))</f>
        <v>#N/A</v>
      </c>
      <c r="BE488" s="39" t="e">
        <f>IF(J488=0,VLOOKUP(L488,변환표준점수!$BU$8:$CF$62,'표점 계산기'!$AN488+1,FALSE),VLOOKUP(J488,변환표준점수!$BH$8:$BS$62,'표점 계산기'!$AN488+1,FALSE))</f>
        <v>#N/A</v>
      </c>
      <c r="BF488" s="39" cm="1">
        <f t="array" ref="BF488">IF(M488=0,0,IF(OR(AN488=3,AN488=4),0,IF(AN488=1,INDEX($CZ$7:$CZ$15,SUM(IF(M488&lt;$CY$7:$CY$15=TRUE,1,0))+1),VLOOKUP(M488,변환표준점수!$BH$8:$BS$62,'표점 계산기'!AN488+1,FALSE))))</f>
        <v>0</v>
      </c>
      <c r="BG488" s="39" t="e" cm="1">
        <f t="array" ref="BG488">INDEX($DG$24:$EF$31,COLUMN(C483),$AP488)</f>
        <v>#N/A</v>
      </c>
      <c r="BH488" s="39" t="e" cm="1">
        <f t="array" ref="BH488">INDEX($DG$24:$EF$31,COLUMN(D483),$AP488)</f>
        <v>#N/A</v>
      </c>
      <c r="BI488" s="39" t="e" cm="1">
        <f t="array" ref="BI488">INDEX($DG$24:$EF$31,COLUMN(E483),$AP488)</f>
        <v>#N/A</v>
      </c>
      <c r="BJ488" s="39" t="e" cm="1">
        <f t="array" ref="BJ488">INDEX($DG$24:$EF$31,COLUMN(F483),$AP488)</f>
        <v>#N/A</v>
      </c>
      <c r="BK488" s="39" t="e" cm="1">
        <f t="array" ref="BK488">INDEX($DG$24:$EF$31,COLUMN(G483),$AP488)</f>
        <v>#N/A</v>
      </c>
      <c r="BL488" s="39" t="e" cm="1">
        <f t="array" ref="BL488">INDEX($DG$24:$EF$31,COLUMN(H483),$AP488)</f>
        <v>#N/A</v>
      </c>
      <c r="BM488" s="63" t="str" cm="1">
        <f t="array" aca="1" ref="BM488:BQ488" ca="1">IFERROR(ROUND(IF(IFERROR(AW488:BA488/AW488:BA488,0)=1,(IFERROR(AQ488:AU488*BG488,0)+IFERROR(AW488:BA488*BH488,0)+(SUM(BD488:BF488)-MIN(BD488:BF488))*BI488+BB488*BJ488+BC488*BK488)*BL488+BB488*(1-BJ488)+BC488*(1-BK488)+IF(AN488=1,BF488,0),""),2),"")</f>
        <v/>
      </c>
      <c r="BN488" s="52" t="str">
        <f ca="1"/>
        <v/>
      </c>
      <c r="BO488" s="52" t="str">
        <f ca="1"/>
        <v/>
      </c>
      <c r="BP488" s="52" t="str">
        <f ca="1"/>
        <v/>
      </c>
      <c r="BQ488" s="64" t="str">
        <f ca="1"/>
        <v/>
      </c>
      <c r="BR488" s="6"/>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6"/>
      <c r="DM488" s="6"/>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row>
    <row r="489" spans="1:153" x14ac:dyDescent="0.3">
      <c r="A489" s="5"/>
      <c r="B489" s="18" t="str">
        <f t="shared" si="111"/>
        <v/>
      </c>
      <c r="C489" s="24"/>
      <c r="D489" s="24"/>
      <c r="E489" s="24"/>
      <c r="F489" s="24"/>
      <c r="G489" s="24"/>
      <c r="H489" s="25"/>
      <c r="I489" s="25"/>
      <c r="J489" s="25"/>
      <c r="K489" s="25"/>
      <c r="L489" s="25"/>
      <c r="M489" s="25"/>
      <c r="N489" s="24"/>
      <c r="O489" s="25"/>
      <c r="P489" s="6"/>
      <c r="Q489" s="6"/>
      <c r="R489" s="6" t="e">
        <f t="shared" si="112"/>
        <v>#N/A</v>
      </c>
      <c r="S489" s="6" t="e">
        <f t="shared" si="113"/>
        <v>#N/A</v>
      </c>
      <c r="T489" s="6" t="e">
        <f t="shared" si="114"/>
        <v>#N/A</v>
      </c>
      <c r="U489" s="6" t="e">
        <f t="shared" si="115"/>
        <v>#N/A</v>
      </c>
      <c r="V489" s="8" cm="1">
        <f t="array" ref="V489">IF(M489=0,0,IF(OR($DM$4=3,$DM$4=4),0,IF($DM$4=1,INDEX($CZ$7:$CZ$15,SUM(IF(M489&lt;$CY$7:$CY$15=TRUE,1,0))+1),VLOOKUP(M489,$DB$7:$DC$107,2,FALSE))))</f>
        <v>0</v>
      </c>
      <c r="W489" s="6" t="e">
        <f t="shared" si="110"/>
        <v>#N/A</v>
      </c>
      <c r="X489" s="6" cm="1">
        <f t="array" aca="1" ref="X489" ca="1">SUM(IF((IF(E489=0,INDIRECT(_xlfn.CONCAT($CH$1,MATCH(F489,$CG$7:$CG$100,0)+6)):INDIRECT(_xlfn.CONCAT($CH$1,MATCH(F489,$CG$7:$CG$100,0)+6+SUM(IF((F489=$CG$7:$CG$59)=TRUE,1,0))-1)),INDIRECT(_xlfn.CONCAT($CD$1,MATCH(E489,$CC$7:$CC$100,0)+6)):INDIRECT(_xlfn.CONCAT($CD$1,MATCH(E489,$CC$7:$CC$100,0)+6+SUM(IF((E489=$CC$7:$CC$59)=TRUE,1,0))-1)))*$S$3)=0,0,1))</f>
        <v>2</v>
      </c>
      <c r="Y489" s="6" t="e" cm="1">
        <f t="array" aca="1" ref="Y489" ca="1">SUM(IF((TRANSPOSE(MMULT(MMULT(_xlfn.MUNIT(X489),IF(MMULT(IF(E489=0,INDIRECT(_xlfn.CONCAT($CH$1,MATCH(F489,$CG$7:$CG$100,0)+6)):INDIRECT(_xlfn.CONCAT($CH$1,MATCH(F489,$CG$7:$CG$100,0)+6+SUM(IF((F489=$CG$7:$CG$59)=TRUE,1,0))-1)),INDIRECT(_xlfn.CONCAT($CD$1,MATCH(E489,$CC$7:$CC$100,0)+6)):INDIRECT(_xlfn.CONCAT($CD$1,MATCH(E489,$CC$7:$CC$100,0)+6+SUM(IF((E489=$CC$7:$CC$59)=TRUE,1,0))-1)))*$S$3,1/TRANSPOSE(W489-INDIRECT(_xlfn.CONCAT($BZ$1,MATCH(D489,$BY$7:$BY$100,0)+6)):INDIRECT(_xlfn.CONCAT($BZ$1,MATCH(D489,$BY$7:$BY$100,0)+6+SUM(IF((D489=$BY$7:$BY$59)=TRUE,1,0))-1))*$R$3))=1,1,0)),W489-INDIRECT(_xlfn.CONCAT($BZ$1,MATCH(D489,$BY$7:$BY$100,0)+6)):INDIRECT(_xlfn.CONCAT($BZ$1,MATCH(D489,$BY$7:$BY$100,0)+6+SUM(IF((D489=$BY$7:$BY$59)=TRUE,1,0))-1))*$R$3)))=0,0,1))</f>
        <v>#N/A</v>
      </c>
      <c r="Z489" s="6"/>
      <c r="AA489" s="30" t="str">
        <f t="shared" ca="1" si="116"/>
        <v/>
      </c>
      <c r="AB489" s="31" t="str">
        <f t="shared" si="117"/>
        <v/>
      </c>
      <c r="AC489" s="31" t="str">
        <f t="shared" si="118"/>
        <v/>
      </c>
      <c r="AD489" s="31" t="str">
        <f t="shared" si="119"/>
        <v/>
      </c>
      <c r="AE489" s="32" t="str">
        <f t="shared" si="120"/>
        <v/>
      </c>
      <c r="AF489" s="33" t="str" cm="1">
        <f t="array" aca="1" ref="AF489" ca="1">IFERROR(IF(_xlfn._xlws.SORT(TRANSPOSE(MMULT(MMULT(_xlfn.MUNIT(X489),IF(ROUND(MMULT(IF(E489=0,IF(DN487=1,INDIRECT(_xlfn.CONCAT($CP$1,MATCH(F489,$CO$7:$CO$100,0)+6)):INDIRECT(_xlfn.CONCAT($CP$1,MATCH(F489,$CO$7:$CO$100,0)+6+SUM(IF((F489=$CO$7:$CO$59)=TRUE,1,0))-1)),INDIRECT(_xlfn.CONCAT($CH$1,MATCH(F489,$CG$7:$CG$100,0)+6)):INDIRECT(_xlfn.CONCAT($CH$1,MATCH(F489,$CG$7:$CG$100,0)+6+SUM(IF((F489=$CG$7:$CG$59)=TRUE,1,0))-1))),IF(OR(DN487=2,DN487=3),INDIRECT(_xlfn.CONCAT($CL$1,MATCH(E489,$CK$7:$CK$100,0)+6)):INDIRECT(_xlfn.CONCAT($CL$1,MATCH(E489,$CK$7:$CK$100,0)+6+SUM(IF((E489=$CK$7:$CK$59)=TRUE,1,0))-1)),INDIRECT(_xlfn.CONCAT($CD$1,MATCH(E489,$CC$7:$CC$100,0)+6)):INDIRECT(_xlfn.CONCAT($CD$1,MATCH(E489,$CC$7:$CC$100,0)+6+SUM(IF((E489=$CC$7:$CC$59)=TRUE,1,0))-1))))*$S$3*IF(AND(DM487=4,F489=0),1.1,1),1/TRANSPOSE(W489-INDIRECT(_xlfn.CONCAT($BZ$1,MATCH(D489,$BY$7:$BY$100,0)+6)):INDIRECT(_xlfn.CONCAT($BZ$1,MATCH(D489,$BY$7:$BY$100,0)+6+SUM(IF((D489=$BY$7:$BY$59)=TRUE,1,0))-1))*$R$3)),6)=1,1,0)),W489-INDIRECT(_xlfn.CONCAT($BZ$1,MATCH(D489,$BY$7:$BY$100,0)+6)):INDIRECT(_xlfn.CONCAT($BZ$1,MATCH(D489,$BY$7:$BY$100,0)+6+SUM(IF((D489=$BY$7:$BY$59)=TRUE,1,0))-1))*$R$3))/$S$3,1,-1,TRUE)=0,"",_xlfn._xlws.SORT(TRANSPOSE(MMULT(MMULT(_xlfn.MUNIT(X489),IF(ROUND(MMULT(IF(E489=0,IF(DN487=1,INDIRECT(_xlfn.CONCAT($CP$1,MATCH(F489,$CO$7:$CO$100,0)+6)):INDIRECT(_xlfn.CONCAT($CP$1,MATCH(F489,$CO$7:$CO$100,0)+6+SUM(IF((F489=$CO$7:$CO$59)=TRUE,1,0))-1)),INDIRECT(_xlfn.CONCAT($CH$1,MATCH(F489,$CG$7:$CG$100,0)+6)):INDIRECT(_xlfn.CONCAT($CH$1,MATCH(F489,$CG$7:$CG$100,0)+6+SUM(IF((F489=$CG$7:$CG$59)=TRUE,1,0))-1))),IF(OR(DN487=2,DN487=3),INDIRECT(_xlfn.CONCAT($CL$1,MATCH(E489,$CK$7:$CK$100,0)+6)):INDIRECT(_xlfn.CONCAT($CL$1,MATCH(E489,$CK$7:$CK$100,0)+6+SUM(IF((E489=$CK$7:$CK$59)=TRUE,1,0))-1)),INDIRECT(_xlfn.CONCAT($CD$1,MATCH(E489,$CC$7:$CC$100,0)+6)):INDIRECT(_xlfn.CONCAT($CD$1,MATCH(E489,$CC$7:$CC$100,0)+6+SUM(IF((E489=$CC$7:$CC$59)=TRUE,1,0))-1))))*$S$3*IF(AND(DM487=4,F489=0),1.1,1),1/TRANSPOSE(W489-INDIRECT(_xlfn.CONCAT($BZ$1,MATCH(D489,$BY$7:$BY$100,0)+6)):INDIRECT(_xlfn.CONCAT($BZ$1,MATCH(D489,$BY$7:$BY$100,0)+6+SUM(IF((D489=$BY$7:$BY$59)=TRUE,1,0))-1))*$R$3)),6)=1,1,0)),W489-INDIRECT(_xlfn.CONCAT($BZ$1,MATCH(D489,$BY$7:$BY$100,0)+6)):INDIRECT(_xlfn.CONCAT($BZ$1,MATCH(D489,$BY$7:$BY$100,0)+6+SUM(IF((D489=$BY$7:$BY$59)=TRUE,1,0))-1))*$R$3))/$S$3,1,-1,TRUE)),"")</f>
        <v/>
      </c>
      <c r="AG489" s="31"/>
      <c r="AH489" s="31"/>
      <c r="AI489" s="31"/>
      <c r="AJ489" s="32"/>
      <c r="AK489" s="6"/>
      <c r="AL489" s="21"/>
      <c r="AM489" s="21"/>
      <c r="AN489" s="48">
        <f t="shared" si="121"/>
        <v>12</v>
      </c>
      <c r="AO489" s="39" t="e">
        <f t="shared" si="122"/>
        <v>#N/A</v>
      </c>
      <c r="AP489" s="39" t="e" cm="1">
        <f t="array" ref="AP489">_xlfn.XMATCH(1,IF(IF((AL489=$DG$24:$EF$24)=TRUE,1,0)+IF((AM489=$DG$25:$EF$25)=TRUE,1,0)=2,1,0))</f>
        <v>#N/A</v>
      </c>
      <c r="AQ489" s="39" t="str" cm="1">
        <f t="array" aca="1" ref="AQ489:AU489" ca="1">AA489:AE489</f>
        <v/>
      </c>
      <c r="AR489" s="39" t="str">
        <f ca="1"/>
        <v/>
      </c>
      <c r="AS489" s="39" t="str">
        <f ca="1"/>
        <v/>
      </c>
      <c r="AT489" s="39" t="str">
        <f ca="1"/>
        <v/>
      </c>
      <c r="AU489" s="39" t="str">
        <f ca="1"/>
        <v/>
      </c>
      <c r="AV489" s="39">
        <f t="shared" si="123"/>
        <v>0</v>
      </c>
      <c r="AW489" s="39" t="e" cm="1">
        <f t="array" ref="AW489">IF(AND(AV489=1,AO489&lt;&gt;1),VLOOKUP(E489,변환표준점수!$H$8:$O$60,_xlfn.XMATCH('표점 계산기'!$AL489,변환표준점수!$I$6:$O$6)+1,FALSE),IF(AND($E489=0,$DN$4=1),INDEX($CH$7:$CH$73,SUM(IF(AF489=$CP$7:$CP$59,ROW($A$1:$A$50),0))),IF(AND($E489&lt;&gt;0,$DN$4&lt;&gt;1),INDEX($CD$7:$CD$73,SUM(IF(AF489=$CL$7:$CL$59,ROW($A$1:$A$50),0))),AF489:AJ489)))</f>
        <v>#N/A</v>
      </c>
      <c r="AX489" s="39"/>
      <c r="AY489" s="39"/>
      <c r="AZ489" s="39"/>
      <c r="BA489" s="39"/>
      <c r="BB489" s="39" t="e">
        <f>VLOOKUP(G489,변환표준점수!$X$8:$AM$16,_xlfn.XMATCH(AL489,변환표준점수!$Y$5:$AM$5)+IF(OR(AN489=6,AN489=7,AN489=10,AN489=11),IF(AO489=1,0,1),0)+1,FALSE)</f>
        <v>#N/A</v>
      </c>
      <c r="BC489" s="39" t="e">
        <f>VLOOKUP(H489,변환표준점수!$AO$8:$BE$16,_xlfn.XMATCH(AL489,변환표준점수!$AP$5:$BE$5)+IF(OR(AN489=3,AN489=6,AN489=8,AN489=9,AN489=10),IF(AO489=1,0,1),0)+1,FALSE)</f>
        <v>#N/A</v>
      </c>
      <c r="BD489" s="39" t="e">
        <f>IF(I489=0,VLOOKUP(K489,변환표준점수!$BU$8:$CF$62,'표점 계산기'!$AN489+1,FALSE),VLOOKUP(I489,변환표준점수!$BH$8:$BS$62,'표점 계산기'!$AN489+1,FALSE))</f>
        <v>#N/A</v>
      </c>
      <c r="BE489" s="39" t="e">
        <f>IF(J489=0,VLOOKUP(L489,변환표준점수!$BU$8:$CF$62,'표점 계산기'!$AN489+1,FALSE),VLOOKUP(J489,변환표준점수!$BH$8:$BS$62,'표점 계산기'!$AN489+1,FALSE))</f>
        <v>#N/A</v>
      </c>
      <c r="BF489" s="39" cm="1">
        <f t="array" ref="BF489">IF(M489=0,0,IF(OR(AN489=3,AN489=4),0,IF(AN489=1,INDEX($CZ$7:$CZ$15,SUM(IF(M489&lt;$CY$7:$CY$15=TRUE,1,0))+1),VLOOKUP(M489,변환표준점수!$BH$8:$BS$62,'표점 계산기'!AN489+1,FALSE))))</f>
        <v>0</v>
      </c>
      <c r="BG489" s="39" t="e" cm="1">
        <f t="array" ref="BG489">INDEX($DG$24:$EF$31,COLUMN(C484),$AP489)</f>
        <v>#N/A</v>
      </c>
      <c r="BH489" s="39" t="e" cm="1">
        <f t="array" ref="BH489">INDEX($DG$24:$EF$31,COLUMN(D484),$AP489)</f>
        <v>#N/A</v>
      </c>
      <c r="BI489" s="39" t="e" cm="1">
        <f t="array" ref="BI489">INDEX($DG$24:$EF$31,COLUMN(E484),$AP489)</f>
        <v>#N/A</v>
      </c>
      <c r="BJ489" s="39" t="e" cm="1">
        <f t="array" ref="BJ489">INDEX($DG$24:$EF$31,COLUMN(F484),$AP489)</f>
        <v>#N/A</v>
      </c>
      <c r="BK489" s="39" t="e" cm="1">
        <f t="array" ref="BK489">INDEX($DG$24:$EF$31,COLUMN(G484),$AP489)</f>
        <v>#N/A</v>
      </c>
      <c r="BL489" s="39" t="e" cm="1">
        <f t="array" ref="BL489">INDEX($DG$24:$EF$31,COLUMN(H484),$AP489)</f>
        <v>#N/A</v>
      </c>
      <c r="BM489" s="63" t="str" cm="1">
        <f t="array" aca="1" ref="BM489:BQ489" ca="1">IFERROR(ROUND(IF(IFERROR(AW489:BA489/AW489:BA489,0)=1,(IFERROR(AQ489:AU489*BG489,0)+IFERROR(AW489:BA489*BH489,0)+(SUM(BD489:BF489)-MIN(BD489:BF489))*BI489+BB489*BJ489+BC489*BK489)*BL489+BB489*(1-BJ489)+BC489*(1-BK489)+IF(AN489=1,BF489,0),""),2),"")</f>
        <v/>
      </c>
      <c r="BN489" s="52" t="str">
        <f ca="1"/>
        <v/>
      </c>
      <c r="BO489" s="52" t="str">
        <f ca="1"/>
        <v/>
      </c>
      <c r="BP489" s="52" t="str">
        <f ca="1"/>
        <v/>
      </c>
      <c r="BQ489" s="64" t="str">
        <f ca="1"/>
        <v/>
      </c>
      <c r="BR489" s="6"/>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6"/>
      <c r="DM489" s="6"/>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row>
    <row r="490" spans="1:153" x14ac:dyDescent="0.3">
      <c r="A490" s="5"/>
      <c r="B490" s="18" t="str">
        <f t="shared" si="111"/>
        <v/>
      </c>
      <c r="C490" s="24"/>
      <c r="D490" s="24"/>
      <c r="E490" s="24"/>
      <c r="F490" s="24"/>
      <c r="G490" s="24"/>
      <c r="H490" s="25"/>
      <c r="I490" s="25"/>
      <c r="J490" s="25"/>
      <c r="K490" s="25"/>
      <c r="L490" s="25"/>
      <c r="M490" s="25"/>
      <c r="N490" s="24"/>
      <c r="O490" s="25"/>
      <c r="P490" s="6"/>
      <c r="Q490" s="6"/>
      <c r="R490" s="6" t="e">
        <f t="shared" si="112"/>
        <v>#N/A</v>
      </c>
      <c r="S490" s="6" t="e">
        <f t="shared" si="113"/>
        <v>#N/A</v>
      </c>
      <c r="T490" s="6" t="e">
        <f t="shared" si="114"/>
        <v>#N/A</v>
      </c>
      <c r="U490" s="6" t="e">
        <f t="shared" si="115"/>
        <v>#N/A</v>
      </c>
      <c r="V490" s="8" cm="1">
        <f t="array" ref="V490">IF(M490=0,0,IF(OR($DM$4=3,$DM$4=4),0,IF($DM$4=1,INDEX($CZ$7:$CZ$15,SUM(IF(M490&lt;$CY$7:$CY$15=TRUE,1,0))+1),VLOOKUP(M490,$DB$7:$DC$107,2,FALSE))))</f>
        <v>0</v>
      </c>
      <c r="W490" s="6" t="e">
        <f t="shared" si="110"/>
        <v>#N/A</v>
      </c>
      <c r="X490" s="6" cm="1">
        <f t="array" aca="1" ref="X490" ca="1">SUM(IF((IF(E490=0,INDIRECT(_xlfn.CONCAT($CH$1,MATCH(F490,$CG$7:$CG$100,0)+6)):INDIRECT(_xlfn.CONCAT($CH$1,MATCH(F490,$CG$7:$CG$100,0)+6+SUM(IF((F490=$CG$7:$CG$59)=TRUE,1,0))-1)),INDIRECT(_xlfn.CONCAT($CD$1,MATCH(E490,$CC$7:$CC$100,0)+6)):INDIRECT(_xlfn.CONCAT($CD$1,MATCH(E490,$CC$7:$CC$100,0)+6+SUM(IF((E490=$CC$7:$CC$59)=TRUE,1,0))-1)))*$S$3)=0,0,1))</f>
        <v>2</v>
      </c>
      <c r="Y490" s="6" t="e" cm="1">
        <f t="array" aca="1" ref="Y490" ca="1">SUM(IF((TRANSPOSE(MMULT(MMULT(_xlfn.MUNIT(X490),IF(MMULT(IF(E490=0,INDIRECT(_xlfn.CONCAT($CH$1,MATCH(F490,$CG$7:$CG$100,0)+6)):INDIRECT(_xlfn.CONCAT($CH$1,MATCH(F490,$CG$7:$CG$100,0)+6+SUM(IF((F490=$CG$7:$CG$59)=TRUE,1,0))-1)),INDIRECT(_xlfn.CONCAT($CD$1,MATCH(E490,$CC$7:$CC$100,0)+6)):INDIRECT(_xlfn.CONCAT($CD$1,MATCH(E490,$CC$7:$CC$100,0)+6+SUM(IF((E490=$CC$7:$CC$59)=TRUE,1,0))-1)))*$S$3,1/TRANSPOSE(W490-INDIRECT(_xlfn.CONCAT($BZ$1,MATCH(D490,$BY$7:$BY$100,0)+6)):INDIRECT(_xlfn.CONCAT($BZ$1,MATCH(D490,$BY$7:$BY$100,0)+6+SUM(IF((D490=$BY$7:$BY$59)=TRUE,1,0))-1))*$R$3))=1,1,0)),W490-INDIRECT(_xlfn.CONCAT($BZ$1,MATCH(D490,$BY$7:$BY$100,0)+6)):INDIRECT(_xlfn.CONCAT($BZ$1,MATCH(D490,$BY$7:$BY$100,0)+6+SUM(IF((D490=$BY$7:$BY$59)=TRUE,1,0))-1))*$R$3)))=0,0,1))</f>
        <v>#N/A</v>
      </c>
      <c r="Z490" s="6"/>
      <c r="AA490" s="30" t="str">
        <f t="shared" ca="1" si="116"/>
        <v/>
      </c>
      <c r="AB490" s="31" t="str">
        <f t="shared" si="117"/>
        <v/>
      </c>
      <c r="AC490" s="31" t="str">
        <f t="shared" si="118"/>
        <v/>
      </c>
      <c r="AD490" s="31" t="str">
        <f t="shared" si="119"/>
        <v/>
      </c>
      <c r="AE490" s="32" t="str">
        <f t="shared" si="120"/>
        <v/>
      </c>
      <c r="AF490" s="33" t="str" cm="1">
        <f t="array" aca="1" ref="AF490" ca="1">IFERROR(IF(_xlfn._xlws.SORT(TRANSPOSE(MMULT(MMULT(_xlfn.MUNIT(X490),IF(ROUND(MMULT(IF(E490=0,IF(DN488=1,INDIRECT(_xlfn.CONCAT($CP$1,MATCH(F490,$CO$7:$CO$100,0)+6)):INDIRECT(_xlfn.CONCAT($CP$1,MATCH(F490,$CO$7:$CO$100,0)+6+SUM(IF((F490=$CO$7:$CO$59)=TRUE,1,0))-1)),INDIRECT(_xlfn.CONCAT($CH$1,MATCH(F490,$CG$7:$CG$100,0)+6)):INDIRECT(_xlfn.CONCAT($CH$1,MATCH(F490,$CG$7:$CG$100,0)+6+SUM(IF((F490=$CG$7:$CG$59)=TRUE,1,0))-1))),IF(OR(DN488=2,DN488=3),INDIRECT(_xlfn.CONCAT($CL$1,MATCH(E490,$CK$7:$CK$100,0)+6)):INDIRECT(_xlfn.CONCAT($CL$1,MATCH(E490,$CK$7:$CK$100,0)+6+SUM(IF((E490=$CK$7:$CK$59)=TRUE,1,0))-1)),INDIRECT(_xlfn.CONCAT($CD$1,MATCH(E490,$CC$7:$CC$100,0)+6)):INDIRECT(_xlfn.CONCAT($CD$1,MATCH(E490,$CC$7:$CC$100,0)+6+SUM(IF((E490=$CC$7:$CC$59)=TRUE,1,0))-1))))*$S$3*IF(AND(DM488=4,F490=0),1.1,1),1/TRANSPOSE(W490-INDIRECT(_xlfn.CONCAT($BZ$1,MATCH(D490,$BY$7:$BY$100,0)+6)):INDIRECT(_xlfn.CONCAT($BZ$1,MATCH(D490,$BY$7:$BY$100,0)+6+SUM(IF((D490=$BY$7:$BY$59)=TRUE,1,0))-1))*$R$3)),6)=1,1,0)),W490-INDIRECT(_xlfn.CONCAT($BZ$1,MATCH(D490,$BY$7:$BY$100,0)+6)):INDIRECT(_xlfn.CONCAT($BZ$1,MATCH(D490,$BY$7:$BY$100,0)+6+SUM(IF((D490=$BY$7:$BY$59)=TRUE,1,0))-1))*$R$3))/$S$3,1,-1,TRUE)=0,"",_xlfn._xlws.SORT(TRANSPOSE(MMULT(MMULT(_xlfn.MUNIT(X490),IF(ROUND(MMULT(IF(E490=0,IF(DN488=1,INDIRECT(_xlfn.CONCAT($CP$1,MATCH(F490,$CO$7:$CO$100,0)+6)):INDIRECT(_xlfn.CONCAT($CP$1,MATCH(F490,$CO$7:$CO$100,0)+6+SUM(IF((F490=$CO$7:$CO$59)=TRUE,1,0))-1)),INDIRECT(_xlfn.CONCAT($CH$1,MATCH(F490,$CG$7:$CG$100,0)+6)):INDIRECT(_xlfn.CONCAT($CH$1,MATCH(F490,$CG$7:$CG$100,0)+6+SUM(IF((F490=$CG$7:$CG$59)=TRUE,1,0))-1))),IF(OR(DN488=2,DN488=3),INDIRECT(_xlfn.CONCAT($CL$1,MATCH(E490,$CK$7:$CK$100,0)+6)):INDIRECT(_xlfn.CONCAT($CL$1,MATCH(E490,$CK$7:$CK$100,0)+6+SUM(IF((E490=$CK$7:$CK$59)=TRUE,1,0))-1)),INDIRECT(_xlfn.CONCAT($CD$1,MATCH(E490,$CC$7:$CC$100,0)+6)):INDIRECT(_xlfn.CONCAT($CD$1,MATCH(E490,$CC$7:$CC$100,0)+6+SUM(IF((E490=$CC$7:$CC$59)=TRUE,1,0))-1))))*$S$3*IF(AND(DM488=4,F490=0),1.1,1),1/TRANSPOSE(W490-INDIRECT(_xlfn.CONCAT($BZ$1,MATCH(D490,$BY$7:$BY$100,0)+6)):INDIRECT(_xlfn.CONCAT($BZ$1,MATCH(D490,$BY$7:$BY$100,0)+6+SUM(IF((D490=$BY$7:$BY$59)=TRUE,1,0))-1))*$R$3)),6)=1,1,0)),W490-INDIRECT(_xlfn.CONCAT($BZ$1,MATCH(D490,$BY$7:$BY$100,0)+6)):INDIRECT(_xlfn.CONCAT($BZ$1,MATCH(D490,$BY$7:$BY$100,0)+6+SUM(IF((D490=$BY$7:$BY$59)=TRUE,1,0))-1))*$R$3))/$S$3,1,-1,TRUE)),"")</f>
        <v/>
      </c>
      <c r="AG490" s="31"/>
      <c r="AH490" s="31"/>
      <c r="AI490" s="31"/>
      <c r="AJ490" s="32"/>
      <c r="AK490" s="6"/>
      <c r="AL490" s="21"/>
      <c r="AM490" s="21"/>
      <c r="AN490" s="48">
        <f t="shared" si="121"/>
        <v>12</v>
      </c>
      <c r="AO490" s="39" t="e">
        <f t="shared" si="122"/>
        <v>#N/A</v>
      </c>
      <c r="AP490" s="39" t="e" cm="1">
        <f t="array" ref="AP490">_xlfn.XMATCH(1,IF(IF((AL490=$DG$24:$EF$24)=TRUE,1,0)+IF((AM490=$DG$25:$EF$25)=TRUE,1,0)=2,1,0))</f>
        <v>#N/A</v>
      </c>
      <c r="AQ490" s="39" t="str" cm="1">
        <f t="array" aca="1" ref="AQ490:AU490" ca="1">AA490:AE490</f>
        <v/>
      </c>
      <c r="AR490" s="39" t="str">
        <f ca="1"/>
        <v/>
      </c>
      <c r="AS490" s="39" t="str">
        <f ca="1"/>
        <v/>
      </c>
      <c r="AT490" s="39" t="str">
        <f ca="1"/>
        <v/>
      </c>
      <c r="AU490" s="39" t="str">
        <f ca="1"/>
        <v/>
      </c>
      <c r="AV490" s="39">
        <f t="shared" si="123"/>
        <v>0</v>
      </c>
      <c r="AW490" s="39" t="e" cm="1">
        <f t="array" ref="AW490">IF(AND(AV490=1,AO490&lt;&gt;1),VLOOKUP(E490,변환표준점수!$H$8:$O$60,_xlfn.XMATCH('표점 계산기'!$AL490,변환표준점수!$I$6:$O$6)+1,FALSE),IF(AND($E490=0,$DN$4=1),INDEX($CH$7:$CH$73,SUM(IF(AF490=$CP$7:$CP$59,ROW($A$1:$A$50),0))),IF(AND($E490&lt;&gt;0,$DN$4&lt;&gt;1),INDEX($CD$7:$CD$73,SUM(IF(AF490=$CL$7:$CL$59,ROW($A$1:$A$50),0))),AF490:AJ490)))</f>
        <v>#N/A</v>
      </c>
      <c r="AX490" s="39"/>
      <c r="AY490" s="39"/>
      <c r="AZ490" s="39"/>
      <c r="BA490" s="39"/>
      <c r="BB490" s="39" t="e">
        <f>VLOOKUP(G490,변환표준점수!$X$8:$AM$16,_xlfn.XMATCH(AL490,변환표준점수!$Y$5:$AM$5)+IF(OR(AN490=6,AN490=7,AN490=10,AN490=11),IF(AO490=1,0,1),0)+1,FALSE)</f>
        <v>#N/A</v>
      </c>
      <c r="BC490" s="39" t="e">
        <f>VLOOKUP(H490,변환표준점수!$AO$8:$BE$16,_xlfn.XMATCH(AL490,변환표준점수!$AP$5:$BE$5)+IF(OR(AN490=3,AN490=6,AN490=8,AN490=9,AN490=10),IF(AO490=1,0,1),0)+1,FALSE)</f>
        <v>#N/A</v>
      </c>
      <c r="BD490" s="39" t="e">
        <f>IF(I490=0,VLOOKUP(K490,변환표준점수!$BU$8:$CF$62,'표점 계산기'!$AN490+1,FALSE),VLOOKUP(I490,변환표준점수!$BH$8:$BS$62,'표점 계산기'!$AN490+1,FALSE))</f>
        <v>#N/A</v>
      </c>
      <c r="BE490" s="39" t="e">
        <f>IF(J490=0,VLOOKUP(L490,변환표준점수!$BU$8:$CF$62,'표점 계산기'!$AN490+1,FALSE),VLOOKUP(J490,변환표준점수!$BH$8:$BS$62,'표점 계산기'!$AN490+1,FALSE))</f>
        <v>#N/A</v>
      </c>
      <c r="BF490" s="39" cm="1">
        <f t="array" ref="BF490">IF(M490=0,0,IF(OR(AN490=3,AN490=4),0,IF(AN490=1,INDEX($CZ$7:$CZ$15,SUM(IF(M490&lt;$CY$7:$CY$15=TRUE,1,0))+1),VLOOKUP(M490,변환표준점수!$BH$8:$BS$62,'표점 계산기'!AN490+1,FALSE))))</f>
        <v>0</v>
      </c>
      <c r="BG490" s="39" t="e" cm="1">
        <f t="array" ref="BG490">INDEX($DG$24:$EF$31,COLUMN(C485),$AP490)</f>
        <v>#N/A</v>
      </c>
      <c r="BH490" s="39" t="e" cm="1">
        <f t="array" ref="BH490">INDEX($DG$24:$EF$31,COLUMN(D485),$AP490)</f>
        <v>#N/A</v>
      </c>
      <c r="BI490" s="39" t="e" cm="1">
        <f t="array" ref="BI490">INDEX($DG$24:$EF$31,COLUMN(E485),$AP490)</f>
        <v>#N/A</v>
      </c>
      <c r="BJ490" s="39" t="e" cm="1">
        <f t="array" ref="BJ490">INDEX($DG$24:$EF$31,COLUMN(F485),$AP490)</f>
        <v>#N/A</v>
      </c>
      <c r="BK490" s="39" t="e" cm="1">
        <f t="array" ref="BK490">INDEX($DG$24:$EF$31,COLUMN(G485),$AP490)</f>
        <v>#N/A</v>
      </c>
      <c r="BL490" s="39" t="e" cm="1">
        <f t="array" ref="BL490">INDEX($DG$24:$EF$31,COLUMN(H485),$AP490)</f>
        <v>#N/A</v>
      </c>
      <c r="BM490" s="63" t="str" cm="1">
        <f t="array" aca="1" ref="BM490:BQ490" ca="1">IFERROR(ROUND(IF(IFERROR(AW490:BA490/AW490:BA490,0)=1,(IFERROR(AQ490:AU490*BG490,0)+IFERROR(AW490:BA490*BH490,0)+(SUM(BD490:BF490)-MIN(BD490:BF490))*BI490+BB490*BJ490+BC490*BK490)*BL490+BB490*(1-BJ490)+BC490*(1-BK490)+IF(AN490=1,BF490,0),""),2),"")</f>
        <v/>
      </c>
      <c r="BN490" s="52" t="str">
        <f ca="1"/>
        <v/>
      </c>
      <c r="BO490" s="52" t="str">
        <f ca="1"/>
        <v/>
      </c>
      <c r="BP490" s="52" t="str">
        <f ca="1"/>
        <v/>
      </c>
      <c r="BQ490" s="64" t="str">
        <f ca="1"/>
        <v/>
      </c>
      <c r="BR490" s="6"/>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6"/>
      <c r="DM490" s="6"/>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row>
    <row r="491" spans="1:153" x14ac:dyDescent="0.3">
      <c r="A491" s="5"/>
      <c r="B491" s="18" t="str">
        <f t="shared" si="111"/>
        <v/>
      </c>
      <c r="C491" s="24"/>
      <c r="D491" s="24"/>
      <c r="E491" s="24"/>
      <c r="F491" s="24"/>
      <c r="G491" s="24"/>
      <c r="H491" s="25"/>
      <c r="I491" s="25"/>
      <c r="J491" s="25"/>
      <c r="K491" s="25"/>
      <c r="L491" s="25"/>
      <c r="M491" s="25"/>
      <c r="N491" s="24"/>
      <c r="O491" s="25"/>
      <c r="P491" s="6"/>
      <c r="Q491" s="6"/>
      <c r="R491" s="6" t="e">
        <f t="shared" si="112"/>
        <v>#N/A</v>
      </c>
      <c r="S491" s="6" t="e">
        <f t="shared" si="113"/>
        <v>#N/A</v>
      </c>
      <c r="T491" s="6" t="e">
        <f t="shared" si="114"/>
        <v>#N/A</v>
      </c>
      <c r="U491" s="6" t="e">
        <f t="shared" si="115"/>
        <v>#N/A</v>
      </c>
      <c r="V491" s="8" cm="1">
        <f t="array" ref="V491">IF(M491=0,0,IF(OR($DM$4=3,$DM$4=4),0,IF($DM$4=1,INDEX($CZ$7:$CZ$15,SUM(IF(M491&lt;$CY$7:$CY$15=TRUE,1,0))+1),VLOOKUP(M491,$DB$7:$DC$107,2,FALSE))))</f>
        <v>0</v>
      </c>
      <c r="W491" s="6" t="e">
        <f t="shared" si="110"/>
        <v>#N/A</v>
      </c>
      <c r="X491" s="6" cm="1">
        <f t="array" aca="1" ref="X491" ca="1">SUM(IF((IF(E491=0,INDIRECT(_xlfn.CONCAT($CH$1,MATCH(F491,$CG$7:$CG$100,0)+6)):INDIRECT(_xlfn.CONCAT($CH$1,MATCH(F491,$CG$7:$CG$100,0)+6+SUM(IF((F491=$CG$7:$CG$59)=TRUE,1,0))-1)),INDIRECT(_xlfn.CONCAT($CD$1,MATCH(E491,$CC$7:$CC$100,0)+6)):INDIRECT(_xlfn.CONCAT($CD$1,MATCH(E491,$CC$7:$CC$100,0)+6+SUM(IF((E491=$CC$7:$CC$59)=TRUE,1,0))-1)))*$S$3)=0,0,1))</f>
        <v>2</v>
      </c>
      <c r="Y491" s="6" t="e" cm="1">
        <f t="array" aca="1" ref="Y491" ca="1">SUM(IF((TRANSPOSE(MMULT(MMULT(_xlfn.MUNIT(X491),IF(MMULT(IF(E491=0,INDIRECT(_xlfn.CONCAT($CH$1,MATCH(F491,$CG$7:$CG$100,0)+6)):INDIRECT(_xlfn.CONCAT($CH$1,MATCH(F491,$CG$7:$CG$100,0)+6+SUM(IF((F491=$CG$7:$CG$59)=TRUE,1,0))-1)),INDIRECT(_xlfn.CONCAT($CD$1,MATCH(E491,$CC$7:$CC$100,0)+6)):INDIRECT(_xlfn.CONCAT($CD$1,MATCH(E491,$CC$7:$CC$100,0)+6+SUM(IF((E491=$CC$7:$CC$59)=TRUE,1,0))-1)))*$S$3,1/TRANSPOSE(W491-INDIRECT(_xlfn.CONCAT($BZ$1,MATCH(D491,$BY$7:$BY$100,0)+6)):INDIRECT(_xlfn.CONCAT($BZ$1,MATCH(D491,$BY$7:$BY$100,0)+6+SUM(IF((D491=$BY$7:$BY$59)=TRUE,1,0))-1))*$R$3))=1,1,0)),W491-INDIRECT(_xlfn.CONCAT($BZ$1,MATCH(D491,$BY$7:$BY$100,0)+6)):INDIRECT(_xlfn.CONCAT($BZ$1,MATCH(D491,$BY$7:$BY$100,0)+6+SUM(IF((D491=$BY$7:$BY$59)=TRUE,1,0))-1))*$R$3)))=0,0,1))</f>
        <v>#N/A</v>
      </c>
      <c r="Z491" s="6"/>
      <c r="AA491" s="30" t="str">
        <f t="shared" ca="1" si="116"/>
        <v/>
      </c>
      <c r="AB491" s="31" t="str">
        <f t="shared" si="117"/>
        <v/>
      </c>
      <c r="AC491" s="31" t="str">
        <f t="shared" si="118"/>
        <v/>
      </c>
      <c r="AD491" s="31" t="str">
        <f t="shared" si="119"/>
        <v/>
      </c>
      <c r="AE491" s="32" t="str">
        <f t="shared" si="120"/>
        <v/>
      </c>
      <c r="AF491" s="33" t="str" cm="1">
        <f t="array" aca="1" ref="AF491" ca="1">IFERROR(IF(_xlfn._xlws.SORT(TRANSPOSE(MMULT(MMULT(_xlfn.MUNIT(X491),IF(ROUND(MMULT(IF(E491=0,IF(DN489=1,INDIRECT(_xlfn.CONCAT($CP$1,MATCH(F491,$CO$7:$CO$100,0)+6)):INDIRECT(_xlfn.CONCAT($CP$1,MATCH(F491,$CO$7:$CO$100,0)+6+SUM(IF((F491=$CO$7:$CO$59)=TRUE,1,0))-1)),INDIRECT(_xlfn.CONCAT($CH$1,MATCH(F491,$CG$7:$CG$100,0)+6)):INDIRECT(_xlfn.CONCAT($CH$1,MATCH(F491,$CG$7:$CG$100,0)+6+SUM(IF((F491=$CG$7:$CG$59)=TRUE,1,0))-1))),IF(OR(DN489=2,DN489=3),INDIRECT(_xlfn.CONCAT($CL$1,MATCH(E491,$CK$7:$CK$100,0)+6)):INDIRECT(_xlfn.CONCAT($CL$1,MATCH(E491,$CK$7:$CK$100,0)+6+SUM(IF((E491=$CK$7:$CK$59)=TRUE,1,0))-1)),INDIRECT(_xlfn.CONCAT($CD$1,MATCH(E491,$CC$7:$CC$100,0)+6)):INDIRECT(_xlfn.CONCAT($CD$1,MATCH(E491,$CC$7:$CC$100,0)+6+SUM(IF((E491=$CC$7:$CC$59)=TRUE,1,0))-1))))*$S$3*IF(AND(DM489=4,F491=0),1.1,1),1/TRANSPOSE(W491-INDIRECT(_xlfn.CONCAT($BZ$1,MATCH(D491,$BY$7:$BY$100,0)+6)):INDIRECT(_xlfn.CONCAT($BZ$1,MATCH(D491,$BY$7:$BY$100,0)+6+SUM(IF((D491=$BY$7:$BY$59)=TRUE,1,0))-1))*$R$3)),6)=1,1,0)),W491-INDIRECT(_xlfn.CONCAT($BZ$1,MATCH(D491,$BY$7:$BY$100,0)+6)):INDIRECT(_xlfn.CONCAT($BZ$1,MATCH(D491,$BY$7:$BY$100,0)+6+SUM(IF((D491=$BY$7:$BY$59)=TRUE,1,0))-1))*$R$3))/$S$3,1,-1,TRUE)=0,"",_xlfn._xlws.SORT(TRANSPOSE(MMULT(MMULT(_xlfn.MUNIT(X491),IF(ROUND(MMULT(IF(E491=0,IF(DN489=1,INDIRECT(_xlfn.CONCAT($CP$1,MATCH(F491,$CO$7:$CO$100,0)+6)):INDIRECT(_xlfn.CONCAT($CP$1,MATCH(F491,$CO$7:$CO$100,0)+6+SUM(IF((F491=$CO$7:$CO$59)=TRUE,1,0))-1)),INDIRECT(_xlfn.CONCAT($CH$1,MATCH(F491,$CG$7:$CG$100,0)+6)):INDIRECT(_xlfn.CONCAT($CH$1,MATCH(F491,$CG$7:$CG$100,0)+6+SUM(IF((F491=$CG$7:$CG$59)=TRUE,1,0))-1))),IF(OR(DN489=2,DN489=3),INDIRECT(_xlfn.CONCAT($CL$1,MATCH(E491,$CK$7:$CK$100,0)+6)):INDIRECT(_xlfn.CONCAT($CL$1,MATCH(E491,$CK$7:$CK$100,0)+6+SUM(IF((E491=$CK$7:$CK$59)=TRUE,1,0))-1)),INDIRECT(_xlfn.CONCAT($CD$1,MATCH(E491,$CC$7:$CC$100,0)+6)):INDIRECT(_xlfn.CONCAT($CD$1,MATCH(E491,$CC$7:$CC$100,0)+6+SUM(IF((E491=$CC$7:$CC$59)=TRUE,1,0))-1))))*$S$3*IF(AND(DM489=4,F491=0),1.1,1),1/TRANSPOSE(W491-INDIRECT(_xlfn.CONCAT($BZ$1,MATCH(D491,$BY$7:$BY$100,0)+6)):INDIRECT(_xlfn.CONCAT($BZ$1,MATCH(D491,$BY$7:$BY$100,0)+6+SUM(IF((D491=$BY$7:$BY$59)=TRUE,1,0))-1))*$R$3)),6)=1,1,0)),W491-INDIRECT(_xlfn.CONCAT($BZ$1,MATCH(D491,$BY$7:$BY$100,0)+6)):INDIRECT(_xlfn.CONCAT($BZ$1,MATCH(D491,$BY$7:$BY$100,0)+6+SUM(IF((D491=$BY$7:$BY$59)=TRUE,1,0))-1))*$R$3))/$S$3,1,-1,TRUE)),"")</f>
        <v/>
      </c>
      <c r="AG491" s="31"/>
      <c r="AH491" s="31"/>
      <c r="AI491" s="31"/>
      <c r="AJ491" s="32"/>
      <c r="AK491" s="6"/>
      <c r="AL491" s="21"/>
      <c r="AM491" s="21"/>
      <c r="AN491" s="48">
        <f t="shared" si="121"/>
        <v>12</v>
      </c>
      <c r="AO491" s="39" t="e">
        <f t="shared" si="122"/>
        <v>#N/A</v>
      </c>
      <c r="AP491" s="39" t="e" cm="1">
        <f t="array" ref="AP491">_xlfn.XMATCH(1,IF(IF((AL491=$DG$24:$EF$24)=TRUE,1,0)+IF((AM491=$DG$25:$EF$25)=TRUE,1,0)=2,1,0))</f>
        <v>#N/A</v>
      </c>
      <c r="AQ491" s="39" t="str" cm="1">
        <f t="array" aca="1" ref="AQ491:AU491" ca="1">AA491:AE491</f>
        <v/>
      </c>
      <c r="AR491" s="39" t="str">
        <f ca="1"/>
        <v/>
      </c>
      <c r="AS491" s="39" t="str">
        <f ca="1"/>
        <v/>
      </c>
      <c r="AT491" s="39" t="str">
        <f ca="1"/>
        <v/>
      </c>
      <c r="AU491" s="39" t="str">
        <f ca="1"/>
        <v/>
      </c>
      <c r="AV491" s="39">
        <f t="shared" si="123"/>
        <v>0</v>
      </c>
      <c r="AW491" s="39" t="e" cm="1">
        <f t="array" ref="AW491">IF(AND(AV491=1,AO491&lt;&gt;1),VLOOKUP(E491,변환표준점수!$H$8:$O$60,_xlfn.XMATCH('표점 계산기'!$AL491,변환표준점수!$I$6:$O$6)+1,FALSE),IF(AND($E491=0,$DN$4=1),INDEX($CH$7:$CH$73,SUM(IF(AF491=$CP$7:$CP$59,ROW($A$1:$A$50),0))),IF(AND($E491&lt;&gt;0,$DN$4&lt;&gt;1),INDEX($CD$7:$CD$73,SUM(IF(AF491=$CL$7:$CL$59,ROW($A$1:$A$50),0))),AF491:AJ491)))</f>
        <v>#N/A</v>
      </c>
      <c r="AX491" s="39"/>
      <c r="AY491" s="39"/>
      <c r="AZ491" s="39"/>
      <c r="BA491" s="39"/>
      <c r="BB491" s="39" t="e">
        <f>VLOOKUP(G491,변환표준점수!$X$8:$AM$16,_xlfn.XMATCH(AL491,변환표준점수!$Y$5:$AM$5)+IF(OR(AN491=6,AN491=7,AN491=10,AN491=11),IF(AO491=1,0,1),0)+1,FALSE)</f>
        <v>#N/A</v>
      </c>
      <c r="BC491" s="39" t="e">
        <f>VLOOKUP(H491,변환표준점수!$AO$8:$BE$16,_xlfn.XMATCH(AL491,변환표준점수!$AP$5:$BE$5)+IF(OR(AN491=3,AN491=6,AN491=8,AN491=9,AN491=10),IF(AO491=1,0,1),0)+1,FALSE)</f>
        <v>#N/A</v>
      </c>
      <c r="BD491" s="39" t="e">
        <f>IF(I491=0,VLOOKUP(K491,변환표준점수!$BU$8:$CF$62,'표점 계산기'!$AN491+1,FALSE),VLOOKUP(I491,변환표준점수!$BH$8:$BS$62,'표점 계산기'!$AN491+1,FALSE))</f>
        <v>#N/A</v>
      </c>
      <c r="BE491" s="39" t="e">
        <f>IF(J491=0,VLOOKUP(L491,변환표준점수!$BU$8:$CF$62,'표점 계산기'!$AN491+1,FALSE),VLOOKUP(J491,변환표준점수!$BH$8:$BS$62,'표점 계산기'!$AN491+1,FALSE))</f>
        <v>#N/A</v>
      </c>
      <c r="BF491" s="39" cm="1">
        <f t="array" ref="BF491">IF(M491=0,0,IF(OR(AN491=3,AN491=4),0,IF(AN491=1,INDEX($CZ$7:$CZ$15,SUM(IF(M491&lt;$CY$7:$CY$15=TRUE,1,0))+1),VLOOKUP(M491,변환표준점수!$BH$8:$BS$62,'표점 계산기'!AN491+1,FALSE))))</f>
        <v>0</v>
      </c>
      <c r="BG491" s="39" t="e" cm="1">
        <f t="array" ref="BG491">INDEX($DG$24:$EF$31,COLUMN(C486),$AP491)</f>
        <v>#N/A</v>
      </c>
      <c r="BH491" s="39" t="e" cm="1">
        <f t="array" ref="BH491">INDEX($DG$24:$EF$31,COLUMN(D486),$AP491)</f>
        <v>#N/A</v>
      </c>
      <c r="BI491" s="39" t="e" cm="1">
        <f t="array" ref="BI491">INDEX($DG$24:$EF$31,COLUMN(E486),$AP491)</f>
        <v>#N/A</v>
      </c>
      <c r="BJ491" s="39" t="e" cm="1">
        <f t="array" ref="BJ491">INDEX($DG$24:$EF$31,COLUMN(F486),$AP491)</f>
        <v>#N/A</v>
      </c>
      <c r="BK491" s="39" t="e" cm="1">
        <f t="array" ref="BK491">INDEX($DG$24:$EF$31,COLUMN(G486),$AP491)</f>
        <v>#N/A</v>
      </c>
      <c r="BL491" s="39" t="e" cm="1">
        <f t="array" ref="BL491">INDEX($DG$24:$EF$31,COLUMN(H486),$AP491)</f>
        <v>#N/A</v>
      </c>
      <c r="BM491" s="63" t="str" cm="1">
        <f t="array" aca="1" ref="BM491:BQ491" ca="1">IFERROR(ROUND(IF(IFERROR(AW491:BA491/AW491:BA491,0)=1,(IFERROR(AQ491:AU491*BG491,0)+IFERROR(AW491:BA491*BH491,0)+(SUM(BD491:BF491)-MIN(BD491:BF491))*BI491+BB491*BJ491+BC491*BK491)*BL491+BB491*(1-BJ491)+BC491*(1-BK491)+IF(AN491=1,BF491,0),""),2),"")</f>
        <v/>
      </c>
      <c r="BN491" s="52" t="str">
        <f ca="1"/>
        <v/>
      </c>
      <c r="BO491" s="52" t="str">
        <f ca="1"/>
        <v/>
      </c>
      <c r="BP491" s="52" t="str">
        <f ca="1"/>
        <v/>
      </c>
      <c r="BQ491" s="64" t="str">
        <f ca="1"/>
        <v/>
      </c>
      <c r="BR491" s="6"/>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6"/>
      <c r="DM491" s="6"/>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row>
    <row r="492" spans="1:153" x14ac:dyDescent="0.3">
      <c r="A492" s="5"/>
      <c r="B492" s="18" t="str">
        <f t="shared" si="111"/>
        <v/>
      </c>
      <c r="C492" s="24"/>
      <c r="D492" s="24"/>
      <c r="E492" s="24"/>
      <c r="F492" s="24"/>
      <c r="G492" s="24"/>
      <c r="H492" s="25"/>
      <c r="I492" s="25"/>
      <c r="J492" s="25"/>
      <c r="K492" s="25"/>
      <c r="L492" s="25"/>
      <c r="M492" s="25"/>
      <c r="N492" s="24"/>
      <c r="O492" s="25"/>
      <c r="P492" s="6"/>
      <c r="Q492" s="6"/>
      <c r="R492" s="6" t="e">
        <f t="shared" si="112"/>
        <v>#N/A</v>
      </c>
      <c r="S492" s="6" t="e">
        <f t="shared" si="113"/>
        <v>#N/A</v>
      </c>
      <c r="T492" s="6" t="e">
        <f t="shared" si="114"/>
        <v>#N/A</v>
      </c>
      <c r="U492" s="6" t="e">
        <f t="shared" si="115"/>
        <v>#N/A</v>
      </c>
      <c r="V492" s="8" cm="1">
        <f t="array" ref="V492">IF(M492=0,0,IF(OR($DM$4=3,$DM$4=4),0,IF($DM$4=1,INDEX($CZ$7:$CZ$15,SUM(IF(M492&lt;$CY$7:$CY$15=TRUE,1,0))+1),VLOOKUP(M492,$DB$7:$DC$107,2,FALSE))))</f>
        <v>0</v>
      </c>
      <c r="W492" s="6" t="e">
        <f t="shared" si="110"/>
        <v>#N/A</v>
      </c>
      <c r="X492" s="6" cm="1">
        <f t="array" aca="1" ref="X492" ca="1">SUM(IF((IF(E492=0,INDIRECT(_xlfn.CONCAT($CH$1,MATCH(F492,$CG$7:$CG$100,0)+6)):INDIRECT(_xlfn.CONCAT($CH$1,MATCH(F492,$CG$7:$CG$100,0)+6+SUM(IF((F492=$CG$7:$CG$59)=TRUE,1,0))-1)),INDIRECT(_xlfn.CONCAT($CD$1,MATCH(E492,$CC$7:$CC$100,0)+6)):INDIRECT(_xlfn.CONCAT($CD$1,MATCH(E492,$CC$7:$CC$100,0)+6+SUM(IF((E492=$CC$7:$CC$59)=TRUE,1,0))-1)))*$S$3)=0,0,1))</f>
        <v>2</v>
      </c>
      <c r="Y492" s="6" t="e" cm="1">
        <f t="array" aca="1" ref="Y492" ca="1">SUM(IF((TRANSPOSE(MMULT(MMULT(_xlfn.MUNIT(X492),IF(MMULT(IF(E492=0,INDIRECT(_xlfn.CONCAT($CH$1,MATCH(F492,$CG$7:$CG$100,0)+6)):INDIRECT(_xlfn.CONCAT($CH$1,MATCH(F492,$CG$7:$CG$100,0)+6+SUM(IF((F492=$CG$7:$CG$59)=TRUE,1,0))-1)),INDIRECT(_xlfn.CONCAT($CD$1,MATCH(E492,$CC$7:$CC$100,0)+6)):INDIRECT(_xlfn.CONCAT($CD$1,MATCH(E492,$CC$7:$CC$100,0)+6+SUM(IF((E492=$CC$7:$CC$59)=TRUE,1,0))-1)))*$S$3,1/TRANSPOSE(W492-INDIRECT(_xlfn.CONCAT($BZ$1,MATCH(D492,$BY$7:$BY$100,0)+6)):INDIRECT(_xlfn.CONCAT($BZ$1,MATCH(D492,$BY$7:$BY$100,0)+6+SUM(IF((D492=$BY$7:$BY$59)=TRUE,1,0))-1))*$R$3))=1,1,0)),W492-INDIRECT(_xlfn.CONCAT($BZ$1,MATCH(D492,$BY$7:$BY$100,0)+6)):INDIRECT(_xlfn.CONCAT($BZ$1,MATCH(D492,$BY$7:$BY$100,0)+6+SUM(IF((D492=$BY$7:$BY$59)=TRUE,1,0))-1))*$R$3)))=0,0,1))</f>
        <v>#N/A</v>
      </c>
      <c r="Z492" s="6"/>
      <c r="AA492" s="30" t="str">
        <f t="shared" ca="1" si="116"/>
        <v/>
      </c>
      <c r="AB492" s="31" t="str">
        <f t="shared" si="117"/>
        <v/>
      </c>
      <c r="AC492" s="31" t="str">
        <f t="shared" si="118"/>
        <v/>
      </c>
      <c r="AD492" s="31" t="str">
        <f t="shared" si="119"/>
        <v/>
      </c>
      <c r="AE492" s="32" t="str">
        <f t="shared" si="120"/>
        <v/>
      </c>
      <c r="AF492" s="33" t="str" cm="1">
        <f t="array" aca="1" ref="AF492" ca="1">IFERROR(IF(_xlfn._xlws.SORT(TRANSPOSE(MMULT(MMULT(_xlfn.MUNIT(X492),IF(ROUND(MMULT(IF(E492=0,IF(DN490=1,INDIRECT(_xlfn.CONCAT($CP$1,MATCH(F492,$CO$7:$CO$100,0)+6)):INDIRECT(_xlfn.CONCAT($CP$1,MATCH(F492,$CO$7:$CO$100,0)+6+SUM(IF((F492=$CO$7:$CO$59)=TRUE,1,0))-1)),INDIRECT(_xlfn.CONCAT($CH$1,MATCH(F492,$CG$7:$CG$100,0)+6)):INDIRECT(_xlfn.CONCAT($CH$1,MATCH(F492,$CG$7:$CG$100,0)+6+SUM(IF((F492=$CG$7:$CG$59)=TRUE,1,0))-1))),IF(OR(DN490=2,DN490=3),INDIRECT(_xlfn.CONCAT($CL$1,MATCH(E492,$CK$7:$CK$100,0)+6)):INDIRECT(_xlfn.CONCAT($CL$1,MATCH(E492,$CK$7:$CK$100,0)+6+SUM(IF((E492=$CK$7:$CK$59)=TRUE,1,0))-1)),INDIRECT(_xlfn.CONCAT($CD$1,MATCH(E492,$CC$7:$CC$100,0)+6)):INDIRECT(_xlfn.CONCAT($CD$1,MATCH(E492,$CC$7:$CC$100,0)+6+SUM(IF((E492=$CC$7:$CC$59)=TRUE,1,0))-1))))*$S$3*IF(AND(DM490=4,F492=0),1.1,1),1/TRANSPOSE(W492-INDIRECT(_xlfn.CONCAT($BZ$1,MATCH(D492,$BY$7:$BY$100,0)+6)):INDIRECT(_xlfn.CONCAT($BZ$1,MATCH(D492,$BY$7:$BY$100,0)+6+SUM(IF((D492=$BY$7:$BY$59)=TRUE,1,0))-1))*$R$3)),6)=1,1,0)),W492-INDIRECT(_xlfn.CONCAT($BZ$1,MATCH(D492,$BY$7:$BY$100,0)+6)):INDIRECT(_xlfn.CONCAT($BZ$1,MATCH(D492,$BY$7:$BY$100,0)+6+SUM(IF((D492=$BY$7:$BY$59)=TRUE,1,0))-1))*$R$3))/$S$3,1,-1,TRUE)=0,"",_xlfn._xlws.SORT(TRANSPOSE(MMULT(MMULT(_xlfn.MUNIT(X492),IF(ROUND(MMULT(IF(E492=0,IF(DN490=1,INDIRECT(_xlfn.CONCAT($CP$1,MATCH(F492,$CO$7:$CO$100,0)+6)):INDIRECT(_xlfn.CONCAT($CP$1,MATCH(F492,$CO$7:$CO$100,0)+6+SUM(IF((F492=$CO$7:$CO$59)=TRUE,1,0))-1)),INDIRECT(_xlfn.CONCAT($CH$1,MATCH(F492,$CG$7:$CG$100,0)+6)):INDIRECT(_xlfn.CONCAT($CH$1,MATCH(F492,$CG$7:$CG$100,0)+6+SUM(IF((F492=$CG$7:$CG$59)=TRUE,1,0))-1))),IF(OR(DN490=2,DN490=3),INDIRECT(_xlfn.CONCAT($CL$1,MATCH(E492,$CK$7:$CK$100,0)+6)):INDIRECT(_xlfn.CONCAT($CL$1,MATCH(E492,$CK$7:$CK$100,0)+6+SUM(IF((E492=$CK$7:$CK$59)=TRUE,1,0))-1)),INDIRECT(_xlfn.CONCAT($CD$1,MATCH(E492,$CC$7:$CC$100,0)+6)):INDIRECT(_xlfn.CONCAT($CD$1,MATCH(E492,$CC$7:$CC$100,0)+6+SUM(IF((E492=$CC$7:$CC$59)=TRUE,1,0))-1))))*$S$3*IF(AND(DM490=4,F492=0),1.1,1),1/TRANSPOSE(W492-INDIRECT(_xlfn.CONCAT($BZ$1,MATCH(D492,$BY$7:$BY$100,0)+6)):INDIRECT(_xlfn.CONCAT($BZ$1,MATCH(D492,$BY$7:$BY$100,0)+6+SUM(IF((D492=$BY$7:$BY$59)=TRUE,1,0))-1))*$R$3)),6)=1,1,0)),W492-INDIRECT(_xlfn.CONCAT($BZ$1,MATCH(D492,$BY$7:$BY$100,0)+6)):INDIRECT(_xlfn.CONCAT($BZ$1,MATCH(D492,$BY$7:$BY$100,0)+6+SUM(IF((D492=$BY$7:$BY$59)=TRUE,1,0))-1))*$R$3))/$S$3,1,-1,TRUE)),"")</f>
        <v/>
      </c>
      <c r="AG492" s="31"/>
      <c r="AH492" s="31"/>
      <c r="AI492" s="31"/>
      <c r="AJ492" s="32"/>
      <c r="AK492" s="6"/>
      <c r="AL492" s="21"/>
      <c r="AM492" s="21"/>
      <c r="AN492" s="48">
        <f t="shared" si="121"/>
        <v>12</v>
      </c>
      <c r="AO492" s="39" t="e">
        <f t="shared" si="122"/>
        <v>#N/A</v>
      </c>
      <c r="AP492" s="39" t="e" cm="1">
        <f t="array" ref="AP492">_xlfn.XMATCH(1,IF(IF((AL492=$DG$24:$EF$24)=TRUE,1,0)+IF((AM492=$DG$25:$EF$25)=TRUE,1,0)=2,1,0))</f>
        <v>#N/A</v>
      </c>
      <c r="AQ492" s="39" t="str" cm="1">
        <f t="array" aca="1" ref="AQ492:AU492" ca="1">AA492:AE492</f>
        <v/>
      </c>
      <c r="AR492" s="39" t="str">
        <f ca="1"/>
        <v/>
      </c>
      <c r="AS492" s="39" t="str">
        <f ca="1"/>
        <v/>
      </c>
      <c r="AT492" s="39" t="str">
        <f ca="1"/>
        <v/>
      </c>
      <c r="AU492" s="39" t="str">
        <f ca="1"/>
        <v/>
      </c>
      <c r="AV492" s="39">
        <f t="shared" si="123"/>
        <v>0</v>
      </c>
      <c r="AW492" s="39" t="e" cm="1">
        <f t="array" ref="AW492">IF(AND(AV492=1,AO492&lt;&gt;1),VLOOKUP(E492,변환표준점수!$H$8:$O$60,_xlfn.XMATCH('표점 계산기'!$AL492,변환표준점수!$I$6:$O$6)+1,FALSE),IF(AND($E492=0,$DN$4=1),INDEX($CH$7:$CH$73,SUM(IF(AF492=$CP$7:$CP$59,ROW($A$1:$A$50),0))),IF(AND($E492&lt;&gt;0,$DN$4&lt;&gt;1),INDEX($CD$7:$CD$73,SUM(IF(AF492=$CL$7:$CL$59,ROW($A$1:$A$50),0))),AF492:AJ492)))</f>
        <v>#N/A</v>
      </c>
      <c r="AX492" s="39"/>
      <c r="AY492" s="39"/>
      <c r="AZ492" s="39"/>
      <c r="BA492" s="39"/>
      <c r="BB492" s="39" t="e">
        <f>VLOOKUP(G492,변환표준점수!$X$8:$AM$16,_xlfn.XMATCH(AL492,변환표준점수!$Y$5:$AM$5)+IF(OR(AN492=6,AN492=7,AN492=10,AN492=11),IF(AO492=1,0,1),0)+1,FALSE)</f>
        <v>#N/A</v>
      </c>
      <c r="BC492" s="39" t="e">
        <f>VLOOKUP(H492,변환표준점수!$AO$8:$BE$16,_xlfn.XMATCH(AL492,변환표준점수!$AP$5:$BE$5)+IF(OR(AN492=3,AN492=6,AN492=8,AN492=9,AN492=10),IF(AO492=1,0,1),0)+1,FALSE)</f>
        <v>#N/A</v>
      </c>
      <c r="BD492" s="39" t="e">
        <f>IF(I492=0,VLOOKUP(K492,변환표준점수!$BU$8:$CF$62,'표점 계산기'!$AN492+1,FALSE),VLOOKUP(I492,변환표준점수!$BH$8:$BS$62,'표점 계산기'!$AN492+1,FALSE))</f>
        <v>#N/A</v>
      </c>
      <c r="BE492" s="39" t="e">
        <f>IF(J492=0,VLOOKUP(L492,변환표준점수!$BU$8:$CF$62,'표점 계산기'!$AN492+1,FALSE),VLOOKUP(J492,변환표준점수!$BH$8:$BS$62,'표점 계산기'!$AN492+1,FALSE))</f>
        <v>#N/A</v>
      </c>
      <c r="BF492" s="39" cm="1">
        <f t="array" ref="BF492">IF(M492=0,0,IF(OR(AN492=3,AN492=4),0,IF(AN492=1,INDEX($CZ$7:$CZ$15,SUM(IF(M492&lt;$CY$7:$CY$15=TRUE,1,0))+1),VLOOKUP(M492,변환표준점수!$BH$8:$BS$62,'표점 계산기'!AN492+1,FALSE))))</f>
        <v>0</v>
      </c>
      <c r="BG492" s="39" t="e" cm="1">
        <f t="array" ref="BG492">INDEX($DG$24:$EF$31,COLUMN(C487),$AP492)</f>
        <v>#N/A</v>
      </c>
      <c r="BH492" s="39" t="e" cm="1">
        <f t="array" ref="BH492">INDEX($DG$24:$EF$31,COLUMN(D487),$AP492)</f>
        <v>#N/A</v>
      </c>
      <c r="BI492" s="39" t="e" cm="1">
        <f t="array" ref="BI492">INDEX($DG$24:$EF$31,COLUMN(E487),$AP492)</f>
        <v>#N/A</v>
      </c>
      <c r="BJ492" s="39" t="e" cm="1">
        <f t="array" ref="BJ492">INDEX($DG$24:$EF$31,COLUMN(F487),$AP492)</f>
        <v>#N/A</v>
      </c>
      <c r="BK492" s="39" t="e" cm="1">
        <f t="array" ref="BK492">INDEX($DG$24:$EF$31,COLUMN(G487),$AP492)</f>
        <v>#N/A</v>
      </c>
      <c r="BL492" s="39" t="e" cm="1">
        <f t="array" ref="BL492">INDEX($DG$24:$EF$31,COLUMN(H487),$AP492)</f>
        <v>#N/A</v>
      </c>
      <c r="BM492" s="63" t="str" cm="1">
        <f t="array" aca="1" ref="BM492:BQ492" ca="1">IFERROR(ROUND(IF(IFERROR(AW492:BA492/AW492:BA492,0)=1,(IFERROR(AQ492:AU492*BG492,0)+IFERROR(AW492:BA492*BH492,0)+(SUM(BD492:BF492)-MIN(BD492:BF492))*BI492+BB492*BJ492+BC492*BK492)*BL492+BB492*(1-BJ492)+BC492*(1-BK492)+IF(AN492=1,BF492,0),""),2),"")</f>
        <v/>
      </c>
      <c r="BN492" s="52" t="str">
        <f ca="1"/>
        <v/>
      </c>
      <c r="BO492" s="52" t="str">
        <f ca="1"/>
        <v/>
      </c>
      <c r="BP492" s="52" t="str">
        <f ca="1"/>
        <v/>
      </c>
      <c r="BQ492" s="64" t="str">
        <f ca="1"/>
        <v/>
      </c>
      <c r="BR492" s="6"/>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6"/>
      <c r="DM492" s="6"/>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row>
    <row r="493" spans="1:153" x14ac:dyDescent="0.3">
      <c r="A493" s="5"/>
      <c r="B493" s="18" t="str">
        <f t="shared" si="111"/>
        <v/>
      </c>
      <c r="C493" s="24"/>
      <c r="D493" s="24"/>
      <c r="E493" s="24"/>
      <c r="F493" s="24"/>
      <c r="G493" s="24"/>
      <c r="H493" s="25"/>
      <c r="I493" s="25"/>
      <c r="J493" s="25"/>
      <c r="K493" s="25"/>
      <c r="L493" s="25"/>
      <c r="M493" s="25"/>
      <c r="N493" s="24"/>
      <c r="O493" s="25"/>
      <c r="P493" s="6"/>
      <c r="Q493" s="6"/>
      <c r="R493" s="6" t="e">
        <f t="shared" si="112"/>
        <v>#N/A</v>
      </c>
      <c r="S493" s="6" t="e">
        <f t="shared" si="113"/>
        <v>#N/A</v>
      </c>
      <c r="T493" s="6" t="e">
        <f t="shared" si="114"/>
        <v>#N/A</v>
      </c>
      <c r="U493" s="6" t="e">
        <f t="shared" si="115"/>
        <v>#N/A</v>
      </c>
      <c r="V493" s="8" cm="1">
        <f t="array" ref="V493">IF(M493=0,0,IF(OR($DM$4=3,$DM$4=4),0,IF($DM$4=1,INDEX($CZ$7:$CZ$15,SUM(IF(M493&lt;$CY$7:$CY$15=TRUE,1,0))+1),VLOOKUP(M493,$DB$7:$DC$107,2,FALSE))))</f>
        <v>0</v>
      </c>
      <c r="W493" s="6" t="e">
        <f t="shared" si="110"/>
        <v>#N/A</v>
      </c>
      <c r="X493" s="6" cm="1">
        <f t="array" aca="1" ref="X493" ca="1">SUM(IF((IF(E493=0,INDIRECT(_xlfn.CONCAT($CH$1,MATCH(F493,$CG$7:$CG$100,0)+6)):INDIRECT(_xlfn.CONCAT($CH$1,MATCH(F493,$CG$7:$CG$100,0)+6+SUM(IF((F493=$CG$7:$CG$59)=TRUE,1,0))-1)),INDIRECT(_xlfn.CONCAT($CD$1,MATCH(E493,$CC$7:$CC$100,0)+6)):INDIRECT(_xlfn.CONCAT($CD$1,MATCH(E493,$CC$7:$CC$100,0)+6+SUM(IF((E493=$CC$7:$CC$59)=TRUE,1,0))-1)))*$S$3)=0,0,1))</f>
        <v>2</v>
      </c>
      <c r="Y493" s="6" t="e" cm="1">
        <f t="array" aca="1" ref="Y493" ca="1">SUM(IF((TRANSPOSE(MMULT(MMULT(_xlfn.MUNIT(X493),IF(MMULT(IF(E493=0,INDIRECT(_xlfn.CONCAT($CH$1,MATCH(F493,$CG$7:$CG$100,0)+6)):INDIRECT(_xlfn.CONCAT($CH$1,MATCH(F493,$CG$7:$CG$100,0)+6+SUM(IF((F493=$CG$7:$CG$59)=TRUE,1,0))-1)),INDIRECT(_xlfn.CONCAT($CD$1,MATCH(E493,$CC$7:$CC$100,0)+6)):INDIRECT(_xlfn.CONCAT($CD$1,MATCH(E493,$CC$7:$CC$100,0)+6+SUM(IF((E493=$CC$7:$CC$59)=TRUE,1,0))-1)))*$S$3,1/TRANSPOSE(W493-INDIRECT(_xlfn.CONCAT($BZ$1,MATCH(D493,$BY$7:$BY$100,0)+6)):INDIRECT(_xlfn.CONCAT($BZ$1,MATCH(D493,$BY$7:$BY$100,0)+6+SUM(IF((D493=$BY$7:$BY$59)=TRUE,1,0))-1))*$R$3))=1,1,0)),W493-INDIRECT(_xlfn.CONCAT($BZ$1,MATCH(D493,$BY$7:$BY$100,0)+6)):INDIRECT(_xlfn.CONCAT($BZ$1,MATCH(D493,$BY$7:$BY$100,0)+6+SUM(IF((D493=$BY$7:$BY$59)=TRUE,1,0))-1))*$R$3)))=0,0,1))</f>
        <v>#N/A</v>
      </c>
      <c r="Z493" s="6"/>
      <c r="AA493" s="30" t="str">
        <f t="shared" ca="1" si="116"/>
        <v/>
      </c>
      <c r="AB493" s="31" t="str">
        <f t="shared" si="117"/>
        <v/>
      </c>
      <c r="AC493" s="31" t="str">
        <f t="shared" si="118"/>
        <v/>
      </c>
      <c r="AD493" s="31" t="str">
        <f t="shared" si="119"/>
        <v/>
      </c>
      <c r="AE493" s="32" t="str">
        <f t="shared" si="120"/>
        <v/>
      </c>
      <c r="AF493" s="33" t="str" cm="1">
        <f t="array" aca="1" ref="AF493" ca="1">IFERROR(IF(_xlfn._xlws.SORT(TRANSPOSE(MMULT(MMULT(_xlfn.MUNIT(X493),IF(ROUND(MMULT(IF(E493=0,IF(DN491=1,INDIRECT(_xlfn.CONCAT($CP$1,MATCH(F493,$CO$7:$CO$100,0)+6)):INDIRECT(_xlfn.CONCAT($CP$1,MATCH(F493,$CO$7:$CO$100,0)+6+SUM(IF((F493=$CO$7:$CO$59)=TRUE,1,0))-1)),INDIRECT(_xlfn.CONCAT($CH$1,MATCH(F493,$CG$7:$CG$100,0)+6)):INDIRECT(_xlfn.CONCAT($CH$1,MATCH(F493,$CG$7:$CG$100,0)+6+SUM(IF((F493=$CG$7:$CG$59)=TRUE,1,0))-1))),IF(OR(DN491=2,DN491=3),INDIRECT(_xlfn.CONCAT($CL$1,MATCH(E493,$CK$7:$CK$100,0)+6)):INDIRECT(_xlfn.CONCAT($CL$1,MATCH(E493,$CK$7:$CK$100,0)+6+SUM(IF((E493=$CK$7:$CK$59)=TRUE,1,0))-1)),INDIRECT(_xlfn.CONCAT($CD$1,MATCH(E493,$CC$7:$CC$100,0)+6)):INDIRECT(_xlfn.CONCAT($CD$1,MATCH(E493,$CC$7:$CC$100,0)+6+SUM(IF((E493=$CC$7:$CC$59)=TRUE,1,0))-1))))*$S$3*IF(AND(DM491=4,F493=0),1.1,1),1/TRANSPOSE(W493-INDIRECT(_xlfn.CONCAT($BZ$1,MATCH(D493,$BY$7:$BY$100,0)+6)):INDIRECT(_xlfn.CONCAT($BZ$1,MATCH(D493,$BY$7:$BY$100,0)+6+SUM(IF((D493=$BY$7:$BY$59)=TRUE,1,0))-1))*$R$3)),6)=1,1,0)),W493-INDIRECT(_xlfn.CONCAT($BZ$1,MATCH(D493,$BY$7:$BY$100,0)+6)):INDIRECT(_xlfn.CONCAT($BZ$1,MATCH(D493,$BY$7:$BY$100,0)+6+SUM(IF((D493=$BY$7:$BY$59)=TRUE,1,0))-1))*$R$3))/$S$3,1,-1,TRUE)=0,"",_xlfn._xlws.SORT(TRANSPOSE(MMULT(MMULT(_xlfn.MUNIT(X493),IF(ROUND(MMULT(IF(E493=0,IF(DN491=1,INDIRECT(_xlfn.CONCAT($CP$1,MATCH(F493,$CO$7:$CO$100,0)+6)):INDIRECT(_xlfn.CONCAT($CP$1,MATCH(F493,$CO$7:$CO$100,0)+6+SUM(IF((F493=$CO$7:$CO$59)=TRUE,1,0))-1)),INDIRECT(_xlfn.CONCAT($CH$1,MATCH(F493,$CG$7:$CG$100,0)+6)):INDIRECT(_xlfn.CONCAT($CH$1,MATCH(F493,$CG$7:$CG$100,0)+6+SUM(IF((F493=$CG$7:$CG$59)=TRUE,1,0))-1))),IF(OR(DN491=2,DN491=3),INDIRECT(_xlfn.CONCAT($CL$1,MATCH(E493,$CK$7:$CK$100,0)+6)):INDIRECT(_xlfn.CONCAT($CL$1,MATCH(E493,$CK$7:$CK$100,0)+6+SUM(IF((E493=$CK$7:$CK$59)=TRUE,1,0))-1)),INDIRECT(_xlfn.CONCAT($CD$1,MATCH(E493,$CC$7:$CC$100,0)+6)):INDIRECT(_xlfn.CONCAT($CD$1,MATCH(E493,$CC$7:$CC$100,0)+6+SUM(IF((E493=$CC$7:$CC$59)=TRUE,1,0))-1))))*$S$3*IF(AND(DM491=4,F493=0),1.1,1),1/TRANSPOSE(W493-INDIRECT(_xlfn.CONCAT($BZ$1,MATCH(D493,$BY$7:$BY$100,0)+6)):INDIRECT(_xlfn.CONCAT($BZ$1,MATCH(D493,$BY$7:$BY$100,0)+6+SUM(IF((D493=$BY$7:$BY$59)=TRUE,1,0))-1))*$R$3)),6)=1,1,0)),W493-INDIRECT(_xlfn.CONCAT($BZ$1,MATCH(D493,$BY$7:$BY$100,0)+6)):INDIRECT(_xlfn.CONCAT($BZ$1,MATCH(D493,$BY$7:$BY$100,0)+6+SUM(IF((D493=$BY$7:$BY$59)=TRUE,1,0))-1))*$R$3))/$S$3,1,-1,TRUE)),"")</f>
        <v/>
      </c>
      <c r="AG493" s="31"/>
      <c r="AH493" s="31"/>
      <c r="AI493" s="31"/>
      <c r="AJ493" s="32"/>
      <c r="AK493" s="6"/>
      <c r="AL493" s="21"/>
      <c r="AM493" s="21"/>
      <c r="AN493" s="48">
        <f t="shared" si="121"/>
        <v>12</v>
      </c>
      <c r="AO493" s="39" t="e">
        <f t="shared" si="122"/>
        <v>#N/A</v>
      </c>
      <c r="AP493" s="39" t="e" cm="1">
        <f t="array" ref="AP493">_xlfn.XMATCH(1,IF(IF((AL493=$DG$24:$EF$24)=TRUE,1,0)+IF((AM493=$DG$25:$EF$25)=TRUE,1,0)=2,1,0))</f>
        <v>#N/A</v>
      </c>
      <c r="AQ493" s="39" t="str" cm="1">
        <f t="array" aca="1" ref="AQ493:AU493" ca="1">AA493:AE493</f>
        <v/>
      </c>
      <c r="AR493" s="39" t="str">
        <f ca="1"/>
        <v/>
      </c>
      <c r="AS493" s="39" t="str">
        <f ca="1"/>
        <v/>
      </c>
      <c r="AT493" s="39" t="str">
        <f ca="1"/>
        <v/>
      </c>
      <c r="AU493" s="39" t="str">
        <f ca="1"/>
        <v/>
      </c>
      <c r="AV493" s="39">
        <f t="shared" si="123"/>
        <v>0</v>
      </c>
      <c r="AW493" s="39" t="e" cm="1">
        <f t="array" ref="AW493">IF(AND(AV493=1,AO493&lt;&gt;1),VLOOKUP(E493,변환표준점수!$H$8:$O$60,_xlfn.XMATCH('표점 계산기'!$AL493,변환표준점수!$I$6:$O$6)+1,FALSE),IF(AND($E493=0,$DN$4=1),INDEX($CH$7:$CH$73,SUM(IF(AF493=$CP$7:$CP$59,ROW($A$1:$A$50),0))),IF(AND($E493&lt;&gt;0,$DN$4&lt;&gt;1),INDEX($CD$7:$CD$73,SUM(IF(AF493=$CL$7:$CL$59,ROW($A$1:$A$50),0))),AF493:AJ493)))</f>
        <v>#N/A</v>
      </c>
      <c r="AX493" s="39"/>
      <c r="AY493" s="39"/>
      <c r="AZ493" s="39"/>
      <c r="BA493" s="39"/>
      <c r="BB493" s="39" t="e">
        <f>VLOOKUP(G493,변환표준점수!$X$8:$AM$16,_xlfn.XMATCH(AL493,변환표준점수!$Y$5:$AM$5)+IF(OR(AN493=6,AN493=7,AN493=10,AN493=11),IF(AO493=1,0,1),0)+1,FALSE)</f>
        <v>#N/A</v>
      </c>
      <c r="BC493" s="39" t="e">
        <f>VLOOKUP(H493,변환표준점수!$AO$8:$BE$16,_xlfn.XMATCH(AL493,변환표준점수!$AP$5:$BE$5)+IF(OR(AN493=3,AN493=6,AN493=8,AN493=9,AN493=10),IF(AO493=1,0,1),0)+1,FALSE)</f>
        <v>#N/A</v>
      </c>
      <c r="BD493" s="39" t="e">
        <f>IF(I493=0,VLOOKUP(K493,변환표준점수!$BU$8:$CF$62,'표점 계산기'!$AN493+1,FALSE),VLOOKUP(I493,변환표준점수!$BH$8:$BS$62,'표점 계산기'!$AN493+1,FALSE))</f>
        <v>#N/A</v>
      </c>
      <c r="BE493" s="39" t="e">
        <f>IF(J493=0,VLOOKUP(L493,변환표준점수!$BU$8:$CF$62,'표점 계산기'!$AN493+1,FALSE),VLOOKUP(J493,변환표준점수!$BH$8:$BS$62,'표점 계산기'!$AN493+1,FALSE))</f>
        <v>#N/A</v>
      </c>
      <c r="BF493" s="39" cm="1">
        <f t="array" ref="BF493">IF(M493=0,0,IF(OR(AN493=3,AN493=4),0,IF(AN493=1,INDEX($CZ$7:$CZ$15,SUM(IF(M493&lt;$CY$7:$CY$15=TRUE,1,0))+1),VLOOKUP(M493,변환표준점수!$BH$8:$BS$62,'표점 계산기'!AN493+1,FALSE))))</f>
        <v>0</v>
      </c>
      <c r="BG493" s="39" t="e" cm="1">
        <f t="array" ref="BG493">INDEX($DG$24:$EF$31,COLUMN(C488),$AP493)</f>
        <v>#N/A</v>
      </c>
      <c r="BH493" s="39" t="e" cm="1">
        <f t="array" ref="BH493">INDEX($DG$24:$EF$31,COLUMN(D488),$AP493)</f>
        <v>#N/A</v>
      </c>
      <c r="BI493" s="39" t="e" cm="1">
        <f t="array" ref="BI493">INDEX($DG$24:$EF$31,COLUMN(E488),$AP493)</f>
        <v>#N/A</v>
      </c>
      <c r="BJ493" s="39" t="e" cm="1">
        <f t="array" ref="BJ493">INDEX($DG$24:$EF$31,COLUMN(F488),$AP493)</f>
        <v>#N/A</v>
      </c>
      <c r="BK493" s="39" t="e" cm="1">
        <f t="array" ref="BK493">INDEX($DG$24:$EF$31,COLUMN(G488),$AP493)</f>
        <v>#N/A</v>
      </c>
      <c r="BL493" s="39" t="e" cm="1">
        <f t="array" ref="BL493">INDEX($DG$24:$EF$31,COLUMN(H488),$AP493)</f>
        <v>#N/A</v>
      </c>
      <c r="BM493" s="63" t="str" cm="1">
        <f t="array" aca="1" ref="BM493:BQ493" ca="1">IFERROR(ROUND(IF(IFERROR(AW493:BA493/AW493:BA493,0)=1,(IFERROR(AQ493:AU493*BG493,0)+IFERROR(AW493:BA493*BH493,0)+(SUM(BD493:BF493)-MIN(BD493:BF493))*BI493+BB493*BJ493+BC493*BK493)*BL493+BB493*(1-BJ493)+BC493*(1-BK493)+IF(AN493=1,BF493,0),""),2),"")</f>
        <v/>
      </c>
      <c r="BN493" s="52" t="str">
        <f ca="1"/>
        <v/>
      </c>
      <c r="BO493" s="52" t="str">
        <f ca="1"/>
        <v/>
      </c>
      <c r="BP493" s="52" t="str">
        <f ca="1"/>
        <v/>
      </c>
      <c r="BQ493" s="64" t="str">
        <f ca="1"/>
        <v/>
      </c>
      <c r="BR493" s="6"/>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6"/>
      <c r="DM493" s="6"/>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row>
    <row r="494" spans="1:153" x14ac:dyDescent="0.3">
      <c r="A494" s="5"/>
      <c r="B494" s="18" t="str">
        <f t="shared" si="111"/>
        <v/>
      </c>
      <c r="C494" s="24"/>
      <c r="D494" s="24"/>
      <c r="E494" s="24"/>
      <c r="F494" s="24"/>
      <c r="G494" s="24"/>
      <c r="H494" s="25"/>
      <c r="I494" s="25"/>
      <c r="J494" s="25"/>
      <c r="K494" s="25"/>
      <c r="L494" s="25"/>
      <c r="M494" s="25"/>
      <c r="N494" s="24"/>
      <c r="O494" s="25"/>
      <c r="P494" s="6"/>
      <c r="Q494" s="6"/>
      <c r="R494" s="6" t="e">
        <f t="shared" si="112"/>
        <v>#N/A</v>
      </c>
      <c r="S494" s="6" t="e">
        <f t="shared" si="113"/>
        <v>#N/A</v>
      </c>
      <c r="T494" s="6" t="e">
        <f t="shared" si="114"/>
        <v>#N/A</v>
      </c>
      <c r="U494" s="6" t="e">
        <f t="shared" si="115"/>
        <v>#N/A</v>
      </c>
      <c r="V494" s="8" cm="1">
        <f t="array" ref="V494">IF(M494=0,0,IF(OR($DM$4=3,$DM$4=4),0,IF($DM$4=1,INDEX($CZ$7:$CZ$15,SUM(IF(M494&lt;$CY$7:$CY$15=TRUE,1,0))+1),VLOOKUP(M494,$DB$7:$DC$107,2,FALSE))))</f>
        <v>0</v>
      </c>
      <c r="W494" s="6" t="e">
        <f t="shared" si="110"/>
        <v>#N/A</v>
      </c>
      <c r="X494" s="6" cm="1">
        <f t="array" aca="1" ref="X494" ca="1">SUM(IF((IF(E494=0,INDIRECT(_xlfn.CONCAT($CH$1,MATCH(F494,$CG$7:$CG$100,0)+6)):INDIRECT(_xlfn.CONCAT($CH$1,MATCH(F494,$CG$7:$CG$100,0)+6+SUM(IF((F494=$CG$7:$CG$59)=TRUE,1,0))-1)),INDIRECT(_xlfn.CONCAT($CD$1,MATCH(E494,$CC$7:$CC$100,0)+6)):INDIRECT(_xlfn.CONCAT($CD$1,MATCH(E494,$CC$7:$CC$100,0)+6+SUM(IF((E494=$CC$7:$CC$59)=TRUE,1,0))-1)))*$S$3)=0,0,1))</f>
        <v>2</v>
      </c>
      <c r="Y494" s="6" t="e" cm="1">
        <f t="array" aca="1" ref="Y494" ca="1">SUM(IF((TRANSPOSE(MMULT(MMULT(_xlfn.MUNIT(X494),IF(MMULT(IF(E494=0,INDIRECT(_xlfn.CONCAT($CH$1,MATCH(F494,$CG$7:$CG$100,0)+6)):INDIRECT(_xlfn.CONCAT($CH$1,MATCH(F494,$CG$7:$CG$100,0)+6+SUM(IF((F494=$CG$7:$CG$59)=TRUE,1,0))-1)),INDIRECT(_xlfn.CONCAT($CD$1,MATCH(E494,$CC$7:$CC$100,0)+6)):INDIRECT(_xlfn.CONCAT($CD$1,MATCH(E494,$CC$7:$CC$100,0)+6+SUM(IF((E494=$CC$7:$CC$59)=TRUE,1,0))-1)))*$S$3,1/TRANSPOSE(W494-INDIRECT(_xlfn.CONCAT($BZ$1,MATCH(D494,$BY$7:$BY$100,0)+6)):INDIRECT(_xlfn.CONCAT($BZ$1,MATCH(D494,$BY$7:$BY$100,0)+6+SUM(IF((D494=$BY$7:$BY$59)=TRUE,1,0))-1))*$R$3))=1,1,0)),W494-INDIRECT(_xlfn.CONCAT($BZ$1,MATCH(D494,$BY$7:$BY$100,0)+6)):INDIRECT(_xlfn.CONCAT($BZ$1,MATCH(D494,$BY$7:$BY$100,0)+6+SUM(IF((D494=$BY$7:$BY$59)=TRUE,1,0))-1))*$R$3)))=0,0,1))</f>
        <v>#N/A</v>
      </c>
      <c r="Z494" s="6"/>
      <c r="AA494" s="30" t="str">
        <f t="shared" ca="1" si="116"/>
        <v/>
      </c>
      <c r="AB494" s="31" t="str">
        <f t="shared" si="117"/>
        <v/>
      </c>
      <c r="AC494" s="31" t="str">
        <f t="shared" si="118"/>
        <v/>
      </c>
      <c r="AD494" s="31" t="str">
        <f t="shared" si="119"/>
        <v/>
      </c>
      <c r="AE494" s="32" t="str">
        <f t="shared" si="120"/>
        <v/>
      </c>
      <c r="AF494" s="33" t="str" cm="1">
        <f t="array" aca="1" ref="AF494" ca="1">IFERROR(IF(_xlfn._xlws.SORT(TRANSPOSE(MMULT(MMULT(_xlfn.MUNIT(X494),IF(ROUND(MMULT(IF(E494=0,IF(DN492=1,INDIRECT(_xlfn.CONCAT($CP$1,MATCH(F494,$CO$7:$CO$100,0)+6)):INDIRECT(_xlfn.CONCAT($CP$1,MATCH(F494,$CO$7:$CO$100,0)+6+SUM(IF((F494=$CO$7:$CO$59)=TRUE,1,0))-1)),INDIRECT(_xlfn.CONCAT($CH$1,MATCH(F494,$CG$7:$CG$100,0)+6)):INDIRECT(_xlfn.CONCAT($CH$1,MATCH(F494,$CG$7:$CG$100,0)+6+SUM(IF((F494=$CG$7:$CG$59)=TRUE,1,0))-1))),IF(OR(DN492=2,DN492=3),INDIRECT(_xlfn.CONCAT($CL$1,MATCH(E494,$CK$7:$CK$100,0)+6)):INDIRECT(_xlfn.CONCAT($CL$1,MATCH(E494,$CK$7:$CK$100,0)+6+SUM(IF((E494=$CK$7:$CK$59)=TRUE,1,0))-1)),INDIRECT(_xlfn.CONCAT($CD$1,MATCH(E494,$CC$7:$CC$100,0)+6)):INDIRECT(_xlfn.CONCAT($CD$1,MATCH(E494,$CC$7:$CC$100,0)+6+SUM(IF((E494=$CC$7:$CC$59)=TRUE,1,0))-1))))*$S$3*IF(AND(DM492=4,F494=0),1.1,1),1/TRANSPOSE(W494-INDIRECT(_xlfn.CONCAT($BZ$1,MATCH(D494,$BY$7:$BY$100,0)+6)):INDIRECT(_xlfn.CONCAT($BZ$1,MATCH(D494,$BY$7:$BY$100,0)+6+SUM(IF((D494=$BY$7:$BY$59)=TRUE,1,0))-1))*$R$3)),6)=1,1,0)),W494-INDIRECT(_xlfn.CONCAT($BZ$1,MATCH(D494,$BY$7:$BY$100,0)+6)):INDIRECT(_xlfn.CONCAT($BZ$1,MATCH(D494,$BY$7:$BY$100,0)+6+SUM(IF((D494=$BY$7:$BY$59)=TRUE,1,0))-1))*$R$3))/$S$3,1,-1,TRUE)=0,"",_xlfn._xlws.SORT(TRANSPOSE(MMULT(MMULT(_xlfn.MUNIT(X494),IF(ROUND(MMULT(IF(E494=0,IF(DN492=1,INDIRECT(_xlfn.CONCAT($CP$1,MATCH(F494,$CO$7:$CO$100,0)+6)):INDIRECT(_xlfn.CONCAT($CP$1,MATCH(F494,$CO$7:$CO$100,0)+6+SUM(IF((F494=$CO$7:$CO$59)=TRUE,1,0))-1)),INDIRECT(_xlfn.CONCAT($CH$1,MATCH(F494,$CG$7:$CG$100,0)+6)):INDIRECT(_xlfn.CONCAT($CH$1,MATCH(F494,$CG$7:$CG$100,0)+6+SUM(IF((F494=$CG$7:$CG$59)=TRUE,1,0))-1))),IF(OR(DN492=2,DN492=3),INDIRECT(_xlfn.CONCAT($CL$1,MATCH(E494,$CK$7:$CK$100,0)+6)):INDIRECT(_xlfn.CONCAT($CL$1,MATCH(E494,$CK$7:$CK$100,0)+6+SUM(IF((E494=$CK$7:$CK$59)=TRUE,1,0))-1)),INDIRECT(_xlfn.CONCAT($CD$1,MATCH(E494,$CC$7:$CC$100,0)+6)):INDIRECT(_xlfn.CONCAT($CD$1,MATCH(E494,$CC$7:$CC$100,0)+6+SUM(IF((E494=$CC$7:$CC$59)=TRUE,1,0))-1))))*$S$3*IF(AND(DM492=4,F494=0),1.1,1),1/TRANSPOSE(W494-INDIRECT(_xlfn.CONCAT($BZ$1,MATCH(D494,$BY$7:$BY$100,0)+6)):INDIRECT(_xlfn.CONCAT($BZ$1,MATCH(D494,$BY$7:$BY$100,0)+6+SUM(IF((D494=$BY$7:$BY$59)=TRUE,1,0))-1))*$R$3)),6)=1,1,0)),W494-INDIRECT(_xlfn.CONCAT($BZ$1,MATCH(D494,$BY$7:$BY$100,0)+6)):INDIRECT(_xlfn.CONCAT($BZ$1,MATCH(D494,$BY$7:$BY$100,0)+6+SUM(IF((D494=$BY$7:$BY$59)=TRUE,1,0))-1))*$R$3))/$S$3,1,-1,TRUE)),"")</f>
        <v/>
      </c>
      <c r="AG494" s="31"/>
      <c r="AH494" s="31"/>
      <c r="AI494" s="31"/>
      <c r="AJ494" s="32"/>
      <c r="AK494" s="6"/>
      <c r="AL494" s="21"/>
      <c r="AM494" s="21"/>
      <c r="AN494" s="48">
        <f t="shared" si="121"/>
        <v>12</v>
      </c>
      <c r="AO494" s="39" t="e">
        <f t="shared" si="122"/>
        <v>#N/A</v>
      </c>
      <c r="AP494" s="39" t="e" cm="1">
        <f t="array" ref="AP494">_xlfn.XMATCH(1,IF(IF((AL494=$DG$24:$EF$24)=TRUE,1,0)+IF((AM494=$DG$25:$EF$25)=TRUE,1,0)=2,1,0))</f>
        <v>#N/A</v>
      </c>
      <c r="AQ494" s="39" t="str" cm="1">
        <f t="array" aca="1" ref="AQ494:AU494" ca="1">AA494:AE494</f>
        <v/>
      </c>
      <c r="AR494" s="39" t="str">
        <f ca="1"/>
        <v/>
      </c>
      <c r="AS494" s="39" t="str">
        <f ca="1"/>
        <v/>
      </c>
      <c r="AT494" s="39" t="str">
        <f ca="1"/>
        <v/>
      </c>
      <c r="AU494" s="39" t="str">
        <f ca="1"/>
        <v/>
      </c>
      <c r="AV494" s="39">
        <f t="shared" si="123"/>
        <v>0</v>
      </c>
      <c r="AW494" s="39" t="e" cm="1">
        <f t="array" ref="AW494">IF(AND(AV494=1,AO494&lt;&gt;1),VLOOKUP(E494,변환표준점수!$H$8:$O$60,_xlfn.XMATCH('표점 계산기'!$AL494,변환표준점수!$I$6:$O$6)+1,FALSE),IF(AND($E494=0,$DN$4=1),INDEX($CH$7:$CH$73,SUM(IF(AF494=$CP$7:$CP$59,ROW($A$1:$A$50),0))),IF(AND($E494&lt;&gt;0,$DN$4&lt;&gt;1),INDEX($CD$7:$CD$73,SUM(IF(AF494=$CL$7:$CL$59,ROW($A$1:$A$50),0))),AF494:AJ494)))</f>
        <v>#N/A</v>
      </c>
      <c r="AX494" s="39"/>
      <c r="AY494" s="39"/>
      <c r="AZ494" s="39"/>
      <c r="BA494" s="39"/>
      <c r="BB494" s="39" t="e">
        <f>VLOOKUP(G494,변환표준점수!$X$8:$AM$16,_xlfn.XMATCH(AL494,변환표준점수!$Y$5:$AM$5)+IF(OR(AN494=6,AN494=7,AN494=10,AN494=11),IF(AO494=1,0,1),0)+1,FALSE)</f>
        <v>#N/A</v>
      </c>
      <c r="BC494" s="39" t="e">
        <f>VLOOKUP(H494,변환표준점수!$AO$8:$BE$16,_xlfn.XMATCH(AL494,변환표준점수!$AP$5:$BE$5)+IF(OR(AN494=3,AN494=6,AN494=8,AN494=9,AN494=10),IF(AO494=1,0,1),0)+1,FALSE)</f>
        <v>#N/A</v>
      </c>
      <c r="BD494" s="39" t="e">
        <f>IF(I494=0,VLOOKUP(K494,변환표준점수!$BU$8:$CF$62,'표점 계산기'!$AN494+1,FALSE),VLOOKUP(I494,변환표준점수!$BH$8:$BS$62,'표점 계산기'!$AN494+1,FALSE))</f>
        <v>#N/A</v>
      </c>
      <c r="BE494" s="39" t="e">
        <f>IF(J494=0,VLOOKUP(L494,변환표준점수!$BU$8:$CF$62,'표점 계산기'!$AN494+1,FALSE),VLOOKUP(J494,변환표준점수!$BH$8:$BS$62,'표점 계산기'!$AN494+1,FALSE))</f>
        <v>#N/A</v>
      </c>
      <c r="BF494" s="39" cm="1">
        <f t="array" ref="BF494">IF(M494=0,0,IF(OR(AN494=3,AN494=4),0,IF(AN494=1,INDEX($CZ$7:$CZ$15,SUM(IF(M494&lt;$CY$7:$CY$15=TRUE,1,0))+1),VLOOKUP(M494,변환표준점수!$BH$8:$BS$62,'표점 계산기'!AN494+1,FALSE))))</f>
        <v>0</v>
      </c>
      <c r="BG494" s="39" t="e" cm="1">
        <f t="array" ref="BG494">INDEX($DG$24:$EF$31,COLUMN(C489),$AP494)</f>
        <v>#N/A</v>
      </c>
      <c r="BH494" s="39" t="e" cm="1">
        <f t="array" ref="BH494">INDEX($DG$24:$EF$31,COLUMN(D489),$AP494)</f>
        <v>#N/A</v>
      </c>
      <c r="BI494" s="39" t="e" cm="1">
        <f t="array" ref="BI494">INDEX($DG$24:$EF$31,COLUMN(E489),$AP494)</f>
        <v>#N/A</v>
      </c>
      <c r="BJ494" s="39" t="e" cm="1">
        <f t="array" ref="BJ494">INDEX($DG$24:$EF$31,COLUMN(F489),$AP494)</f>
        <v>#N/A</v>
      </c>
      <c r="BK494" s="39" t="e" cm="1">
        <f t="array" ref="BK494">INDEX($DG$24:$EF$31,COLUMN(G489),$AP494)</f>
        <v>#N/A</v>
      </c>
      <c r="BL494" s="39" t="e" cm="1">
        <f t="array" ref="BL494">INDEX($DG$24:$EF$31,COLUMN(H489),$AP494)</f>
        <v>#N/A</v>
      </c>
      <c r="BM494" s="63" t="str" cm="1">
        <f t="array" aca="1" ref="BM494:BQ494" ca="1">IFERROR(ROUND(IF(IFERROR(AW494:BA494/AW494:BA494,0)=1,(IFERROR(AQ494:AU494*BG494,0)+IFERROR(AW494:BA494*BH494,0)+(SUM(BD494:BF494)-MIN(BD494:BF494))*BI494+BB494*BJ494+BC494*BK494)*BL494+BB494*(1-BJ494)+BC494*(1-BK494)+IF(AN494=1,BF494,0),""),2),"")</f>
        <v/>
      </c>
      <c r="BN494" s="52" t="str">
        <f ca="1"/>
        <v/>
      </c>
      <c r="BO494" s="52" t="str">
        <f ca="1"/>
        <v/>
      </c>
      <c r="BP494" s="52" t="str">
        <f ca="1"/>
        <v/>
      </c>
      <c r="BQ494" s="64" t="str">
        <f ca="1"/>
        <v/>
      </c>
      <c r="BR494" s="6"/>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6"/>
      <c r="DM494" s="6"/>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row>
    <row r="495" spans="1:153" x14ac:dyDescent="0.3">
      <c r="A495" s="5"/>
      <c r="B495" s="18" t="str">
        <f t="shared" si="111"/>
        <v/>
      </c>
      <c r="C495" s="24"/>
      <c r="D495" s="24"/>
      <c r="E495" s="24"/>
      <c r="F495" s="24"/>
      <c r="G495" s="24"/>
      <c r="H495" s="25"/>
      <c r="I495" s="25"/>
      <c r="J495" s="25"/>
      <c r="K495" s="25"/>
      <c r="L495" s="25"/>
      <c r="M495" s="25"/>
      <c r="N495" s="24"/>
      <c r="O495" s="25"/>
      <c r="P495" s="6"/>
      <c r="Q495" s="6"/>
      <c r="R495" s="6" t="e">
        <f t="shared" si="112"/>
        <v>#N/A</v>
      </c>
      <c r="S495" s="6" t="e">
        <f t="shared" si="113"/>
        <v>#N/A</v>
      </c>
      <c r="T495" s="6" t="e">
        <f t="shared" si="114"/>
        <v>#N/A</v>
      </c>
      <c r="U495" s="6" t="e">
        <f t="shared" si="115"/>
        <v>#N/A</v>
      </c>
      <c r="V495" s="8" cm="1">
        <f t="array" ref="V495">IF(M495=0,0,IF(OR($DM$4=3,$DM$4=4),0,IF($DM$4=1,INDEX($CZ$7:$CZ$15,SUM(IF(M495&lt;$CY$7:$CY$15=TRUE,1,0))+1),VLOOKUP(M495,$DB$7:$DC$107,2,FALSE))))</f>
        <v>0</v>
      </c>
      <c r="W495" s="6" t="e">
        <f t="shared" si="110"/>
        <v>#N/A</v>
      </c>
      <c r="X495" s="6" cm="1">
        <f t="array" aca="1" ref="X495" ca="1">SUM(IF((IF(E495=0,INDIRECT(_xlfn.CONCAT($CH$1,MATCH(F495,$CG$7:$CG$100,0)+6)):INDIRECT(_xlfn.CONCAT($CH$1,MATCH(F495,$CG$7:$CG$100,0)+6+SUM(IF((F495=$CG$7:$CG$59)=TRUE,1,0))-1)),INDIRECT(_xlfn.CONCAT($CD$1,MATCH(E495,$CC$7:$CC$100,0)+6)):INDIRECT(_xlfn.CONCAT($CD$1,MATCH(E495,$CC$7:$CC$100,0)+6+SUM(IF((E495=$CC$7:$CC$59)=TRUE,1,0))-1)))*$S$3)=0,0,1))</f>
        <v>2</v>
      </c>
      <c r="Y495" s="6" t="e" cm="1">
        <f t="array" aca="1" ref="Y495" ca="1">SUM(IF((TRANSPOSE(MMULT(MMULT(_xlfn.MUNIT(X495),IF(MMULT(IF(E495=0,INDIRECT(_xlfn.CONCAT($CH$1,MATCH(F495,$CG$7:$CG$100,0)+6)):INDIRECT(_xlfn.CONCAT($CH$1,MATCH(F495,$CG$7:$CG$100,0)+6+SUM(IF((F495=$CG$7:$CG$59)=TRUE,1,0))-1)),INDIRECT(_xlfn.CONCAT($CD$1,MATCH(E495,$CC$7:$CC$100,0)+6)):INDIRECT(_xlfn.CONCAT($CD$1,MATCH(E495,$CC$7:$CC$100,0)+6+SUM(IF((E495=$CC$7:$CC$59)=TRUE,1,0))-1)))*$S$3,1/TRANSPOSE(W495-INDIRECT(_xlfn.CONCAT($BZ$1,MATCH(D495,$BY$7:$BY$100,0)+6)):INDIRECT(_xlfn.CONCAT($BZ$1,MATCH(D495,$BY$7:$BY$100,0)+6+SUM(IF((D495=$BY$7:$BY$59)=TRUE,1,0))-1))*$R$3))=1,1,0)),W495-INDIRECT(_xlfn.CONCAT($BZ$1,MATCH(D495,$BY$7:$BY$100,0)+6)):INDIRECT(_xlfn.CONCAT($BZ$1,MATCH(D495,$BY$7:$BY$100,0)+6+SUM(IF((D495=$BY$7:$BY$59)=TRUE,1,0))-1))*$R$3)))=0,0,1))</f>
        <v>#N/A</v>
      </c>
      <c r="Z495" s="6"/>
      <c r="AA495" s="30" t="str">
        <f t="shared" ca="1" si="116"/>
        <v/>
      </c>
      <c r="AB495" s="31" t="str">
        <f t="shared" si="117"/>
        <v/>
      </c>
      <c r="AC495" s="31" t="str">
        <f t="shared" si="118"/>
        <v/>
      </c>
      <c r="AD495" s="31" t="str">
        <f t="shared" si="119"/>
        <v/>
      </c>
      <c r="AE495" s="32" t="str">
        <f t="shared" si="120"/>
        <v/>
      </c>
      <c r="AF495" s="33" t="str" cm="1">
        <f t="array" aca="1" ref="AF495" ca="1">IFERROR(IF(_xlfn._xlws.SORT(TRANSPOSE(MMULT(MMULT(_xlfn.MUNIT(X495),IF(ROUND(MMULT(IF(E495=0,IF(DN493=1,INDIRECT(_xlfn.CONCAT($CP$1,MATCH(F495,$CO$7:$CO$100,0)+6)):INDIRECT(_xlfn.CONCAT($CP$1,MATCH(F495,$CO$7:$CO$100,0)+6+SUM(IF((F495=$CO$7:$CO$59)=TRUE,1,0))-1)),INDIRECT(_xlfn.CONCAT($CH$1,MATCH(F495,$CG$7:$CG$100,0)+6)):INDIRECT(_xlfn.CONCAT($CH$1,MATCH(F495,$CG$7:$CG$100,0)+6+SUM(IF((F495=$CG$7:$CG$59)=TRUE,1,0))-1))),IF(OR(DN493=2,DN493=3),INDIRECT(_xlfn.CONCAT($CL$1,MATCH(E495,$CK$7:$CK$100,0)+6)):INDIRECT(_xlfn.CONCAT($CL$1,MATCH(E495,$CK$7:$CK$100,0)+6+SUM(IF((E495=$CK$7:$CK$59)=TRUE,1,0))-1)),INDIRECT(_xlfn.CONCAT($CD$1,MATCH(E495,$CC$7:$CC$100,0)+6)):INDIRECT(_xlfn.CONCAT($CD$1,MATCH(E495,$CC$7:$CC$100,0)+6+SUM(IF((E495=$CC$7:$CC$59)=TRUE,1,0))-1))))*$S$3*IF(AND(DM493=4,F495=0),1.1,1),1/TRANSPOSE(W495-INDIRECT(_xlfn.CONCAT($BZ$1,MATCH(D495,$BY$7:$BY$100,0)+6)):INDIRECT(_xlfn.CONCAT($BZ$1,MATCH(D495,$BY$7:$BY$100,0)+6+SUM(IF((D495=$BY$7:$BY$59)=TRUE,1,0))-1))*$R$3)),6)=1,1,0)),W495-INDIRECT(_xlfn.CONCAT($BZ$1,MATCH(D495,$BY$7:$BY$100,0)+6)):INDIRECT(_xlfn.CONCAT($BZ$1,MATCH(D495,$BY$7:$BY$100,0)+6+SUM(IF((D495=$BY$7:$BY$59)=TRUE,1,0))-1))*$R$3))/$S$3,1,-1,TRUE)=0,"",_xlfn._xlws.SORT(TRANSPOSE(MMULT(MMULT(_xlfn.MUNIT(X495),IF(ROUND(MMULT(IF(E495=0,IF(DN493=1,INDIRECT(_xlfn.CONCAT($CP$1,MATCH(F495,$CO$7:$CO$100,0)+6)):INDIRECT(_xlfn.CONCAT($CP$1,MATCH(F495,$CO$7:$CO$100,0)+6+SUM(IF((F495=$CO$7:$CO$59)=TRUE,1,0))-1)),INDIRECT(_xlfn.CONCAT($CH$1,MATCH(F495,$CG$7:$CG$100,0)+6)):INDIRECT(_xlfn.CONCAT($CH$1,MATCH(F495,$CG$7:$CG$100,0)+6+SUM(IF((F495=$CG$7:$CG$59)=TRUE,1,0))-1))),IF(OR(DN493=2,DN493=3),INDIRECT(_xlfn.CONCAT($CL$1,MATCH(E495,$CK$7:$CK$100,0)+6)):INDIRECT(_xlfn.CONCAT($CL$1,MATCH(E495,$CK$7:$CK$100,0)+6+SUM(IF((E495=$CK$7:$CK$59)=TRUE,1,0))-1)),INDIRECT(_xlfn.CONCAT($CD$1,MATCH(E495,$CC$7:$CC$100,0)+6)):INDIRECT(_xlfn.CONCAT($CD$1,MATCH(E495,$CC$7:$CC$100,0)+6+SUM(IF((E495=$CC$7:$CC$59)=TRUE,1,0))-1))))*$S$3*IF(AND(DM493=4,F495=0),1.1,1),1/TRANSPOSE(W495-INDIRECT(_xlfn.CONCAT($BZ$1,MATCH(D495,$BY$7:$BY$100,0)+6)):INDIRECT(_xlfn.CONCAT($BZ$1,MATCH(D495,$BY$7:$BY$100,0)+6+SUM(IF((D495=$BY$7:$BY$59)=TRUE,1,0))-1))*$R$3)),6)=1,1,0)),W495-INDIRECT(_xlfn.CONCAT($BZ$1,MATCH(D495,$BY$7:$BY$100,0)+6)):INDIRECT(_xlfn.CONCAT($BZ$1,MATCH(D495,$BY$7:$BY$100,0)+6+SUM(IF((D495=$BY$7:$BY$59)=TRUE,1,0))-1))*$R$3))/$S$3,1,-1,TRUE)),"")</f>
        <v/>
      </c>
      <c r="AG495" s="31"/>
      <c r="AH495" s="31"/>
      <c r="AI495" s="31"/>
      <c r="AJ495" s="32"/>
      <c r="AK495" s="6"/>
      <c r="AL495" s="21"/>
      <c r="AM495" s="21"/>
      <c r="AN495" s="48">
        <f t="shared" si="121"/>
        <v>12</v>
      </c>
      <c r="AO495" s="39" t="e">
        <f t="shared" si="122"/>
        <v>#N/A</v>
      </c>
      <c r="AP495" s="39" t="e" cm="1">
        <f t="array" ref="AP495">_xlfn.XMATCH(1,IF(IF((AL495=$DG$24:$EF$24)=TRUE,1,0)+IF((AM495=$DG$25:$EF$25)=TRUE,1,0)=2,1,0))</f>
        <v>#N/A</v>
      </c>
      <c r="AQ495" s="39" t="str" cm="1">
        <f t="array" aca="1" ref="AQ495:AU495" ca="1">AA495:AE495</f>
        <v/>
      </c>
      <c r="AR495" s="39" t="str">
        <f ca="1"/>
        <v/>
      </c>
      <c r="AS495" s="39" t="str">
        <f ca="1"/>
        <v/>
      </c>
      <c r="AT495" s="39" t="str">
        <f ca="1"/>
        <v/>
      </c>
      <c r="AU495" s="39" t="str">
        <f ca="1"/>
        <v/>
      </c>
      <c r="AV495" s="39">
        <f t="shared" si="123"/>
        <v>0</v>
      </c>
      <c r="AW495" s="39" t="e" cm="1">
        <f t="array" ref="AW495">IF(AND(AV495=1,AO495&lt;&gt;1),VLOOKUP(E495,변환표준점수!$H$8:$O$60,_xlfn.XMATCH('표점 계산기'!$AL495,변환표준점수!$I$6:$O$6)+1,FALSE),IF(AND($E495=0,$DN$4=1),INDEX($CH$7:$CH$73,SUM(IF(AF495=$CP$7:$CP$59,ROW($A$1:$A$50),0))),IF(AND($E495&lt;&gt;0,$DN$4&lt;&gt;1),INDEX($CD$7:$CD$73,SUM(IF(AF495=$CL$7:$CL$59,ROW($A$1:$A$50),0))),AF495:AJ495)))</f>
        <v>#N/A</v>
      </c>
      <c r="AX495" s="39"/>
      <c r="AY495" s="39"/>
      <c r="AZ495" s="39"/>
      <c r="BA495" s="39"/>
      <c r="BB495" s="39" t="e">
        <f>VLOOKUP(G495,변환표준점수!$X$8:$AM$16,_xlfn.XMATCH(AL495,변환표준점수!$Y$5:$AM$5)+IF(OR(AN495=6,AN495=7,AN495=10,AN495=11),IF(AO495=1,0,1),0)+1,FALSE)</f>
        <v>#N/A</v>
      </c>
      <c r="BC495" s="39" t="e">
        <f>VLOOKUP(H495,변환표준점수!$AO$8:$BE$16,_xlfn.XMATCH(AL495,변환표준점수!$AP$5:$BE$5)+IF(OR(AN495=3,AN495=6,AN495=8,AN495=9,AN495=10),IF(AO495=1,0,1),0)+1,FALSE)</f>
        <v>#N/A</v>
      </c>
      <c r="BD495" s="39" t="e">
        <f>IF(I495=0,VLOOKUP(K495,변환표준점수!$BU$8:$CF$62,'표점 계산기'!$AN495+1,FALSE),VLOOKUP(I495,변환표준점수!$BH$8:$BS$62,'표점 계산기'!$AN495+1,FALSE))</f>
        <v>#N/A</v>
      </c>
      <c r="BE495" s="39" t="e">
        <f>IF(J495=0,VLOOKUP(L495,변환표준점수!$BU$8:$CF$62,'표점 계산기'!$AN495+1,FALSE),VLOOKUP(J495,변환표준점수!$BH$8:$BS$62,'표점 계산기'!$AN495+1,FALSE))</f>
        <v>#N/A</v>
      </c>
      <c r="BF495" s="39" cm="1">
        <f t="array" ref="BF495">IF(M495=0,0,IF(OR(AN495=3,AN495=4),0,IF(AN495=1,INDEX($CZ$7:$CZ$15,SUM(IF(M495&lt;$CY$7:$CY$15=TRUE,1,0))+1),VLOOKUP(M495,변환표준점수!$BH$8:$BS$62,'표점 계산기'!AN495+1,FALSE))))</f>
        <v>0</v>
      </c>
      <c r="BG495" s="39" t="e" cm="1">
        <f t="array" ref="BG495">INDEX($DG$24:$EF$31,COLUMN(C490),$AP495)</f>
        <v>#N/A</v>
      </c>
      <c r="BH495" s="39" t="e" cm="1">
        <f t="array" ref="BH495">INDEX($DG$24:$EF$31,COLUMN(D490),$AP495)</f>
        <v>#N/A</v>
      </c>
      <c r="BI495" s="39" t="e" cm="1">
        <f t="array" ref="BI495">INDEX($DG$24:$EF$31,COLUMN(E490),$AP495)</f>
        <v>#N/A</v>
      </c>
      <c r="BJ495" s="39" t="e" cm="1">
        <f t="array" ref="BJ495">INDEX($DG$24:$EF$31,COLUMN(F490),$AP495)</f>
        <v>#N/A</v>
      </c>
      <c r="BK495" s="39" t="e" cm="1">
        <f t="array" ref="BK495">INDEX($DG$24:$EF$31,COLUMN(G490),$AP495)</f>
        <v>#N/A</v>
      </c>
      <c r="BL495" s="39" t="e" cm="1">
        <f t="array" ref="BL495">INDEX($DG$24:$EF$31,COLUMN(H490),$AP495)</f>
        <v>#N/A</v>
      </c>
      <c r="BM495" s="63" t="str" cm="1">
        <f t="array" aca="1" ref="BM495:BQ495" ca="1">IFERROR(ROUND(IF(IFERROR(AW495:BA495/AW495:BA495,0)=1,(IFERROR(AQ495:AU495*BG495,0)+IFERROR(AW495:BA495*BH495,0)+(SUM(BD495:BF495)-MIN(BD495:BF495))*BI495+BB495*BJ495+BC495*BK495)*BL495+BB495*(1-BJ495)+BC495*(1-BK495)+IF(AN495=1,BF495,0),""),2),"")</f>
        <v/>
      </c>
      <c r="BN495" s="52" t="str">
        <f ca="1"/>
        <v/>
      </c>
      <c r="BO495" s="52" t="str">
        <f ca="1"/>
        <v/>
      </c>
      <c r="BP495" s="52" t="str">
        <f ca="1"/>
        <v/>
      </c>
      <c r="BQ495" s="64" t="str">
        <f ca="1"/>
        <v/>
      </c>
      <c r="BR495" s="6"/>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6"/>
      <c r="DM495" s="6"/>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row>
    <row r="496" spans="1:153" x14ac:dyDescent="0.3">
      <c r="A496" s="5"/>
      <c r="B496" s="18" t="str">
        <f t="shared" si="111"/>
        <v/>
      </c>
      <c r="C496" s="24"/>
      <c r="D496" s="24"/>
      <c r="E496" s="24"/>
      <c r="F496" s="24"/>
      <c r="G496" s="24"/>
      <c r="H496" s="25"/>
      <c r="I496" s="25"/>
      <c r="J496" s="25"/>
      <c r="K496" s="25"/>
      <c r="L496" s="25"/>
      <c r="M496" s="25"/>
      <c r="N496" s="24"/>
      <c r="O496" s="25"/>
      <c r="P496" s="6"/>
      <c r="Q496" s="6"/>
      <c r="R496" s="6" t="e">
        <f t="shared" si="112"/>
        <v>#N/A</v>
      </c>
      <c r="S496" s="6" t="e">
        <f t="shared" si="113"/>
        <v>#N/A</v>
      </c>
      <c r="T496" s="6" t="e">
        <f t="shared" si="114"/>
        <v>#N/A</v>
      </c>
      <c r="U496" s="6" t="e">
        <f t="shared" si="115"/>
        <v>#N/A</v>
      </c>
      <c r="V496" s="8" cm="1">
        <f t="array" ref="V496">IF(M496=0,0,IF(OR($DM$4=3,$DM$4=4),0,IF($DM$4=1,INDEX($CZ$7:$CZ$15,SUM(IF(M496&lt;$CY$7:$CY$15=TRUE,1,0))+1),VLOOKUP(M496,$DB$7:$DC$107,2,FALSE))))</f>
        <v>0</v>
      </c>
      <c r="W496" s="6" t="e">
        <f t="shared" si="110"/>
        <v>#N/A</v>
      </c>
      <c r="X496" s="6" cm="1">
        <f t="array" aca="1" ref="X496" ca="1">SUM(IF((IF(E496=0,INDIRECT(_xlfn.CONCAT($CH$1,MATCH(F496,$CG$7:$CG$100,0)+6)):INDIRECT(_xlfn.CONCAT($CH$1,MATCH(F496,$CG$7:$CG$100,0)+6+SUM(IF((F496=$CG$7:$CG$59)=TRUE,1,0))-1)),INDIRECT(_xlfn.CONCAT($CD$1,MATCH(E496,$CC$7:$CC$100,0)+6)):INDIRECT(_xlfn.CONCAT($CD$1,MATCH(E496,$CC$7:$CC$100,0)+6+SUM(IF((E496=$CC$7:$CC$59)=TRUE,1,0))-1)))*$S$3)=0,0,1))</f>
        <v>2</v>
      </c>
      <c r="Y496" s="6" t="e" cm="1">
        <f t="array" aca="1" ref="Y496" ca="1">SUM(IF((TRANSPOSE(MMULT(MMULT(_xlfn.MUNIT(X496),IF(MMULT(IF(E496=0,INDIRECT(_xlfn.CONCAT($CH$1,MATCH(F496,$CG$7:$CG$100,0)+6)):INDIRECT(_xlfn.CONCAT($CH$1,MATCH(F496,$CG$7:$CG$100,0)+6+SUM(IF((F496=$CG$7:$CG$59)=TRUE,1,0))-1)),INDIRECT(_xlfn.CONCAT($CD$1,MATCH(E496,$CC$7:$CC$100,0)+6)):INDIRECT(_xlfn.CONCAT($CD$1,MATCH(E496,$CC$7:$CC$100,0)+6+SUM(IF((E496=$CC$7:$CC$59)=TRUE,1,0))-1)))*$S$3,1/TRANSPOSE(W496-INDIRECT(_xlfn.CONCAT($BZ$1,MATCH(D496,$BY$7:$BY$100,0)+6)):INDIRECT(_xlfn.CONCAT($BZ$1,MATCH(D496,$BY$7:$BY$100,0)+6+SUM(IF((D496=$BY$7:$BY$59)=TRUE,1,0))-1))*$R$3))=1,1,0)),W496-INDIRECT(_xlfn.CONCAT($BZ$1,MATCH(D496,$BY$7:$BY$100,0)+6)):INDIRECT(_xlfn.CONCAT($BZ$1,MATCH(D496,$BY$7:$BY$100,0)+6+SUM(IF((D496=$BY$7:$BY$59)=TRUE,1,0))-1))*$R$3)))=0,0,1))</f>
        <v>#N/A</v>
      </c>
      <c r="Z496" s="6"/>
      <c r="AA496" s="30" t="str">
        <f t="shared" ca="1" si="116"/>
        <v/>
      </c>
      <c r="AB496" s="31" t="str">
        <f t="shared" si="117"/>
        <v/>
      </c>
      <c r="AC496" s="31" t="str">
        <f t="shared" si="118"/>
        <v/>
      </c>
      <c r="AD496" s="31" t="str">
        <f t="shared" si="119"/>
        <v/>
      </c>
      <c r="AE496" s="32" t="str">
        <f t="shared" si="120"/>
        <v/>
      </c>
      <c r="AF496" s="33" t="str" cm="1">
        <f t="array" aca="1" ref="AF496" ca="1">IFERROR(IF(_xlfn._xlws.SORT(TRANSPOSE(MMULT(MMULT(_xlfn.MUNIT(X496),IF(ROUND(MMULT(IF(E496=0,IF(DN494=1,INDIRECT(_xlfn.CONCAT($CP$1,MATCH(F496,$CO$7:$CO$100,0)+6)):INDIRECT(_xlfn.CONCAT($CP$1,MATCH(F496,$CO$7:$CO$100,0)+6+SUM(IF((F496=$CO$7:$CO$59)=TRUE,1,0))-1)),INDIRECT(_xlfn.CONCAT($CH$1,MATCH(F496,$CG$7:$CG$100,0)+6)):INDIRECT(_xlfn.CONCAT($CH$1,MATCH(F496,$CG$7:$CG$100,0)+6+SUM(IF((F496=$CG$7:$CG$59)=TRUE,1,0))-1))),IF(OR(DN494=2,DN494=3),INDIRECT(_xlfn.CONCAT($CL$1,MATCH(E496,$CK$7:$CK$100,0)+6)):INDIRECT(_xlfn.CONCAT($CL$1,MATCH(E496,$CK$7:$CK$100,0)+6+SUM(IF((E496=$CK$7:$CK$59)=TRUE,1,0))-1)),INDIRECT(_xlfn.CONCAT($CD$1,MATCH(E496,$CC$7:$CC$100,0)+6)):INDIRECT(_xlfn.CONCAT($CD$1,MATCH(E496,$CC$7:$CC$100,0)+6+SUM(IF((E496=$CC$7:$CC$59)=TRUE,1,0))-1))))*$S$3*IF(AND(DM494=4,F496=0),1.1,1),1/TRANSPOSE(W496-INDIRECT(_xlfn.CONCAT($BZ$1,MATCH(D496,$BY$7:$BY$100,0)+6)):INDIRECT(_xlfn.CONCAT($BZ$1,MATCH(D496,$BY$7:$BY$100,0)+6+SUM(IF((D496=$BY$7:$BY$59)=TRUE,1,0))-1))*$R$3)),6)=1,1,0)),W496-INDIRECT(_xlfn.CONCAT($BZ$1,MATCH(D496,$BY$7:$BY$100,0)+6)):INDIRECT(_xlfn.CONCAT($BZ$1,MATCH(D496,$BY$7:$BY$100,0)+6+SUM(IF((D496=$BY$7:$BY$59)=TRUE,1,0))-1))*$R$3))/$S$3,1,-1,TRUE)=0,"",_xlfn._xlws.SORT(TRANSPOSE(MMULT(MMULT(_xlfn.MUNIT(X496),IF(ROUND(MMULT(IF(E496=0,IF(DN494=1,INDIRECT(_xlfn.CONCAT($CP$1,MATCH(F496,$CO$7:$CO$100,0)+6)):INDIRECT(_xlfn.CONCAT($CP$1,MATCH(F496,$CO$7:$CO$100,0)+6+SUM(IF((F496=$CO$7:$CO$59)=TRUE,1,0))-1)),INDIRECT(_xlfn.CONCAT($CH$1,MATCH(F496,$CG$7:$CG$100,0)+6)):INDIRECT(_xlfn.CONCAT($CH$1,MATCH(F496,$CG$7:$CG$100,0)+6+SUM(IF((F496=$CG$7:$CG$59)=TRUE,1,0))-1))),IF(OR(DN494=2,DN494=3),INDIRECT(_xlfn.CONCAT($CL$1,MATCH(E496,$CK$7:$CK$100,0)+6)):INDIRECT(_xlfn.CONCAT($CL$1,MATCH(E496,$CK$7:$CK$100,0)+6+SUM(IF((E496=$CK$7:$CK$59)=TRUE,1,0))-1)),INDIRECT(_xlfn.CONCAT($CD$1,MATCH(E496,$CC$7:$CC$100,0)+6)):INDIRECT(_xlfn.CONCAT($CD$1,MATCH(E496,$CC$7:$CC$100,0)+6+SUM(IF((E496=$CC$7:$CC$59)=TRUE,1,0))-1))))*$S$3*IF(AND(DM494=4,F496=0),1.1,1),1/TRANSPOSE(W496-INDIRECT(_xlfn.CONCAT($BZ$1,MATCH(D496,$BY$7:$BY$100,0)+6)):INDIRECT(_xlfn.CONCAT($BZ$1,MATCH(D496,$BY$7:$BY$100,0)+6+SUM(IF((D496=$BY$7:$BY$59)=TRUE,1,0))-1))*$R$3)),6)=1,1,0)),W496-INDIRECT(_xlfn.CONCAT($BZ$1,MATCH(D496,$BY$7:$BY$100,0)+6)):INDIRECT(_xlfn.CONCAT($BZ$1,MATCH(D496,$BY$7:$BY$100,0)+6+SUM(IF((D496=$BY$7:$BY$59)=TRUE,1,0))-1))*$R$3))/$S$3,1,-1,TRUE)),"")</f>
        <v/>
      </c>
      <c r="AG496" s="31"/>
      <c r="AH496" s="31"/>
      <c r="AI496" s="31"/>
      <c r="AJ496" s="32"/>
      <c r="AK496" s="6"/>
      <c r="AL496" s="21"/>
      <c r="AM496" s="21"/>
      <c r="AN496" s="48">
        <f t="shared" si="121"/>
        <v>12</v>
      </c>
      <c r="AO496" s="39" t="e">
        <f t="shared" si="122"/>
        <v>#N/A</v>
      </c>
      <c r="AP496" s="39" t="e" cm="1">
        <f t="array" ref="AP496">_xlfn.XMATCH(1,IF(IF((AL496=$DG$24:$EF$24)=TRUE,1,0)+IF((AM496=$DG$25:$EF$25)=TRUE,1,0)=2,1,0))</f>
        <v>#N/A</v>
      </c>
      <c r="AQ496" s="39" t="str" cm="1">
        <f t="array" aca="1" ref="AQ496:AU496" ca="1">AA496:AE496</f>
        <v/>
      </c>
      <c r="AR496" s="39" t="str">
        <f ca="1"/>
        <v/>
      </c>
      <c r="AS496" s="39" t="str">
        <f ca="1"/>
        <v/>
      </c>
      <c r="AT496" s="39" t="str">
        <f ca="1"/>
        <v/>
      </c>
      <c r="AU496" s="39" t="str">
        <f ca="1"/>
        <v/>
      </c>
      <c r="AV496" s="39">
        <f t="shared" si="123"/>
        <v>0</v>
      </c>
      <c r="AW496" s="39" t="e" cm="1">
        <f t="array" ref="AW496">IF(AND(AV496=1,AO496&lt;&gt;1),VLOOKUP(E496,변환표준점수!$H$8:$O$60,_xlfn.XMATCH('표점 계산기'!$AL496,변환표준점수!$I$6:$O$6)+1,FALSE),IF(AND($E496=0,$DN$4=1),INDEX($CH$7:$CH$73,SUM(IF(AF496=$CP$7:$CP$59,ROW($A$1:$A$50),0))),IF(AND($E496&lt;&gt;0,$DN$4&lt;&gt;1),INDEX($CD$7:$CD$73,SUM(IF(AF496=$CL$7:$CL$59,ROW($A$1:$A$50),0))),AF496:AJ496)))</f>
        <v>#N/A</v>
      </c>
      <c r="AX496" s="39"/>
      <c r="AY496" s="39"/>
      <c r="AZ496" s="39"/>
      <c r="BA496" s="39"/>
      <c r="BB496" s="39" t="e">
        <f>VLOOKUP(G496,변환표준점수!$X$8:$AM$16,_xlfn.XMATCH(AL496,변환표준점수!$Y$5:$AM$5)+IF(OR(AN496=6,AN496=7,AN496=10,AN496=11),IF(AO496=1,0,1),0)+1,FALSE)</f>
        <v>#N/A</v>
      </c>
      <c r="BC496" s="39" t="e">
        <f>VLOOKUP(H496,변환표준점수!$AO$8:$BE$16,_xlfn.XMATCH(AL496,변환표준점수!$AP$5:$BE$5)+IF(OR(AN496=3,AN496=6,AN496=8,AN496=9,AN496=10),IF(AO496=1,0,1),0)+1,FALSE)</f>
        <v>#N/A</v>
      </c>
      <c r="BD496" s="39" t="e">
        <f>IF(I496=0,VLOOKUP(K496,변환표준점수!$BU$8:$CF$62,'표점 계산기'!$AN496+1,FALSE),VLOOKUP(I496,변환표준점수!$BH$8:$BS$62,'표점 계산기'!$AN496+1,FALSE))</f>
        <v>#N/A</v>
      </c>
      <c r="BE496" s="39" t="e">
        <f>IF(J496=0,VLOOKUP(L496,변환표준점수!$BU$8:$CF$62,'표점 계산기'!$AN496+1,FALSE),VLOOKUP(J496,변환표준점수!$BH$8:$BS$62,'표점 계산기'!$AN496+1,FALSE))</f>
        <v>#N/A</v>
      </c>
      <c r="BF496" s="39" cm="1">
        <f t="array" ref="BF496">IF(M496=0,0,IF(OR(AN496=3,AN496=4),0,IF(AN496=1,INDEX($CZ$7:$CZ$15,SUM(IF(M496&lt;$CY$7:$CY$15=TRUE,1,0))+1),VLOOKUP(M496,변환표준점수!$BH$8:$BS$62,'표점 계산기'!AN496+1,FALSE))))</f>
        <v>0</v>
      </c>
      <c r="BG496" s="39" t="e" cm="1">
        <f t="array" ref="BG496">INDEX($DG$24:$EF$31,COLUMN(C491),$AP496)</f>
        <v>#N/A</v>
      </c>
      <c r="BH496" s="39" t="e" cm="1">
        <f t="array" ref="BH496">INDEX($DG$24:$EF$31,COLUMN(D491),$AP496)</f>
        <v>#N/A</v>
      </c>
      <c r="BI496" s="39" t="e" cm="1">
        <f t="array" ref="BI496">INDEX($DG$24:$EF$31,COLUMN(E491),$AP496)</f>
        <v>#N/A</v>
      </c>
      <c r="BJ496" s="39" t="e" cm="1">
        <f t="array" ref="BJ496">INDEX($DG$24:$EF$31,COLUMN(F491),$AP496)</f>
        <v>#N/A</v>
      </c>
      <c r="BK496" s="39" t="e" cm="1">
        <f t="array" ref="BK496">INDEX($DG$24:$EF$31,COLUMN(G491),$AP496)</f>
        <v>#N/A</v>
      </c>
      <c r="BL496" s="39" t="e" cm="1">
        <f t="array" ref="BL496">INDEX($DG$24:$EF$31,COLUMN(H491),$AP496)</f>
        <v>#N/A</v>
      </c>
      <c r="BM496" s="63" t="str" cm="1">
        <f t="array" aca="1" ref="BM496:BQ496" ca="1">IFERROR(ROUND(IF(IFERROR(AW496:BA496/AW496:BA496,0)=1,(IFERROR(AQ496:AU496*BG496,0)+IFERROR(AW496:BA496*BH496,0)+(SUM(BD496:BF496)-MIN(BD496:BF496))*BI496+BB496*BJ496+BC496*BK496)*BL496+BB496*(1-BJ496)+BC496*(1-BK496)+IF(AN496=1,BF496,0),""),2),"")</f>
        <v/>
      </c>
      <c r="BN496" s="52" t="str">
        <f ca="1"/>
        <v/>
      </c>
      <c r="BO496" s="52" t="str">
        <f ca="1"/>
        <v/>
      </c>
      <c r="BP496" s="52" t="str">
        <f ca="1"/>
        <v/>
      </c>
      <c r="BQ496" s="64" t="str">
        <f ca="1"/>
        <v/>
      </c>
      <c r="BR496" s="6"/>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6"/>
      <c r="DM496" s="6"/>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row>
    <row r="497" spans="1:153" x14ac:dyDescent="0.3">
      <c r="A497" s="5"/>
      <c r="B497" s="18" t="str">
        <f t="shared" si="111"/>
        <v/>
      </c>
      <c r="C497" s="24"/>
      <c r="D497" s="24"/>
      <c r="E497" s="24"/>
      <c r="F497" s="24"/>
      <c r="G497" s="24"/>
      <c r="H497" s="25"/>
      <c r="I497" s="25"/>
      <c r="J497" s="25"/>
      <c r="K497" s="25"/>
      <c r="L497" s="25"/>
      <c r="M497" s="25"/>
      <c r="N497" s="24"/>
      <c r="O497" s="25"/>
      <c r="P497" s="6"/>
      <c r="Q497" s="6"/>
      <c r="R497" s="6" t="e">
        <f t="shared" si="112"/>
        <v>#N/A</v>
      </c>
      <c r="S497" s="6" t="e">
        <f t="shared" si="113"/>
        <v>#N/A</v>
      </c>
      <c r="T497" s="6" t="e">
        <f t="shared" si="114"/>
        <v>#N/A</v>
      </c>
      <c r="U497" s="6" t="e">
        <f t="shared" si="115"/>
        <v>#N/A</v>
      </c>
      <c r="V497" s="8" cm="1">
        <f t="array" ref="V497">IF(M497=0,0,IF(OR($DM$4=3,$DM$4=4),0,IF($DM$4=1,INDEX($CZ$7:$CZ$15,SUM(IF(M497&lt;$CY$7:$CY$15=TRUE,1,0))+1),VLOOKUP(M497,$DB$7:$DC$107,2,FALSE))))</f>
        <v>0</v>
      </c>
      <c r="W497" s="6" t="e">
        <f t="shared" si="110"/>
        <v>#N/A</v>
      </c>
      <c r="X497" s="6" cm="1">
        <f t="array" aca="1" ref="X497" ca="1">SUM(IF((IF(E497=0,INDIRECT(_xlfn.CONCAT($CH$1,MATCH(F497,$CG$7:$CG$100,0)+6)):INDIRECT(_xlfn.CONCAT($CH$1,MATCH(F497,$CG$7:$CG$100,0)+6+SUM(IF((F497=$CG$7:$CG$59)=TRUE,1,0))-1)),INDIRECT(_xlfn.CONCAT($CD$1,MATCH(E497,$CC$7:$CC$100,0)+6)):INDIRECT(_xlfn.CONCAT($CD$1,MATCH(E497,$CC$7:$CC$100,0)+6+SUM(IF((E497=$CC$7:$CC$59)=TRUE,1,0))-1)))*$S$3)=0,0,1))</f>
        <v>2</v>
      </c>
      <c r="Y497" s="6" t="e" cm="1">
        <f t="array" aca="1" ref="Y497" ca="1">SUM(IF((TRANSPOSE(MMULT(MMULT(_xlfn.MUNIT(X497),IF(MMULT(IF(E497=0,INDIRECT(_xlfn.CONCAT($CH$1,MATCH(F497,$CG$7:$CG$100,0)+6)):INDIRECT(_xlfn.CONCAT($CH$1,MATCH(F497,$CG$7:$CG$100,0)+6+SUM(IF((F497=$CG$7:$CG$59)=TRUE,1,0))-1)),INDIRECT(_xlfn.CONCAT($CD$1,MATCH(E497,$CC$7:$CC$100,0)+6)):INDIRECT(_xlfn.CONCAT($CD$1,MATCH(E497,$CC$7:$CC$100,0)+6+SUM(IF((E497=$CC$7:$CC$59)=TRUE,1,0))-1)))*$S$3,1/TRANSPOSE(W497-INDIRECT(_xlfn.CONCAT($BZ$1,MATCH(D497,$BY$7:$BY$100,0)+6)):INDIRECT(_xlfn.CONCAT($BZ$1,MATCH(D497,$BY$7:$BY$100,0)+6+SUM(IF((D497=$BY$7:$BY$59)=TRUE,1,0))-1))*$R$3))=1,1,0)),W497-INDIRECT(_xlfn.CONCAT($BZ$1,MATCH(D497,$BY$7:$BY$100,0)+6)):INDIRECT(_xlfn.CONCAT($BZ$1,MATCH(D497,$BY$7:$BY$100,0)+6+SUM(IF((D497=$BY$7:$BY$59)=TRUE,1,0))-1))*$R$3)))=0,0,1))</f>
        <v>#N/A</v>
      </c>
      <c r="Z497" s="6"/>
      <c r="AA497" s="30" t="str">
        <f t="shared" ca="1" si="116"/>
        <v/>
      </c>
      <c r="AB497" s="31" t="str">
        <f t="shared" si="117"/>
        <v/>
      </c>
      <c r="AC497" s="31" t="str">
        <f t="shared" si="118"/>
        <v/>
      </c>
      <c r="AD497" s="31" t="str">
        <f t="shared" si="119"/>
        <v/>
      </c>
      <c r="AE497" s="32" t="str">
        <f t="shared" si="120"/>
        <v/>
      </c>
      <c r="AF497" s="33" t="str" cm="1">
        <f t="array" aca="1" ref="AF497" ca="1">IFERROR(IF(_xlfn._xlws.SORT(TRANSPOSE(MMULT(MMULT(_xlfn.MUNIT(X497),IF(ROUND(MMULT(IF(E497=0,IF(DN495=1,INDIRECT(_xlfn.CONCAT($CP$1,MATCH(F497,$CO$7:$CO$100,0)+6)):INDIRECT(_xlfn.CONCAT($CP$1,MATCH(F497,$CO$7:$CO$100,0)+6+SUM(IF((F497=$CO$7:$CO$59)=TRUE,1,0))-1)),INDIRECT(_xlfn.CONCAT($CH$1,MATCH(F497,$CG$7:$CG$100,0)+6)):INDIRECT(_xlfn.CONCAT($CH$1,MATCH(F497,$CG$7:$CG$100,0)+6+SUM(IF((F497=$CG$7:$CG$59)=TRUE,1,0))-1))),IF(OR(DN495=2,DN495=3),INDIRECT(_xlfn.CONCAT($CL$1,MATCH(E497,$CK$7:$CK$100,0)+6)):INDIRECT(_xlfn.CONCAT($CL$1,MATCH(E497,$CK$7:$CK$100,0)+6+SUM(IF((E497=$CK$7:$CK$59)=TRUE,1,0))-1)),INDIRECT(_xlfn.CONCAT($CD$1,MATCH(E497,$CC$7:$CC$100,0)+6)):INDIRECT(_xlfn.CONCAT($CD$1,MATCH(E497,$CC$7:$CC$100,0)+6+SUM(IF((E497=$CC$7:$CC$59)=TRUE,1,0))-1))))*$S$3*IF(AND(DM495=4,F497=0),1.1,1),1/TRANSPOSE(W497-INDIRECT(_xlfn.CONCAT($BZ$1,MATCH(D497,$BY$7:$BY$100,0)+6)):INDIRECT(_xlfn.CONCAT($BZ$1,MATCH(D497,$BY$7:$BY$100,0)+6+SUM(IF((D497=$BY$7:$BY$59)=TRUE,1,0))-1))*$R$3)),6)=1,1,0)),W497-INDIRECT(_xlfn.CONCAT($BZ$1,MATCH(D497,$BY$7:$BY$100,0)+6)):INDIRECT(_xlfn.CONCAT($BZ$1,MATCH(D497,$BY$7:$BY$100,0)+6+SUM(IF((D497=$BY$7:$BY$59)=TRUE,1,0))-1))*$R$3))/$S$3,1,-1,TRUE)=0,"",_xlfn._xlws.SORT(TRANSPOSE(MMULT(MMULT(_xlfn.MUNIT(X497),IF(ROUND(MMULT(IF(E497=0,IF(DN495=1,INDIRECT(_xlfn.CONCAT($CP$1,MATCH(F497,$CO$7:$CO$100,0)+6)):INDIRECT(_xlfn.CONCAT($CP$1,MATCH(F497,$CO$7:$CO$100,0)+6+SUM(IF((F497=$CO$7:$CO$59)=TRUE,1,0))-1)),INDIRECT(_xlfn.CONCAT($CH$1,MATCH(F497,$CG$7:$CG$100,0)+6)):INDIRECT(_xlfn.CONCAT($CH$1,MATCH(F497,$CG$7:$CG$100,0)+6+SUM(IF((F497=$CG$7:$CG$59)=TRUE,1,0))-1))),IF(OR(DN495=2,DN495=3),INDIRECT(_xlfn.CONCAT($CL$1,MATCH(E497,$CK$7:$CK$100,0)+6)):INDIRECT(_xlfn.CONCAT($CL$1,MATCH(E497,$CK$7:$CK$100,0)+6+SUM(IF((E497=$CK$7:$CK$59)=TRUE,1,0))-1)),INDIRECT(_xlfn.CONCAT($CD$1,MATCH(E497,$CC$7:$CC$100,0)+6)):INDIRECT(_xlfn.CONCAT($CD$1,MATCH(E497,$CC$7:$CC$100,0)+6+SUM(IF((E497=$CC$7:$CC$59)=TRUE,1,0))-1))))*$S$3*IF(AND(DM495=4,F497=0),1.1,1),1/TRANSPOSE(W497-INDIRECT(_xlfn.CONCAT($BZ$1,MATCH(D497,$BY$7:$BY$100,0)+6)):INDIRECT(_xlfn.CONCAT($BZ$1,MATCH(D497,$BY$7:$BY$100,0)+6+SUM(IF((D497=$BY$7:$BY$59)=TRUE,1,0))-1))*$R$3)),6)=1,1,0)),W497-INDIRECT(_xlfn.CONCAT($BZ$1,MATCH(D497,$BY$7:$BY$100,0)+6)):INDIRECT(_xlfn.CONCAT($BZ$1,MATCH(D497,$BY$7:$BY$100,0)+6+SUM(IF((D497=$BY$7:$BY$59)=TRUE,1,0))-1))*$R$3))/$S$3,1,-1,TRUE)),"")</f>
        <v/>
      </c>
      <c r="AG497" s="31"/>
      <c r="AH497" s="31"/>
      <c r="AI497" s="31"/>
      <c r="AJ497" s="32"/>
      <c r="AK497" s="6"/>
      <c r="AL497" s="21"/>
      <c r="AM497" s="21"/>
      <c r="AN497" s="48">
        <f t="shared" si="121"/>
        <v>12</v>
      </c>
      <c r="AO497" s="39" t="e">
        <f t="shared" si="122"/>
        <v>#N/A</v>
      </c>
      <c r="AP497" s="39" t="e" cm="1">
        <f t="array" ref="AP497">_xlfn.XMATCH(1,IF(IF((AL497=$DG$24:$EF$24)=TRUE,1,0)+IF((AM497=$DG$25:$EF$25)=TRUE,1,0)=2,1,0))</f>
        <v>#N/A</v>
      </c>
      <c r="AQ497" s="39" t="str" cm="1">
        <f t="array" aca="1" ref="AQ497:AU497" ca="1">AA497:AE497</f>
        <v/>
      </c>
      <c r="AR497" s="39" t="str">
        <f ca="1"/>
        <v/>
      </c>
      <c r="AS497" s="39" t="str">
        <f ca="1"/>
        <v/>
      </c>
      <c r="AT497" s="39" t="str">
        <f ca="1"/>
        <v/>
      </c>
      <c r="AU497" s="39" t="str">
        <f ca="1"/>
        <v/>
      </c>
      <c r="AV497" s="39">
        <f t="shared" si="123"/>
        <v>0</v>
      </c>
      <c r="AW497" s="39" t="e" cm="1">
        <f t="array" ref="AW497">IF(AND(AV497=1,AO497&lt;&gt;1),VLOOKUP(E497,변환표준점수!$H$8:$O$60,_xlfn.XMATCH('표점 계산기'!$AL497,변환표준점수!$I$6:$O$6)+1,FALSE),IF(AND($E497=0,$DN$4=1),INDEX($CH$7:$CH$73,SUM(IF(AF497=$CP$7:$CP$59,ROW($A$1:$A$50),0))),IF(AND($E497&lt;&gt;0,$DN$4&lt;&gt;1),INDEX($CD$7:$CD$73,SUM(IF(AF497=$CL$7:$CL$59,ROW($A$1:$A$50),0))),AF497:AJ497)))</f>
        <v>#N/A</v>
      </c>
      <c r="AX497" s="39"/>
      <c r="AY497" s="39"/>
      <c r="AZ497" s="39"/>
      <c r="BA497" s="39"/>
      <c r="BB497" s="39" t="e">
        <f>VLOOKUP(G497,변환표준점수!$X$8:$AM$16,_xlfn.XMATCH(AL497,변환표준점수!$Y$5:$AM$5)+IF(OR(AN497=6,AN497=7,AN497=10,AN497=11),IF(AO497=1,0,1),0)+1,FALSE)</f>
        <v>#N/A</v>
      </c>
      <c r="BC497" s="39" t="e">
        <f>VLOOKUP(H497,변환표준점수!$AO$8:$BE$16,_xlfn.XMATCH(AL497,변환표준점수!$AP$5:$BE$5)+IF(OR(AN497=3,AN497=6,AN497=8,AN497=9,AN497=10),IF(AO497=1,0,1),0)+1,FALSE)</f>
        <v>#N/A</v>
      </c>
      <c r="BD497" s="39" t="e">
        <f>IF(I497=0,VLOOKUP(K497,변환표준점수!$BU$8:$CF$62,'표점 계산기'!$AN497+1,FALSE),VLOOKUP(I497,변환표준점수!$BH$8:$BS$62,'표점 계산기'!$AN497+1,FALSE))</f>
        <v>#N/A</v>
      </c>
      <c r="BE497" s="39" t="e">
        <f>IF(J497=0,VLOOKUP(L497,변환표준점수!$BU$8:$CF$62,'표점 계산기'!$AN497+1,FALSE),VLOOKUP(J497,변환표준점수!$BH$8:$BS$62,'표점 계산기'!$AN497+1,FALSE))</f>
        <v>#N/A</v>
      </c>
      <c r="BF497" s="39" cm="1">
        <f t="array" ref="BF497">IF(M497=0,0,IF(OR(AN497=3,AN497=4),0,IF(AN497=1,INDEX($CZ$7:$CZ$15,SUM(IF(M497&lt;$CY$7:$CY$15=TRUE,1,0))+1),VLOOKUP(M497,변환표준점수!$BH$8:$BS$62,'표점 계산기'!AN497+1,FALSE))))</f>
        <v>0</v>
      </c>
      <c r="BG497" s="39" t="e" cm="1">
        <f t="array" ref="BG497">INDEX($DG$24:$EF$31,COLUMN(C492),$AP497)</f>
        <v>#N/A</v>
      </c>
      <c r="BH497" s="39" t="e" cm="1">
        <f t="array" ref="BH497">INDEX($DG$24:$EF$31,COLUMN(D492),$AP497)</f>
        <v>#N/A</v>
      </c>
      <c r="BI497" s="39" t="e" cm="1">
        <f t="array" ref="BI497">INDEX($DG$24:$EF$31,COLUMN(E492),$AP497)</f>
        <v>#N/A</v>
      </c>
      <c r="BJ497" s="39" t="e" cm="1">
        <f t="array" ref="BJ497">INDEX($DG$24:$EF$31,COLUMN(F492),$AP497)</f>
        <v>#N/A</v>
      </c>
      <c r="BK497" s="39" t="e" cm="1">
        <f t="array" ref="BK497">INDEX($DG$24:$EF$31,COLUMN(G492),$AP497)</f>
        <v>#N/A</v>
      </c>
      <c r="BL497" s="39" t="e" cm="1">
        <f t="array" ref="BL497">INDEX($DG$24:$EF$31,COLUMN(H492),$AP497)</f>
        <v>#N/A</v>
      </c>
      <c r="BM497" s="63" t="str" cm="1">
        <f t="array" aca="1" ref="BM497:BQ497" ca="1">IFERROR(ROUND(IF(IFERROR(AW497:BA497/AW497:BA497,0)=1,(IFERROR(AQ497:AU497*BG497,0)+IFERROR(AW497:BA497*BH497,0)+(SUM(BD497:BF497)-MIN(BD497:BF497))*BI497+BB497*BJ497+BC497*BK497)*BL497+BB497*(1-BJ497)+BC497*(1-BK497)+IF(AN497=1,BF497,0),""),2),"")</f>
        <v/>
      </c>
      <c r="BN497" s="52" t="str">
        <f ca="1"/>
        <v/>
      </c>
      <c r="BO497" s="52" t="str">
        <f ca="1"/>
        <v/>
      </c>
      <c r="BP497" s="52" t="str">
        <f ca="1"/>
        <v/>
      </c>
      <c r="BQ497" s="64" t="str">
        <f ca="1"/>
        <v/>
      </c>
      <c r="BR497" s="6"/>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6"/>
      <c r="DM497" s="6"/>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row>
    <row r="498" spans="1:153" x14ac:dyDescent="0.3">
      <c r="A498" s="5"/>
      <c r="B498" s="18" t="str">
        <f t="shared" si="111"/>
        <v/>
      </c>
      <c r="C498" s="24"/>
      <c r="D498" s="24"/>
      <c r="E498" s="24"/>
      <c r="F498" s="24"/>
      <c r="G498" s="24"/>
      <c r="H498" s="25"/>
      <c r="I498" s="25"/>
      <c r="J498" s="25"/>
      <c r="K498" s="25"/>
      <c r="L498" s="25"/>
      <c r="M498" s="25"/>
      <c r="N498" s="24"/>
      <c r="O498" s="25"/>
      <c r="P498" s="6"/>
      <c r="Q498" s="6"/>
      <c r="R498" s="6" t="e">
        <f t="shared" si="112"/>
        <v>#N/A</v>
      </c>
      <c r="S498" s="6" t="e">
        <f t="shared" si="113"/>
        <v>#N/A</v>
      </c>
      <c r="T498" s="6" t="e">
        <f t="shared" si="114"/>
        <v>#N/A</v>
      </c>
      <c r="U498" s="6" t="e">
        <f t="shared" si="115"/>
        <v>#N/A</v>
      </c>
      <c r="V498" s="8" cm="1">
        <f t="array" ref="V498">IF(M498=0,0,IF(OR($DM$4=3,$DM$4=4),0,IF($DM$4=1,INDEX($CZ$7:$CZ$15,SUM(IF(M498&lt;$CY$7:$CY$15=TRUE,1,0))+1),VLOOKUP(M498,$DB$7:$DC$107,2,FALSE))))</f>
        <v>0</v>
      </c>
      <c r="W498" s="6" t="e">
        <f t="shared" si="110"/>
        <v>#N/A</v>
      </c>
      <c r="X498" s="6" cm="1">
        <f t="array" aca="1" ref="X498" ca="1">SUM(IF((IF(E498=0,INDIRECT(_xlfn.CONCAT($CH$1,MATCH(F498,$CG$7:$CG$100,0)+6)):INDIRECT(_xlfn.CONCAT($CH$1,MATCH(F498,$CG$7:$CG$100,0)+6+SUM(IF((F498=$CG$7:$CG$59)=TRUE,1,0))-1)),INDIRECT(_xlfn.CONCAT($CD$1,MATCH(E498,$CC$7:$CC$100,0)+6)):INDIRECT(_xlfn.CONCAT($CD$1,MATCH(E498,$CC$7:$CC$100,0)+6+SUM(IF((E498=$CC$7:$CC$59)=TRUE,1,0))-1)))*$S$3)=0,0,1))</f>
        <v>2</v>
      </c>
      <c r="Y498" s="6" t="e" cm="1">
        <f t="array" aca="1" ref="Y498" ca="1">SUM(IF((TRANSPOSE(MMULT(MMULT(_xlfn.MUNIT(X498),IF(MMULT(IF(E498=0,INDIRECT(_xlfn.CONCAT($CH$1,MATCH(F498,$CG$7:$CG$100,0)+6)):INDIRECT(_xlfn.CONCAT($CH$1,MATCH(F498,$CG$7:$CG$100,0)+6+SUM(IF((F498=$CG$7:$CG$59)=TRUE,1,0))-1)),INDIRECT(_xlfn.CONCAT($CD$1,MATCH(E498,$CC$7:$CC$100,0)+6)):INDIRECT(_xlfn.CONCAT($CD$1,MATCH(E498,$CC$7:$CC$100,0)+6+SUM(IF((E498=$CC$7:$CC$59)=TRUE,1,0))-1)))*$S$3,1/TRANSPOSE(W498-INDIRECT(_xlfn.CONCAT($BZ$1,MATCH(D498,$BY$7:$BY$100,0)+6)):INDIRECT(_xlfn.CONCAT($BZ$1,MATCH(D498,$BY$7:$BY$100,0)+6+SUM(IF((D498=$BY$7:$BY$59)=TRUE,1,0))-1))*$R$3))=1,1,0)),W498-INDIRECT(_xlfn.CONCAT($BZ$1,MATCH(D498,$BY$7:$BY$100,0)+6)):INDIRECT(_xlfn.CONCAT($BZ$1,MATCH(D498,$BY$7:$BY$100,0)+6+SUM(IF((D498=$BY$7:$BY$59)=TRUE,1,0))-1))*$R$3)))=0,0,1))</f>
        <v>#N/A</v>
      </c>
      <c r="Z498" s="6"/>
      <c r="AA498" s="30" t="str">
        <f t="shared" ca="1" si="116"/>
        <v/>
      </c>
      <c r="AB498" s="31" t="str">
        <f t="shared" si="117"/>
        <v/>
      </c>
      <c r="AC498" s="31" t="str">
        <f t="shared" si="118"/>
        <v/>
      </c>
      <c r="AD498" s="31" t="str">
        <f t="shared" si="119"/>
        <v/>
      </c>
      <c r="AE498" s="32" t="str">
        <f t="shared" si="120"/>
        <v/>
      </c>
      <c r="AF498" s="33" t="str" cm="1">
        <f t="array" aca="1" ref="AF498" ca="1">IFERROR(IF(_xlfn._xlws.SORT(TRANSPOSE(MMULT(MMULT(_xlfn.MUNIT(X498),IF(ROUND(MMULT(IF(E498=0,IF(DN496=1,INDIRECT(_xlfn.CONCAT($CP$1,MATCH(F498,$CO$7:$CO$100,0)+6)):INDIRECT(_xlfn.CONCAT($CP$1,MATCH(F498,$CO$7:$CO$100,0)+6+SUM(IF((F498=$CO$7:$CO$59)=TRUE,1,0))-1)),INDIRECT(_xlfn.CONCAT($CH$1,MATCH(F498,$CG$7:$CG$100,0)+6)):INDIRECT(_xlfn.CONCAT($CH$1,MATCH(F498,$CG$7:$CG$100,0)+6+SUM(IF((F498=$CG$7:$CG$59)=TRUE,1,0))-1))),IF(OR(DN496=2,DN496=3),INDIRECT(_xlfn.CONCAT($CL$1,MATCH(E498,$CK$7:$CK$100,0)+6)):INDIRECT(_xlfn.CONCAT($CL$1,MATCH(E498,$CK$7:$CK$100,0)+6+SUM(IF((E498=$CK$7:$CK$59)=TRUE,1,0))-1)),INDIRECT(_xlfn.CONCAT($CD$1,MATCH(E498,$CC$7:$CC$100,0)+6)):INDIRECT(_xlfn.CONCAT($CD$1,MATCH(E498,$CC$7:$CC$100,0)+6+SUM(IF((E498=$CC$7:$CC$59)=TRUE,1,0))-1))))*$S$3*IF(AND(DM496=4,F498=0),1.1,1),1/TRANSPOSE(W498-INDIRECT(_xlfn.CONCAT($BZ$1,MATCH(D498,$BY$7:$BY$100,0)+6)):INDIRECT(_xlfn.CONCAT($BZ$1,MATCH(D498,$BY$7:$BY$100,0)+6+SUM(IF((D498=$BY$7:$BY$59)=TRUE,1,0))-1))*$R$3)),6)=1,1,0)),W498-INDIRECT(_xlfn.CONCAT($BZ$1,MATCH(D498,$BY$7:$BY$100,0)+6)):INDIRECT(_xlfn.CONCAT($BZ$1,MATCH(D498,$BY$7:$BY$100,0)+6+SUM(IF((D498=$BY$7:$BY$59)=TRUE,1,0))-1))*$R$3))/$S$3,1,-1,TRUE)=0,"",_xlfn._xlws.SORT(TRANSPOSE(MMULT(MMULT(_xlfn.MUNIT(X498),IF(ROUND(MMULT(IF(E498=0,IF(DN496=1,INDIRECT(_xlfn.CONCAT($CP$1,MATCH(F498,$CO$7:$CO$100,0)+6)):INDIRECT(_xlfn.CONCAT($CP$1,MATCH(F498,$CO$7:$CO$100,0)+6+SUM(IF((F498=$CO$7:$CO$59)=TRUE,1,0))-1)),INDIRECT(_xlfn.CONCAT($CH$1,MATCH(F498,$CG$7:$CG$100,0)+6)):INDIRECT(_xlfn.CONCAT($CH$1,MATCH(F498,$CG$7:$CG$100,0)+6+SUM(IF((F498=$CG$7:$CG$59)=TRUE,1,0))-1))),IF(OR(DN496=2,DN496=3),INDIRECT(_xlfn.CONCAT($CL$1,MATCH(E498,$CK$7:$CK$100,0)+6)):INDIRECT(_xlfn.CONCAT($CL$1,MATCH(E498,$CK$7:$CK$100,0)+6+SUM(IF((E498=$CK$7:$CK$59)=TRUE,1,0))-1)),INDIRECT(_xlfn.CONCAT($CD$1,MATCH(E498,$CC$7:$CC$100,0)+6)):INDIRECT(_xlfn.CONCAT($CD$1,MATCH(E498,$CC$7:$CC$100,0)+6+SUM(IF((E498=$CC$7:$CC$59)=TRUE,1,0))-1))))*$S$3*IF(AND(DM496=4,F498=0),1.1,1),1/TRANSPOSE(W498-INDIRECT(_xlfn.CONCAT($BZ$1,MATCH(D498,$BY$7:$BY$100,0)+6)):INDIRECT(_xlfn.CONCAT($BZ$1,MATCH(D498,$BY$7:$BY$100,0)+6+SUM(IF((D498=$BY$7:$BY$59)=TRUE,1,0))-1))*$R$3)),6)=1,1,0)),W498-INDIRECT(_xlfn.CONCAT($BZ$1,MATCH(D498,$BY$7:$BY$100,0)+6)):INDIRECT(_xlfn.CONCAT($BZ$1,MATCH(D498,$BY$7:$BY$100,0)+6+SUM(IF((D498=$BY$7:$BY$59)=TRUE,1,0))-1))*$R$3))/$S$3,1,-1,TRUE)),"")</f>
        <v/>
      </c>
      <c r="AG498" s="31"/>
      <c r="AH498" s="31"/>
      <c r="AI498" s="31"/>
      <c r="AJ498" s="32"/>
      <c r="AK498" s="6"/>
      <c r="AL498" s="21"/>
      <c r="AM498" s="21"/>
      <c r="AN498" s="48">
        <f t="shared" si="121"/>
        <v>12</v>
      </c>
      <c r="AO498" s="39" t="e">
        <f t="shared" si="122"/>
        <v>#N/A</v>
      </c>
      <c r="AP498" s="39" t="e" cm="1">
        <f t="array" ref="AP498">_xlfn.XMATCH(1,IF(IF((AL498=$DG$24:$EF$24)=TRUE,1,0)+IF((AM498=$DG$25:$EF$25)=TRUE,1,0)=2,1,0))</f>
        <v>#N/A</v>
      </c>
      <c r="AQ498" s="39" t="str" cm="1">
        <f t="array" aca="1" ref="AQ498:AU498" ca="1">AA498:AE498</f>
        <v/>
      </c>
      <c r="AR498" s="39" t="str">
        <f ca="1"/>
        <v/>
      </c>
      <c r="AS498" s="39" t="str">
        <f ca="1"/>
        <v/>
      </c>
      <c r="AT498" s="39" t="str">
        <f ca="1"/>
        <v/>
      </c>
      <c r="AU498" s="39" t="str">
        <f ca="1"/>
        <v/>
      </c>
      <c r="AV498" s="39">
        <f t="shared" si="123"/>
        <v>0</v>
      </c>
      <c r="AW498" s="39" t="e" cm="1">
        <f t="array" ref="AW498">IF(AND(AV498=1,AO498&lt;&gt;1),VLOOKUP(E498,변환표준점수!$H$8:$O$60,_xlfn.XMATCH('표점 계산기'!$AL498,변환표준점수!$I$6:$O$6)+1,FALSE),IF(AND($E498=0,$DN$4=1),INDEX($CH$7:$CH$73,SUM(IF(AF498=$CP$7:$CP$59,ROW($A$1:$A$50),0))),IF(AND($E498&lt;&gt;0,$DN$4&lt;&gt;1),INDEX($CD$7:$CD$73,SUM(IF(AF498=$CL$7:$CL$59,ROW($A$1:$A$50),0))),AF498:AJ498)))</f>
        <v>#N/A</v>
      </c>
      <c r="AX498" s="39"/>
      <c r="AY498" s="39"/>
      <c r="AZ498" s="39"/>
      <c r="BA498" s="39"/>
      <c r="BB498" s="39" t="e">
        <f>VLOOKUP(G498,변환표준점수!$X$8:$AM$16,_xlfn.XMATCH(AL498,변환표준점수!$Y$5:$AM$5)+IF(OR(AN498=6,AN498=7,AN498=10,AN498=11),IF(AO498=1,0,1),0)+1,FALSE)</f>
        <v>#N/A</v>
      </c>
      <c r="BC498" s="39" t="e">
        <f>VLOOKUP(H498,변환표준점수!$AO$8:$BE$16,_xlfn.XMATCH(AL498,변환표준점수!$AP$5:$BE$5)+IF(OR(AN498=3,AN498=6,AN498=8,AN498=9,AN498=10),IF(AO498=1,0,1),0)+1,FALSE)</f>
        <v>#N/A</v>
      </c>
      <c r="BD498" s="39" t="e">
        <f>IF(I498=0,VLOOKUP(K498,변환표준점수!$BU$8:$CF$62,'표점 계산기'!$AN498+1,FALSE),VLOOKUP(I498,변환표준점수!$BH$8:$BS$62,'표점 계산기'!$AN498+1,FALSE))</f>
        <v>#N/A</v>
      </c>
      <c r="BE498" s="39" t="e">
        <f>IF(J498=0,VLOOKUP(L498,변환표준점수!$BU$8:$CF$62,'표점 계산기'!$AN498+1,FALSE),VLOOKUP(J498,변환표준점수!$BH$8:$BS$62,'표점 계산기'!$AN498+1,FALSE))</f>
        <v>#N/A</v>
      </c>
      <c r="BF498" s="39" cm="1">
        <f t="array" ref="BF498">IF(M498=0,0,IF(OR(AN498=3,AN498=4),0,IF(AN498=1,INDEX($CZ$7:$CZ$15,SUM(IF(M498&lt;$CY$7:$CY$15=TRUE,1,0))+1),VLOOKUP(M498,변환표준점수!$BH$8:$BS$62,'표점 계산기'!AN498+1,FALSE))))</f>
        <v>0</v>
      </c>
      <c r="BG498" s="39" t="e" cm="1">
        <f t="array" ref="BG498">INDEX($DG$24:$EF$31,COLUMN(C493),$AP498)</f>
        <v>#N/A</v>
      </c>
      <c r="BH498" s="39" t="e" cm="1">
        <f t="array" ref="BH498">INDEX($DG$24:$EF$31,COLUMN(D493),$AP498)</f>
        <v>#N/A</v>
      </c>
      <c r="BI498" s="39" t="e" cm="1">
        <f t="array" ref="BI498">INDEX($DG$24:$EF$31,COLUMN(E493),$AP498)</f>
        <v>#N/A</v>
      </c>
      <c r="BJ498" s="39" t="e" cm="1">
        <f t="array" ref="BJ498">INDEX($DG$24:$EF$31,COLUMN(F493),$AP498)</f>
        <v>#N/A</v>
      </c>
      <c r="BK498" s="39" t="e" cm="1">
        <f t="array" ref="BK498">INDEX($DG$24:$EF$31,COLUMN(G493),$AP498)</f>
        <v>#N/A</v>
      </c>
      <c r="BL498" s="39" t="e" cm="1">
        <f t="array" ref="BL498">INDEX($DG$24:$EF$31,COLUMN(H493),$AP498)</f>
        <v>#N/A</v>
      </c>
      <c r="BM498" s="63" t="str" cm="1">
        <f t="array" aca="1" ref="BM498:BQ498" ca="1">IFERROR(ROUND(IF(IFERROR(AW498:BA498/AW498:BA498,0)=1,(IFERROR(AQ498:AU498*BG498,0)+IFERROR(AW498:BA498*BH498,0)+(SUM(BD498:BF498)-MIN(BD498:BF498))*BI498+BB498*BJ498+BC498*BK498)*BL498+BB498*(1-BJ498)+BC498*(1-BK498)+IF(AN498=1,BF498,0),""),2),"")</f>
        <v/>
      </c>
      <c r="BN498" s="52" t="str">
        <f ca="1"/>
        <v/>
      </c>
      <c r="BO498" s="52" t="str">
        <f ca="1"/>
        <v/>
      </c>
      <c r="BP498" s="52" t="str">
        <f ca="1"/>
        <v/>
      </c>
      <c r="BQ498" s="64" t="str">
        <f ca="1"/>
        <v/>
      </c>
      <c r="BR498" s="6"/>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6"/>
      <c r="DM498" s="6"/>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row>
    <row r="499" spans="1:153" x14ac:dyDescent="0.3">
      <c r="A499" s="5"/>
      <c r="B499" s="18" t="str">
        <f t="shared" si="111"/>
        <v/>
      </c>
      <c r="C499" s="24"/>
      <c r="D499" s="24"/>
      <c r="E499" s="24"/>
      <c r="F499" s="24"/>
      <c r="G499" s="24"/>
      <c r="H499" s="25"/>
      <c r="I499" s="25"/>
      <c r="J499" s="25"/>
      <c r="K499" s="25"/>
      <c r="L499" s="25"/>
      <c r="M499" s="25"/>
      <c r="N499" s="24"/>
      <c r="O499" s="25"/>
      <c r="P499" s="6"/>
      <c r="Q499" s="6"/>
      <c r="R499" s="6" t="e">
        <f t="shared" si="112"/>
        <v>#N/A</v>
      </c>
      <c r="S499" s="6" t="e">
        <f t="shared" si="113"/>
        <v>#N/A</v>
      </c>
      <c r="T499" s="6" t="e">
        <f t="shared" si="114"/>
        <v>#N/A</v>
      </c>
      <c r="U499" s="6" t="e">
        <f t="shared" si="115"/>
        <v>#N/A</v>
      </c>
      <c r="V499" s="6" cm="1">
        <f t="array" ref="V499">IF(M499=0,0,IF(OR($DM$4=3,$DM$4=4,$DM$4=6),0,IF($DM$4=1,INDEX($CZ$7:$CZ$15,SUM(IF(M499&lt;$CY$7:$CY$15=TRUE,1,0))+1),VLOOKUP(M499,$DB$7:$DC$107,2,FALSE))))</f>
        <v>0</v>
      </c>
      <c r="W499" s="6" t="e">
        <f t="shared" si="110"/>
        <v>#N/A</v>
      </c>
      <c r="X499" s="6" cm="1">
        <f t="array" aca="1" ref="X499" ca="1">SUM(IF((IF(E499=0,INDIRECT(_xlfn.CONCAT($CH$1,MATCH(F499,$CG$7:$CG$100,0)+6)):INDIRECT(_xlfn.CONCAT($CH$1,MATCH(F499,$CG$7:$CG$100,0)+6+SUM(IF((F499=$CG$7:$CG$59)=TRUE,1,0))-1)),INDIRECT(_xlfn.CONCAT($CD$1,MATCH(E499,$CC$7:$CC$100,0)+6)):INDIRECT(_xlfn.CONCAT($CD$1,MATCH(E499,$CC$7:$CC$100,0)+6+SUM(IF((E499=$CC$7:$CC$59)=TRUE,1,0))-1)))*$S$3)=0,0,1))</f>
        <v>2</v>
      </c>
      <c r="Y499" s="6" t="e" cm="1">
        <f t="array" aca="1" ref="Y499" ca="1">SUM(IF((TRANSPOSE(MMULT(MMULT(_xlfn.MUNIT(X499),IF(MMULT(IF(E499=0,INDIRECT(_xlfn.CONCAT($CH$1,MATCH(F499,$CG$7:$CG$100,0)+6)):INDIRECT(_xlfn.CONCAT($CH$1,MATCH(F499,$CG$7:$CG$100,0)+6+SUM(IF((F499=$CG$7:$CG$59)=TRUE,1,0))-1)),INDIRECT(_xlfn.CONCAT($CD$1,MATCH(E499,$CC$7:$CC$100,0)+6)):INDIRECT(_xlfn.CONCAT($CD$1,MATCH(E499,$CC$7:$CC$100,0)+6+SUM(IF((E499=$CC$7:$CC$59)=TRUE,1,0))-1)))*$S$3,1/TRANSPOSE(W499-INDIRECT(_xlfn.CONCAT($BZ$1,MATCH(D499,$BY$7:$BY$100,0)+6)):INDIRECT(_xlfn.CONCAT($BZ$1,MATCH(D499,$BY$7:$BY$100,0)+6+SUM(IF((D499=$BY$7:$BY$59)=TRUE,1,0))-1))*$R$3))=1,1,0)),W499-INDIRECT(_xlfn.CONCAT($BZ$1,MATCH(D499,$BY$7:$BY$100,0)+6)):INDIRECT(_xlfn.CONCAT($BZ$1,MATCH(D499,$BY$7:$BY$100,0)+6+SUM(IF((D499=$BY$7:$BY$59)=TRUE,1,0))-1))*$R$3)))=0,0,1))</f>
        <v>#N/A</v>
      </c>
      <c r="Z499" s="6"/>
      <c r="AA499" s="30" t="str">
        <f t="shared" ca="1" si="116"/>
        <v/>
      </c>
      <c r="AB499" s="31" t="str">
        <f t="shared" si="117"/>
        <v/>
      </c>
      <c r="AC499" s="31" t="str">
        <f t="shared" si="118"/>
        <v/>
      </c>
      <c r="AD499" s="31" t="str">
        <f t="shared" si="119"/>
        <v/>
      </c>
      <c r="AE499" s="32" t="str">
        <f t="shared" si="120"/>
        <v/>
      </c>
      <c r="AF499" s="33" t="str" cm="1">
        <f t="array" aca="1" ref="AF499" ca="1">IFERROR(IF(_xlfn._xlws.SORT(TRANSPOSE(MMULT(MMULT(_xlfn.MUNIT(X499),IF(ROUND(MMULT(IF(E499=0,IF(DN497=1,INDIRECT(_xlfn.CONCAT($CP$1,MATCH(F499,$CO$7:$CO$100,0)+6)):INDIRECT(_xlfn.CONCAT($CP$1,MATCH(F499,$CO$7:$CO$100,0)+6+SUM(IF((F499=$CO$7:$CO$59)=TRUE,1,0))-1)),INDIRECT(_xlfn.CONCAT($CH$1,MATCH(F499,$CG$7:$CG$100,0)+6)):INDIRECT(_xlfn.CONCAT($CH$1,MATCH(F499,$CG$7:$CG$100,0)+6+SUM(IF((F499=$CG$7:$CG$59)=TRUE,1,0))-1))),IF(OR(DN497=2,DN497=3),INDIRECT(_xlfn.CONCAT($CL$1,MATCH(E499,$CK$7:$CK$100,0)+6)):INDIRECT(_xlfn.CONCAT($CL$1,MATCH(E499,$CK$7:$CK$100,0)+6+SUM(IF((E499=$CK$7:$CK$59)=TRUE,1,0))-1)),INDIRECT(_xlfn.CONCAT($CD$1,MATCH(E499,$CC$7:$CC$100,0)+6)):INDIRECT(_xlfn.CONCAT($CD$1,MATCH(E499,$CC$7:$CC$100,0)+6+SUM(IF((E499=$CC$7:$CC$59)=TRUE,1,0))-1))))*$S$3*IF(AND(DM497=4,F499=0),1.1,1),1/TRANSPOSE(W499-INDIRECT(_xlfn.CONCAT($BZ$1,MATCH(D499,$BY$7:$BY$100,0)+6)):INDIRECT(_xlfn.CONCAT($BZ$1,MATCH(D499,$BY$7:$BY$100,0)+6+SUM(IF((D499=$BY$7:$BY$59)=TRUE,1,0))-1))*$R$3)),6)=1,1,0)),W499-INDIRECT(_xlfn.CONCAT($BZ$1,MATCH(D499,$BY$7:$BY$100,0)+6)):INDIRECT(_xlfn.CONCAT($BZ$1,MATCH(D499,$BY$7:$BY$100,0)+6+SUM(IF((D499=$BY$7:$BY$59)=TRUE,1,0))-1))*$R$3))/$S$3,1,-1,TRUE)=0,"",_xlfn._xlws.SORT(TRANSPOSE(MMULT(MMULT(_xlfn.MUNIT(X499),IF(ROUND(MMULT(IF(E499=0,IF(DN497=1,INDIRECT(_xlfn.CONCAT($CP$1,MATCH(F499,$CO$7:$CO$100,0)+6)):INDIRECT(_xlfn.CONCAT($CP$1,MATCH(F499,$CO$7:$CO$100,0)+6+SUM(IF((F499=$CO$7:$CO$59)=TRUE,1,0))-1)),INDIRECT(_xlfn.CONCAT($CH$1,MATCH(F499,$CG$7:$CG$100,0)+6)):INDIRECT(_xlfn.CONCAT($CH$1,MATCH(F499,$CG$7:$CG$100,0)+6+SUM(IF((F499=$CG$7:$CG$59)=TRUE,1,0))-1))),IF(OR(DN497=2,DN497=3),INDIRECT(_xlfn.CONCAT($CL$1,MATCH(E499,$CK$7:$CK$100,0)+6)):INDIRECT(_xlfn.CONCAT($CL$1,MATCH(E499,$CK$7:$CK$100,0)+6+SUM(IF((E499=$CK$7:$CK$59)=TRUE,1,0))-1)),INDIRECT(_xlfn.CONCAT($CD$1,MATCH(E499,$CC$7:$CC$100,0)+6)):INDIRECT(_xlfn.CONCAT($CD$1,MATCH(E499,$CC$7:$CC$100,0)+6+SUM(IF((E499=$CC$7:$CC$59)=TRUE,1,0))-1))))*$S$3*IF(AND(DM497=4,F499=0),1.1,1),1/TRANSPOSE(W499-INDIRECT(_xlfn.CONCAT($BZ$1,MATCH(D499,$BY$7:$BY$100,0)+6)):INDIRECT(_xlfn.CONCAT($BZ$1,MATCH(D499,$BY$7:$BY$100,0)+6+SUM(IF((D499=$BY$7:$BY$59)=TRUE,1,0))-1))*$R$3)),6)=1,1,0)),W499-INDIRECT(_xlfn.CONCAT($BZ$1,MATCH(D499,$BY$7:$BY$100,0)+6)):INDIRECT(_xlfn.CONCAT($BZ$1,MATCH(D499,$BY$7:$BY$100,0)+6+SUM(IF((D499=$BY$7:$BY$59)=TRUE,1,0))-1))*$R$3))/$S$3,1,-1,TRUE)),"")</f>
        <v/>
      </c>
      <c r="AG499" s="31"/>
      <c r="AH499" s="31"/>
      <c r="AI499" s="31"/>
      <c r="AJ499" s="32"/>
      <c r="AK499" s="6"/>
      <c r="AL499" s="21"/>
      <c r="AM499" s="21"/>
      <c r="AN499" s="48">
        <f t="shared" si="121"/>
        <v>12</v>
      </c>
      <c r="AO499" s="39" t="e">
        <f t="shared" si="122"/>
        <v>#N/A</v>
      </c>
      <c r="AP499" s="39" t="e" cm="1">
        <f t="array" ref="AP499">_xlfn.XMATCH(1,IF(IF((AL499=$DG$24:$EF$24)=TRUE,1,0)+IF((AM499=$DG$25:$EF$25)=TRUE,1,0)=2,1,0))</f>
        <v>#N/A</v>
      </c>
      <c r="AQ499" s="39" t="str" cm="1">
        <f t="array" aca="1" ref="AQ499:AU499" ca="1">AA499:AE499</f>
        <v/>
      </c>
      <c r="AR499" s="39" t="str">
        <f ca="1"/>
        <v/>
      </c>
      <c r="AS499" s="39" t="str">
        <f ca="1"/>
        <v/>
      </c>
      <c r="AT499" s="39" t="str">
        <f ca="1"/>
        <v/>
      </c>
      <c r="AU499" s="39" t="str">
        <f ca="1"/>
        <v/>
      </c>
      <c r="AV499" s="39">
        <f t="shared" si="123"/>
        <v>0</v>
      </c>
      <c r="AW499" s="39" t="e" cm="1">
        <f t="array" ref="AW499">IF(AND(AV499=1,AO499&lt;&gt;1),VLOOKUP(E499,변환표준점수!$H$8:$O$60,_xlfn.XMATCH('표점 계산기'!$AL499,변환표준점수!$I$6:$O$6)+1,FALSE),IF(AND($E499=0,$DN$4=1),INDEX($CH$7:$CH$73,SUM(IF(AF499=$CP$7:$CP$59,ROW($A$1:$A$50),0))),IF(AND($E499&lt;&gt;0,$DN$4&lt;&gt;1),INDEX($CD$7:$CD$73,SUM(IF(AF499=$CL$7:$CL$59,ROW($A$1:$A$50),0))),AF499:AJ499)))</f>
        <v>#N/A</v>
      </c>
      <c r="AX499" s="39"/>
      <c r="AY499" s="39"/>
      <c r="AZ499" s="39"/>
      <c r="BA499" s="39"/>
      <c r="BB499" s="39" t="e">
        <f>VLOOKUP(G499,변환표준점수!$X$8:$AM$16,_xlfn.XMATCH(AL499,변환표준점수!$Y$5:$AM$5)+IF(OR(AN499=6,AN499=7,AN499=10,AN499=11),IF(AO499=1,0,1),0)+1,FALSE)</f>
        <v>#N/A</v>
      </c>
      <c r="BC499" s="39" t="e">
        <f>VLOOKUP(H499,변환표준점수!$AO$8:$BE$16,_xlfn.XMATCH(AL499,변환표준점수!$AP$5:$BE$5)+IF(OR(AN499=3,AN499=6,AN499=8,AN499=9,AN499=10),IF(AO499=1,0,1),0)+1,FALSE)</f>
        <v>#N/A</v>
      </c>
      <c r="BD499" s="39" t="e">
        <f>IF(I499=0,VLOOKUP(K499,변환표준점수!$BU$8:$CF$62,'표점 계산기'!$AN499+1,FALSE),VLOOKUP(I499,변환표준점수!$BH$8:$BS$62,'표점 계산기'!$AN499+1,FALSE))</f>
        <v>#N/A</v>
      </c>
      <c r="BE499" s="39" t="e">
        <f>IF(J499=0,VLOOKUP(L499,변환표준점수!$BU$8:$CF$62,'표점 계산기'!$AN499+1,FALSE),VLOOKUP(J499,변환표준점수!$BH$8:$BS$62,'표점 계산기'!$AN499+1,FALSE))</f>
        <v>#N/A</v>
      </c>
      <c r="BF499" s="39" cm="1">
        <f t="array" ref="BF499">IF(M499=0,0,IF(OR(AN499=3,AN499=4),0,IF(AN499=1,INDEX($CZ$7:$CZ$15,SUM(IF(M499&lt;$CY$7:$CY$15=TRUE,1,0))+1),VLOOKUP(M499,변환표준점수!$BH$8:$BS$62,'표점 계산기'!AN499+1,FALSE))))</f>
        <v>0</v>
      </c>
      <c r="BG499" s="39" t="e" cm="1">
        <f t="array" ref="BG499">INDEX($DG$24:$EF$31,COLUMN(C494),$AP499)</f>
        <v>#N/A</v>
      </c>
      <c r="BH499" s="39" t="e" cm="1">
        <f t="array" ref="BH499">INDEX($DG$24:$EF$31,COLUMN(D494),$AP499)</f>
        <v>#N/A</v>
      </c>
      <c r="BI499" s="39" t="e" cm="1">
        <f t="array" ref="BI499">INDEX($DG$24:$EF$31,COLUMN(E494),$AP499)</f>
        <v>#N/A</v>
      </c>
      <c r="BJ499" s="39" t="e" cm="1">
        <f t="array" ref="BJ499">INDEX($DG$24:$EF$31,COLUMN(F494),$AP499)</f>
        <v>#N/A</v>
      </c>
      <c r="BK499" s="39" t="e" cm="1">
        <f t="array" ref="BK499">INDEX($DG$24:$EF$31,COLUMN(G494),$AP499)</f>
        <v>#N/A</v>
      </c>
      <c r="BL499" s="39" t="e" cm="1">
        <f t="array" ref="BL499">INDEX($DG$24:$EF$31,COLUMN(H494),$AP499)</f>
        <v>#N/A</v>
      </c>
      <c r="BM499" s="63" t="str" cm="1">
        <f t="array" aca="1" ref="BM499:BQ499" ca="1">IFERROR(ROUND(IF(IFERROR(AW499:BA499/AW499:BA499,0)=1,(IFERROR(AQ499:AU499*BG499,0)+IFERROR(AW499:BA499*BH499,0)+(SUM(BD499:BF499)-MIN(BD499:BF499))*BI499+BB499*BJ499+BC499*BK499)*BL499+BB499*(1-BJ499)+BC499*(1-BK499)+IF(AN499=1,BF499,0),""),2),"")</f>
        <v/>
      </c>
      <c r="BN499" s="52" t="str">
        <f ca="1"/>
        <v/>
      </c>
      <c r="BO499" s="52" t="str">
        <f ca="1"/>
        <v/>
      </c>
      <c r="BP499" s="52" t="str">
        <f ca="1"/>
        <v/>
      </c>
      <c r="BQ499" s="64" t="str">
        <f ca="1"/>
        <v/>
      </c>
      <c r="BR499" s="6"/>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6"/>
      <c r="DM499" s="6"/>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row>
    <row r="500" spans="1:153" x14ac:dyDescent="0.3">
      <c r="A500" s="5"/>
      <c r="B500" s="18" t="str">
        <f t="shared" si="111"/>
        <v/>
      </c>
      <c r="C500" s="24"/>
      <c r="D500" s="24"/>
      <c r="E500" s="24"/>
      <c r="F500" s="24"/>
      <c r="G500" s="24"/>
      <c r="H500" s="25"/>
      <c r="I500" s="25"/>
      <c r="J500" s="25"/>
      <c r="K500" s="25"/>
      <c r="L500" s="25"/>
      <c r="M500" s="25"/>
      <c r="N500" s="24"/>
      <c r="O500" s="25"/>
      <c r="P500" s="6"/>
      <c r="Q500" s="6"/>
      <c r="R500" s="6" t="e">
        <f t="shared" si="112"/>
        <v>#N/A</v>
      </c>
      <c r="S500" s="6" t="e">
        <f t="shared" si="113"/>
        <v>#N/A</v>
      </c>
      <c r="T500" s="6" t="e">
        <f t="shared" si="114"/>
        <v>#N/A</v>
      </c>
      <c r="U500" s="6" t="e">
        <f t="shared" si="115"/>
        <v>#N/A</v>
      </c>
      <c r="V500" s="6" cm="1">
        <f t="array" ref="V500">IF(M500=0,0,IF(OR($DM$4=3,$DM$4=4,$DM$4=6),0,IF($DM$4=1,INDEX($CZ$7:$CZ$15,SUM(IF(M500&lt;$CY$7:$CY$15=TRUE,1,0))+1),VLOOKUP(M500,$DB$7:$DC$107,2,FALSE))))</f>
        <v>0</v>
      </c>
      <c r="W500" s="6" t="e">
        <f t="shared" si="110"/>
        <v>#N/A</v>
      </c>
      <c r="X500" s="6" cm="1">
        <f t="array" aca="1" ref="X500" ca="1">SUM(IF((IF(E500=0,INDIRECT(_xlfn.CONCAT($CH$1,MATCH(F500,$CG$7:$CG$100,0)+6)):INDIRECT(_xlfn.CONCAT($CH$1,MATCH(F500,$CG$7:$CG$100,0)+6+SUM(IF((F500=$CG$7:$CG$59)=TRUE,1,0))-1)),INDIRECT(_xlfn.CONCAT($CD$1,MATCH(E500,$CC$7:$CC$100,0)+6)):INDIRECT(_xlfn.CONCAT($CD$1,MATCH(E500,$CC$7:$CC$100,0)+6+SUM(IF((E500=$CC$7:$CC$59)=TRUE,1,0))-1)))*$S$3)=0,0,1))</f>
        <v>2</v>
      </c>
      <c r="Y500" s="6" t="e" cm="1">
        <f t="array" aca="1" ref="Y500" ca="1">SUM(IF((TRANSPOSE(MMULT(MMULT(_xlfn.MUNIT(X500),IF(MMULT(IF(E500=0,INDIRECT(_xlfn.CONCAT($CH$1,MATCH(F500,$CG$7:$CG$100,0)+6)):INDIRECT(_xlfn.CONCAT($CH$1,MATCH(F500,$CG$7:$CG$100,0)+6+SUM(IF((F500=$CG$7:$CG$59)=TRUE,1,0))-1)),INDIRECT(_xlfn.CONCAT($CD$1,MATCH(E500,$CC$7:$CC$100,0)+6)):INDIRECT(_xlfn.CONCAT($CD$1,MATCH(E500,$CC$7:$CC$100,0)+6+SUM(IF((E500=$CC$7:$CC$59)=TRUE,1,0))-1)))*$S$3,1/TRANSPOSE(W500-INDIRECT(_xlfn.CONCAT($BZ$1,MATCH(D500,$BY$7:$BY$100,0)+6)):INDIRECT(_xlfn.CONCAT($BZ$1,MATCH(D500,$BY$7:$BY$100,0)+6+SUM(IF((D500=$BY$7:$BY$59)=TRUE,1,0))-1))*$R$3))=1,1,0)),W500-INDIRECT(_xlfn.CONCAT($BZ$1,MATCH(D500,$BY$7:$BY$100,0)+6)):INDIRECT(_xlfn.CONCAT($BZ$1,MATCH(D500,$BY$7:$BY$100,0)+6+SUM(IF((D500=$BY$7:$BY$59)=TRUE,1,0))-1))*$R$3)))=0,0,1))</f>
        <v>#N/A</v>
      </c>
      <c r="Z500" s="6"/>
      <c r="AA500" s="30" t="str">
        <f t="shared" ca="1" si="116"/>
        <v/>
      </c>
      <c r="AB500" s="31" t="str">
        <f t="shared" si="117"/>
        <v/>
      </c>
      <c r="AC500" s="31" t="str">
        <f t="shared" si="118"/>
        <v/>
      </c>
      <c r="AD500" s="31" t="str">
        <f t="shared" si="119"/>
        <v/>
      </c>
      <c r="AE500" s="32" t="str">
        <f t="shared" si="120"/>
        <v/>
      </c>
      <c r="AF500" s="33" t="str" cm="1">
        <f t="array" aca="1" ref="AF500" ca="1">IFERROR(IF(_xlfn._xlws.SORT(TRANSPOSE(MMULT(MMULT(_xlfn.MUNIT(X500),IF(ROUND(MMULT(IF(E500=0,IF(DN498=1,INDIRECT(_xlfn.CONCAT($CP$1,MATCH(F500,$CO$7:$CO$100,0)+6)):INDIRECT(_xlfn.CONCAT($CP$1,MATCH(F500,$CO$7:$CO$100,0)+6+SUM(IF((F500=$CO$7:$CO$59)=TRUE,1,0))-1)),INDIRECT(_xlfn.CONCAT($CH$1,MATCH(F500,$CG$7:$CG$100,0)+6)):INDIRECT(_xlfn.CONCAT($CH$1,MATCH(F500,$CG$7:$CG$100,0)+6+SUM(IF((F500=$CG$7:$CG$59)=TRUE,1,0))-1))),IF(OR(DN498=2,DN498=3),INDIRECT(_xlfn.CONCAT($CL$1,MATCH(E500,$CK$7:$CK$100,0)+6)):INDIRECT(_xlfn.CONCAT($CL$1,MATCH(E500,$CK$7:$CK$100,0)+6+SUM(IF((E500=$CK$7:$CK$59)=TRUE,1,0))-1)),INDIRECT(_xlfn.CONCAT($CD$1,MATCH(E500,$CC$7:$CC$100,0)+6)):INDIRECT(_xlfn.CONCAT($CD$1,MATCH(E500,$CC$7:$CC$100,0)+6+SUM(IF((E500=$CC$7:$CC$59)=TRUE,1,0))-1))))*$S$3*IF(AND(DM498=4,F500=0),1.1,1),1/TRANSPOSE(W500-INDIRECT(_xlfn.CONCAT($BZ$1,MATCH(D500,$BY$7:$BY$100,0)+6)):INDIRECT(_xlfn.CONCAT($BZ$1,MATCH(D500,$BY$7:$BY$100,0)+6+SUM(IF((D500=$BY$7:$BY$59)=TRUE,1,0))-1))*$R$3)),6)=1,1,0)),W500-INDIRECT(_xlfn.CONCAT($BZ$1,MATCH(D500,$BY$7:$BY$100,0)+6)):INDIRECT(_xlfn.CONCAT($BZ$1,MATCH(D500,$BY$7:$BY$100,0)+6+SUM(IF((D500=$BY$7:$BY$59)=TRUE,1,0))-1))*$R$3))/$S$3,1,-1,TRUE)=0,"",_xlfn._xlws.SORT(TRANSPOSE(MMULT(MMULT(_xlfn.MUNIT(X500),IF(ROUND(MMULT(IF(E500=0,IF(DN498=1,INDIRECT(_xlfn.CONCAT($CP$1,MATCH(F500,$CO$7:$CO$100,0)+6)):INDIRECT(_xlfn.CONCAT($CP$1,MATCH(F500,$CO$7:$CO$100,0)+6+SUM(IF((F500=$CO$7:$CO$59)=TRUE,1,0))-1)),INDIRECT(_xlfn.CONCAT($CH$1,MATCH(F500,$CG$7:$CG$100,0)+6)):INDIRECT(_xlfn.CONCAT($CH$1,MATCH(F500,$CG$7:$CG$100,0)+6+SUM(IF((F500=$CG$7:$CG$59)=TRUE,1,0))-1))),IF(OR(DN498=2,DN498=3),INDIRECT(_xlfn.CONCAT($CL$1,MATCH(E500,$CK$7:$CK$100,0)+6)):INDIRECT(_xlfn.CONCAT($CL$1,MATCH(E500,$CK$7:$CK$100,0)+6+SUM(IF((E500=$CK$7:$CK$59)=TRUE,1,0))-1)),INDIRECT(_xlfn.CONCAT($CD$1,MATCH(E500,$CC$7:$CC$100,0)+6)):INDIRECT(_xlfn.CONCAT($CD$1,MATCH(E500,$CC$7:$CC$100,0)+6+SUM(IF((E500=$CC$7:$CC$59)=TRUE,1,0))-1))))*$S$3*IF(AND(DM498=4,F500=0),1.1,1),1/TRANSPOSE(W500-INDIRECT(_xlfn.CONCAT($BZ$1,MATCH(D500,$BY$7:$BY$100,0)+6)):INDIRECT(_xlfn.CONCAT($BZ$1,MATCH(D500,$BY$7:$BY$100,0)+6+SUM(IF((D500=$BY$7:$BY$59)=TRUE,1,0))-1))*$R$3)),6)=1,1,0)),W500-INDIRECT(_xlfn.CONCAT($BZ$1,MATCH(D500,$BY$7:$BY$100,0)+6)):INDIRECT(_xlfn.CONCAT($BZ$1,MATCH(D500,$BY$7:$BY$100,0)+6+SUM(IF((D500=$BY$7:$BY$59)=TRUE,1,0))-1))*$R$3))/$S$3,1,-1,TRUE)),"")</f>
        <v/>
      </c>
      <c r="AG500" s="31"/>
      <c r="AH500" s="31"/>
      <c r="AI500" s="31"/>
      <c r="AJ500" s="32"/>
      <c r="AK500" s="6"/>
      <c r="AL500" s="21"/>
      <c r="AM500" s="21"/>
      <c r="AN500" s="48">
        <f t="shared" si="121"/>
        <v>12</v>
      </c>
      <c r="AO500" s="39" t="e">
        <f t="shared" si="122"/>
        <v>#N/A</v>
      </c>
      <c r="AP500" s="39" t="e" cm="1">
        <f t="array" ref="AP500">_xlfn.XMATCH(1,IF(IF((AL500=$DG$24:$EF$24)=TRUE,1,0)+IF((AM500=$DG$25:$EF$25)=TRUE,1,0)=2,1,0))</f>
        <v>#N/A</v>
      </c>
      <c r="AQ500" s="39" t="str" cm="1">
        <f t="array" aca="1" ref="AQ500:AU500" ca="1">AA500:AE500</f>
        <v/>
      </c>
      <c r="AR500" s="39" t="str">
        <f ca="1"/>
        <v/>
      </c>
      <c r="AS500" s="39" t="str">
        <f ca="1"/>
        <v/>
      </c>
      <c r="AT500" s="39" t="str">
        <f ca="1"/>
        <v/>
      </c>
      <c r="AU500" s="39" t="str">
        <f ca="1"/>
        <v/>
      </c>
      <c r="AV500" s="39">
        <f t="shared" si="123"/>
        <v>0</v>
      </c>
      <c r="AW500" s="39" t="e" cm="1">
        <f t="array" ref="AW500">IF(AND(AV500=1,AO500&lt;&gt;1),VLOOKUP(E500,변환표준점수!$H$8:$O$60,_xlfn.XMATCH('표점 계산기'!$AL500,변환표준점수!$I$6:$O$6)+1,FALSE),IF(AND($E500=0,$DN$4=1),INDEX($CH$7:$CH$73,SUM(IF(AF500=$CP$7:$CP$59,ROW($A$1:$A$50),0))),IF(AND($E500&lt;&gt;0,$DN$4&lt;&gt;1),INDEX($CD$7:$CD$73,SUM(IF(AF500=$CL$7:$CL$59,ROW($A$1:$A$50),0))),AF500:AJ500)))</f>
        <v>#N/A</v>
      </c>
      <c r="AX500" s="39"/>
      <c r="AY500" s="39"/>
      <c r="AZ500" s="39"/>
      <c r="BA500" s="39"/>
      <c r="BB500" s="39" t="e">
        <f>VLOOKUP(G500,변환표준점수!$X$8:$AM$16,_xlfn.XMATCH(AL500,변환표준점수!$Y$5:$AM$5)+IF(OR(AN500=6,AN500=7,AN500=10,AN500=11),IF(AO500=1,0,1),0)+1,FALSE)</f>
        <v>#N/A</v>
      </c>
      <c r="BC500" s="39" t="e">
        <f>VLOOKUP(H500,변환표준점수!$AO$8:$BE$16,_xlfn.XMATCH(AL500,변환표준점수!$AP$5:$BE$5)+IF(OR(AN500=3,AN500=6,AN500=8,AN500=9,AN500=10),IF(AO500=1,0,1),0)+1,FALSE)</f>
        <v>#N/A</v>
      </c>
      <c r="BD500" s="39" t="e">
        <f>IF(I500=0,VLOOKUP(K500,변환표준점수!$BU$8:$CF$62,'표점 계산기'!$AN500+1,FALSE),VLOOKUP(I500,변환표준점수!$BH$8:$BS$62,'표점 계산기'!$AN500+1,FALSE))</f>
        <v>#N/A</v>
      </c>
      <c r="BE500" s="39" t="e">
        <f>IF(J500=0,VLOOKUP(L500,변환표준점수!$BU$8:$CF$62,'표점 계산기'!$AN500+1,FALSE),VLOOKUP(J500,변환표준점수!$BH$8:$BS$62,'표점 계산기'!$AN500+1,FALSE))</f>
        <v>#N/A</v>
      </c>
      <c r="BF500" s="39" cm="1">
        <f t="array" ref="BF500">IF(M500=0,0,IF(OR(AN500=3,AN500=4),0,IF(AN500=1,INDEX($CZ$7:$CZ$15,SUM(IF(M500&lt;$CY$7:$CY$15=TRUE,1,0))+1),VLOOKUP(M500,변환표준점수!$BH$8:$BS$62,'표점 계산기'!AN500+1,FALSE))))</f>
        <v>0</v>
      </c>
      <c r="BG500" s="39" t="e" cm="1">
        <f t="array" ref="BG500">INDEX($DG$24:$EF$31,COLUMN(C495),$AP500)</f>
        <v>#N/A</v>
      </c>
      <c r="BH500" s="39" t="e" cm="1">
        <f t="array" ref="BH500">INDEX($DG$24:$EF$31,COLUMN(D495),$AP500)</f>
        <v>#N/A</v>
      </c>
      <c r="BI500" s="39" t="e" cm="1">
        <f t="array" ref="BI500">INDEX($DG$24:$EF$31,COLUMN(E495),$AP500)</f>
        <v>#N/A</v>
      </c>
      <c r="BJ500" s="39" t="e" cm="1">
        <f t="array" ref="BJ500">INDEX($DG$24:$EF$31,COLUMN(F495),$AP500)</f>
        <v>#N/A</v>
      </c>
      <c r="BK500" s="39" t="e" cm="1">
        <f t="array" ref="BK500">INDEX($DG$24:$EF$31,COLUMN(G495),$AP500)</f>
        <v>#N/A</v>
      </c>
      <c r="BL500" s="39" t="e" cm="1">
        <f t="array" ref="BL500">INDEX($DG$24:$EF$31,COLUMN(H495),$AP500)</f>
        <v>#N/A</v>
      </c>
      <c r="BM500" s="63" t="str" cm="1">
        <f t="array" aca="1" ref="BM500:BQ500" ca="1">IFERROR(ROUND(IF(IFERROR(AW500:BA500/AW500:BA500,0)=1,(IFERROR(AQ500:AU500*BG500,0)+IFERROR(AW500:BA500*BH500,0)+(SUM(BD500:BF500)-MIN(BD500:BF500))*BI500+BB500*BJ500+BC500*BK500)*BL500+BB500*(1-BJ500)+BC500*(1-BK500)+IF(AN500=1,BF500,0),""),2),"")</f>
        <v/>
      </c>
      <c r="BN500" s="52" t="str">
        <f ca="1"/>
        <v/>
      </c>
      <c r="BO500" s="52" t="str">
        <f ca="1"/>
        <v/>
      </c>
      <c r="BP500" s="52" t="str">
        <f ca="1"/>
        <v/>
      </c>
      <c r="BQ500" s="64" t="str">
        <f ca="1"/>
        <v/>
      </c>
      <c r="BR500" s="6"/>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6"/>
      <c r="DM500" s="6"/>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row>
    <row r="501" spans="1:153" x14ac:dyDescent="0.3">
      <c r="A501" s="5"/>
      <c r="B501" s="18" t="str">
        <f t="shared" si="111"/>
        <v/>
      </c>
      <c r="C501" s="24"/>
      <c r="D501" s="24"/>
      <c r="E501" s="24"/>
      <c r="F501" s="24"/>
      <c r="G501" s="24"/>
      <c r="H501" s="25"/>
      <c r="I501" s="25"/>
      <c r="J501" s="25"/>
      <c r="K501" s="25"/>
      <c r="L501" s="25"/>
      <c r="M501" s="25"/>
      <c r="N501" s="24"/>
      <c r="O501" s="25"/>
      <c r="P501" s="6"/>
      <c r="Q501" s="6"/>
      <c r="R501" s="6" t="e">
        <f t="shared" si="112"/>
        <v>#N/A</v>
      </c>
      <c r="S501" s="6" t="e">
        <f t="shared" si="113"/>
        <v>#N/A</v>
      </c>
      <c r="T501" s="6" t="e">
        <f t="shared" si="114"/>
        <v>#N/A</v>
      </c>
      <c r="U501" s="6" t="e">
        <f t="shared" si="115"/>
        <v>#N/A</v>
      </c>
      <c r="V501" s="6" cm="1">
        <f t="array" ref="V501">IF(M501=0,0,IF(OR($DM$4=3,$DM$4=4,$DM$4=6),0,IF($DM$4=1,INDEX($CZ$7:$CZ$15,SUM(IF(M501&lt;$CY$7:$CY$15=TRUE,1,0))+1),VLOOKUP(M501,$DB$7:$DC$107,2,FALSE))))</f>
        <v>0</v>
      </c>
      <c r="W501" s="6" t="e">
        <f t="shared" si="110"/>
        <v>#N/A</v>
      </c>
      <c r="X501" s="6" cm="1">
        <f t="array" aca="1" ref="X501" ca="1">SUM(IF((IF(E501=0,INDIRECT(_xlfn.CONCAT($CH$1,MATCH(F501,$CG$7:$CG$100,0)+6)):INDIRECT(_xlfn.CONCAT($CH$1,MATCH(F501,$CG$7:$CG$100,0)+6+SUM(IF((F501=$CG$7:$CG$59)=TRUE,1,0))-1)),INDIRECT(_xlfn.CONCAT($CD$1,MATCH(E501,$CC$7:$CC$100,0)+6)):INDIRECT(_xlfn.CONCAT($CD$1,MATCH(E501,$CC$7:$CC$100,0)+6+SUM(IF((E501=$CC$7:$CC$59)=TRUE,1,0))-1)))*$S$3)=0,0,1))</f>
        <v>2</v>
      </c>
      <c r="Y501" s="6" t="e" cm="1">
        <f t="array" aca="1" ref="Y501" ca="1">SUM(IF((TRANSPOSE(MMULT(MMULT(_xlfn.MUNIT(X501),IF(MMULT(IF(E501=0,INDIRECT(_xlfn.CONCAT($CH$1,MATCH(F501,$CG$7:$CG$100,0)+6)):INDIRECT(_xlfn.CONCAT($CH$1,MATCH(F501,$CG$7:$CG$100,0)+6+SUM(IF((F501=$CG$7:$CG$59)=TRUE,1,0))-1)),INDIRECT(_xlfn.CONCAT($CD$1,MATCH(E501,$CC$7:$CC$100,0)+6)):INDIRECT(_xlfn.CONCAT($CD$1,MATCH(E501,$CC$7:$CC$100,0)+6+SUM(IF((E501=$CC$7:$CC$59)=TRUE,1,0))-1)))*$S$3,1/TRANSPOSE(W501-INDIRECT(_xlfn.CONCAT($BZ$1,MATCH(D501,$BY$7:$BY$100,0)+6)):INDIRECT(_xlfn.CONCAT($BZ$1,MATCH(D501,$BY$7:$BY$100,0)+6+SUM(IF((D501=$BY$7:$BY$59)=TRUE,1,0))-1))*$R$3))=1,1,0)),W501-INDIRECT(_xlfn.CONCAT($BZ$1,MATCH(D501,$BY$7:$BY$100,0)+6)):INDIRECT(_xlfn.CONCAT($BZ$1,MATCH(D501,$BY$7:$BY$100,0)+6+SUM(IF((D501=$BY$7:$BY$59)=TRUE,1,0))-1))*$R$3)))=0,0,1))</f>
        <v>#N/A</v>
      </c>
      <c r="Z501" s="6"/>
      <c r="AA501" s="30" t="str">
        <f t="shared" ca="1" si="116"/>
        <v/>
      </c>
      <c r="AB501" s="31" t="str">
        <f t="shared" si="117"/>
        <v/>
      </c>
      <c r="AC501" s="31" t="str">
        <f t="shared" si="118"/>
        <v/>
      </c>
      <c r="AD501" s="31" t="str">
        <f t="shared" si="119"/>
        <v/>
      </c>
      <c r="AE501" s="32" t="str">
        <f t="shared" si="120"/>
        <v/>
      </c>
      <c r="AF501" s="33" t="str" cm="1">
        <f t="array" aca="1" ref="AF501" ca="1">IFERROR(IF(_xlfn._xlws.SORT(TRANSPOSE(MMULT(MMULT(_xlfn.MUNIT(X501),IF(ROUND(MMULT(IF(E501=0,IF(DN499=1,INDIRECT(_xlfn.CONCAT($CP$1,MATCH(F501,$CO$7:$CO$100,0)+6)):INDIRECT(_xlfn.CONCAT($CP$1,MATCH(F501,$CO$7:$CO$100,0)+6+SUM(IF((F501=$CO$7:$CO$59)=TRUE,1,0))-1)),INDIRECT(_xlfn.CONCAT($CH$1,MATCH(F501,$CG$7:$CG$100,0)+6)):INDIRECT(_xlfn.CONCAT($CH$1,MATCH(F501,$CG$7:$CG$100,0)+6+SUM(IF((F501=$CG$7:$CG$59)=TRUE,1,0))-1))),IF(OR(DN499=2,DN499=3),INDIRECT(_xlfn.CONCAT($CL$1,MATCH(E501,$CK$7:$CK$100,0)+6)):INDIRECT(_xlfn.CONCAT($CL$1,MATCH(E501,$CK$7:$CK$100,0)+6+SUM(IF((E501=$CK$7:$CK$59)=TRUE,1,0))-1)),INDIRECT(_xlfn.CONCAT($CD$1,MATCH(E501,$CC$7:$CC$100,0)+6)):INDIRECT(_xlfn.CONCAT($CD$1,MATCH(E501,$CC$7:$CC$100,0)+6+SUM(IF((E501=$CC$7:$CC$59)=TRUE,1,0))-1))))*$S$3*IF(AND(DM499=4,F501=0),1.1,1),1/TRANSPOSE(W501-INDIRECT(_xlfn.CONCAT($BZ$1,MATCH(D501,$BY$7:$BY$100,0)+6)):INDIRECT(_xlfn.CONCAT($BZ$1,MATCH(D501,$BY$7:$BY$100,0)+6+SUM(IF((D501=$BY$7:$BY$59)=TRUE,1,0))-1))*$R$3)),6)=1,1,0)),W501-INDIRECT(_xlfn.CONCAT($BZ$1,MATCH(D501,$BY$7:$BY$100,0)+6)):INDIRECT(_xlfn.CONCAT($BZ$1,MATCH(D501,$BY$7:$BY$100,0)+6+SUM(IF((D501=$BY$7:$BY$59)=TRUE,1,0))-1))*$R$3))/$S$3,1,-1,TRUE)=0,"",_xlfn._xlws.SORT(TRANSPOSE(MMULT(MMULT(_xlfn.MUNIT(X501),IF(ROUND(MMULT(IF(E501=0,IF(DN499=1,INDIRECT(_xlfn.CONCAT($CP$1,MATCH(F501,$CO$7:$CO$100,0)+6)):INDIRECT(_xlfn.CONCAT($CP$1,MATCH(F501,$CO$7:$CO$100,0)+6+SUM(IF((F501=$CO$7:$CO$59)=TRUE,1,0))-1)),INDIRECT(_xlfn.CONCAT($CH$1,MATCH(F501,$CG$7:$CG$100,0)+6)):INDIRECT(_xlfn.CONCAT($CH$1,MATCH(F501,$CG$7:$CG$100,0)+6+SUM(IF((F501=$CG$7:$CG$59)=TRUE,1,0))-1))),IF(OR(DN499=2,DN499=3),INDIRECT(_xlfn.CONCAT($CL$1,MATCH(E501,$CK$7:$CK$100,0)+6)):INDIRECT(_xlfn.CONCAT($CL$1,MATCH(E501,$CK$7:$CK$100,0)+6+SUM(IF((E501=$CK$7:$CK$59)=TRUE,1,0))-1)),INDIRECT(_xlfn.CONCAT($CD$1,MATCH(E501,$CC$7:$CC$100,0)+6)):INDIRECT(_xlfn.CONCAT($CD$1,MATCH(E501,$CC$7:$CC$100,0)+6+SUM(IF((E501=$CC$7:$CC$59)=TRUE,1,0))-1))))*$S$3*IF(AND(DM499=4,F501=0),1.1,1),1/TRANSPOSE(W501-INDIRECT(_xlfn.CONCAT($BZ$1,MATCH(D501,$BY$7:$BY$100,0)+6)):INDIRECT(_xlfn.CONCAT($BZ$1,MATCH(D501,$BY$7:$BY$100,0)+6+SUM(IF((D501=$BY$7:$BY$59)=TRUE,1,0))-1))*$R$3)),6)=1,1,0)),W501-INDIRECT(_xlfn.CONCAT($BZ$1,MATCH(D501,$BY$7:$BY$100,0)+6)):INDIRECT(_xlfn.CONCAT($BZ$1,MATCH(D501,$BY$7:$BY$100,0)+6+SUM(IF((D501=$BY$7:$BY$59)=TRUE,1,0))-1))*$R$3))/$S$3,1,-1,TRUE)),"")</f>
        <v/>
      </c>
      <c r="AG501" s="31"/>
      <c r="AH501" s="31"/>
      <c r="AI501" s="31"/>
      <c r="AJ501" s="32"/>
      <c r="AK501" s="6"/>
      <c r="AL501" s="21"/>
      <c r="AM501" s="21"/>
      <c r="AN501" s="48">
        <f t="shared" si="121"/>
        <v>12</v>
      </c>
      <c r="AO501" s="39" t="e">
        <f t="shared" si="122"/>
        <v>#N/A</v>
      </c>
      <c r="AP501" s="39" t="e" cm="1">
        <f t="array" ref="AP501">_xlfn.XMATCH(1,IF(IF((AL501=$DG$24:$EF$24)=TRUE,1,0)+IF((AM501=$DG$25:$EF$25)=TRUE,1,0)=2,1,0))</f>
        <v>#N/A</v>
      </c>
      <c r="AQ501" s="39" t="str" cm="1">
        <f t="array" aca="1" ref="AQ501:AU501" ca="1">AA501:AE501</f>
        <v/>
      </c>
      <c r="AR501" s="39" t="str">
        <f ca="1"/>
        <v/>
      </c>
      <c r="AS501" s="39" t="str">
        <f ca="1"/>
        <v/>
      </c>
      <c r="AT501" s="39" t="str">
        <f ca="1"/>
        <v/>
      </c>
      <c r="AU501" s="39" t="str">
        <f ca="1"/>
        <v/>
      </c>
      <c r="AV501" s="39">
        <f t="shared" si="123"/>
        <v>0</v>
      </c>
      <c r="AW501" s="39" t="e" cm="1">
        <f t="array" ref="AW501">IF(AND(AV501=1,AO501&lt;&gt;1),VLOOKUP(E501,변환표준점수!$H$8:$O$60,_xlfn.XMATCH('표점 계산기'!$AL501,변환표준점수!$I$6:$O$6)+1,FALSE),IF(AND($E501=0,$DN$4=1),INDEX($CH$7:$CH$73,SUM(IF(AF501=$CP$7:$CP$59,ROW($A$1:$A$50),0))),IF(AND($E501&lt;&gt;0,$DN$4&lt;&gt;1),INDEX($CD$7:$CD$73,SUM(IF(AF501=$CL$7:$CL$59,ROW($A$1:$A$50),0))),AF501:AJ501)))</f>
        <v>#N/A</v>
      </c>
      <c r="AX501" s="39"/>
      <c r="AY501" s="39"/>
      <c r="AZ501" s="39"/>
      <c r="BA501" s="39"/>
      <c r="BB501" s="39" t="e">
        <f>VLOOKUP(G501,변환표준점수!$X$8:$AM$16,_xlfn.XMATCH(AL501,변환표준점수!$Y$5:$AM$5)+IF(OR(AN501=6,AN501=7,AN501=10,AN501=11),IF(AO501=1,0,1),0)+1,FALSE)</f>
        <v>#N/A</v>
      </c>
      <c r="BC501" s="39" t="e">
        <f>VLOOKUP(H501,변환표준점수!$AO$8:$BE$16,_xlfn.XMATCH(AL501,변환표준점수!$AP$5:$BE$5)+IF(OR(AN501=3,AN501=6,AN501=8,AN501=9,AN501=10),IF(AO501=1,0,1),0)+1,FALSE)</f>
        <v>#N/A</v>
      </c>
      <c r="BD501" s="39" t="e">
        <f>IF(I501=0,VLOOKUP(K501,변환표준점수!$BU$8:$CF$62,'표점 계산기'!$AN501+1,FALSE),VLOOKUP(I501,변환표준점수!$BH$8:$BS$62,'표점 계산기'!$AN501+1,FALSE))</f>
        <v>#N/A</v>
      </c>
      <c r="BE501" s="39" t="e">
        <f>IF(J501=0,VLOOKUP(L501,변환표준점수!$BU$8:$CF$62,'표점 계산기'!$AN501+1,FALSE),VLOOKUP(J501,변환표준점수!$BH$8:$BS$62,'표점 계산기'!$AN501+1,FALSE))</f>
        <v>#N/A</v>
      </c>
      <c r="BF501" s="39" cm="1">
        <f t="array" ref="BF501">IF(M501=0,0,IF(OR(AN501=3,AN501=4),0,IF(AN501=1,INDEX($CZ$7:$CZ$15,SUM(IF(M501&lt;$CY$7:$CY$15=TRUE,1,0))+1),VLOOKUP(M501,변환표준점수!$BH$8:$BS$62,'표점 계산기'!AN501+1,FALSE))))</f>
        <v>0</v>
      </c>
      <c r="BG501" s="39" t="e" cm="1">
        <f t="array" ref="BG501">INDEX($DG$24:$EF$31,COLUMN(C496),$AP501)</f>
        <v>#N/A</v>
      </c>
      <c r="BH501" s="39" t="e" cm="1">
        <f t="array" ref="BH501">INDEX($DG$24:$EF$31,COLUMN(D496),$AP501)</f>
        <v>#N/A</v>
      </c>
      <c r="BI501" s="39" t="e" cm="1">
        <f t="array" ref="BI501">INDEX($DG$24:$EF$31,COLUMN(E496),$AP501)</f>
        <v>#N/A</v>
      </c>
      <c r="BJ501" s="39" t="e" cm="1">
        <f t="array" ref="BJ501">INDEX($DG$24:$EF$31,COLUMN(F496),$AP501)</f>
        <v>#N/A</v>
      </c>
      <c r="BK501" s="39" t="e" cm="1">
        <f t="array" ref="BK501">INDEX($DG$24:$EF$31,COLUMN(G496),$AP501)</f>
        <v>#N/A</v>
      </c>
      <c r="BL501" s="39" t="e" cm="1">
        <f t="array" ref="BL501">INDEX($DG$24:$EF$31,COLUMN(H496),$AP501)</f>
        <v>#N/A</v>
      </c>
      <c r="BM501" s="63" t="str" cm="1">
        <f t="array" aca="1" ref="BM501:BQ501" ca="1">IFERROR(ROUND(IF(IFERROR(AW501:BA501/AW501:BA501,0)=1,(IFERROR(AQ501:AU501*BG501,0)+IFERROR(AW501:BA501*BH501,0)+(SUM(BD501:BF501)-MIN(BD501:BF501))*BI501+BB501*BJ501+BC501*BK501)*BL501+BB501*(1-BJ501)+BC501*(1-BK501)+IF(AN501=1,BF501,0),""),2),"")</f>
        <v/>
      </c>
      <c r="BN501" s="52" t="str">
        <f ca="1"/>
        <v/>
      </c>
      <c r="BO501" s="52" t="str">
        <f ca="1"/>
        <v/>
      </c>
      <c r="BP501" s="52" t="str">
        <f ca="1"/>
        <v/>
      </c>
      <c r="BQ501" s="64" t="str">
        <f ca="1"/>
        <v/>
      </c>
      <c r="BR501" s="6"/>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6"/>
      <c r="DM501" s="6"/>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row>
    <row r="502" spans="1:153" x14ac:dyDescent="0.3">
      <c r="A502" s="5"/>
      <c r="B502" s="18" t="str">
        <f t="shared" si="111"/>
        <v/>
      </c>
      <c r="C502" s="24"/>
      <c r="D502" s="24"/>
      <c r="E502" s="24"/>
      <c r="F502" s="24"/>
      <c r="G502" s="24"/>
      <c r="H502" s="25"/>
      <c r="I502" s="25"/>
      <c r="J502" s="25"/>
      <c r="K502" s="25"/>
      <c r="L502" s="25"/>
      <c r="M502" s="25"/>
      <c r="N502" s="24"/>
      <c r="O502" s="25"/>
      <c r="P502" s="6"/>
      <c r="Q502" s="6"/>
      <c r="R502" s="6" t="e">
        <f t="shared" si="112"/>
        <v>#N/A</v>
      </c>
      <c r="S502" s="6" t="e">
        <f t="shared" si="113"/>
        <v>#N/A</v>
      </c>
      <c r="T502" s="6" t="e">
        <f t="shared" si="114"/>
        <v>#N/A</v>
      </c>
      <c r="U502" s="6" t="e">
        <f t="shared" si="115"/>
        <v>#N/A</v>
      </c>
      <c r="V502" s="6" cm="1">
        <f t="array" ref="V502">IF(M502=0,0,IF(OR($DM$4=3,$DM$4=4,$DM$4=6),0,IF($DM$4=1,INDEX($CZ$7:$CZ$15,SUM(IF(M502&lt;$CY$7:$CY$15=TRUE,1,0))+1),VLOOKUP(M502,$DB$7:$DC$107,2,FALSE))))</f>
        <v>0</v>
      </c>
      <c r="W502" s="6" t="e">
        <f t="shared" si="110"/>
        <v>#N/A</v>
      </c>
      <c r="X502" s="6" cm="1">
        <f t="array" aca="1" ref="X502" ca="1">SUM(IF((IF(E502=0,INDIRECT(_xlfn.CONCAT($CH$1,MATCH(F502,$CG$7:$CG$100,0)+6)):INDIRECT(_xlfn.CONCAT($CH$1,MATCH(F502,$CG$7:$CG$100,0)+6+SUM(IF((F502=$CG$7:$CG$59)=TRUE,1,0))-1)),INDIRECT(_xlfn.CONCAT($CD$1,MATCH(E502,$CC$7:$CC$100,0)+6)):INDIRECT(_xlfn.CONCAT($CD$1,MATCH(E502,$CC$7:$CC$100,0)+6+SUM(IF((E502=$CC$7:$CC$59)=TRUE,1,0))-1)))*$S$3)=0,0,1))</f>
        <v>2</v>
      </c>
      <c r="Y502" s="6" t="e" cm="1">
        <f t="array" aca="1" ref="Y502" ca="1">SUM(IF((TRANSPOSE(MMULT(MMULT(_xlfn.MUNIT(X502),IF(MMULT(IF(E502=0,INDIRECT(_xlfn.CONCAT($CH$1,MATCH(F502,$CG$7:$CG$100,0)+6)):INDIRECT(_xlfn.CONCAT($CH$1,MATCH(F502,$CG$7:$CG$100,0)+6+SUM(IF((F502=$CG$7:$CG$59)=TRUE,1,0))-1)),INDIRECT(_xlfn.CONCAT($CD$1,MATCH(E502,$CC$7:$CC$100,0)+6)):INDIRECT(_xlfn.CONCAT($CD$1,MATCH(E502,$CC$7:$CC$100,0)+6+SUM(IF((E502=$CC$7:$CC$59)=TRUE,1,0))-1)))*$S$3,1/TRANSPOSE(W502-INDIRECT(_xlfn.CONCAT($BZ$1,MATCH(D502,$BY$7:$BY$100,0)+6)):INDIRECT(_xlfn.CONCAT($BZ$1,MATCH(D502,$BY$7:$BY$100,0)+6+SUM(IF((D502=$BY$7:$BY$59)=TRUE,1,0))-1))*$R$3))=1,1,0)),W502-INDIRECT(_xlfn.CONCAT($BZ$1,MATCH(D502,$BY$7:$BY$100,0)+6)):INDIRECT(_xlfn.CONCAT($BZ$1,MATCH(D502,$BY$7:$BY$100,0)+6+SUM(IF((D502=$BY$7:$BY$59)=TRUE,1,0))-1))*$R$3)))=0,0,1))</f>
        <v>#N/A</v>
      </c>
      <c r="Z502" s="6"/>
      <c r="AA502" s="30" t="str">
        <f t="shared" ca="1" si="116"/>
        <v/>
      </c>
      <c r="AB502" s="31" t="str">
        <f t="shared" si="117"/>
        <v/>
      </c>
      <c r="AC502" s="31" t="str">
        <f t="shared" si="118"/>
        <v/>
      </c>
      <c r="AD502" s="31" t="str">
        <f t="shared" si="119"/>
        <v/>
      </c>
      <c r="AE502" s="32" t="str">
        <f t="shared" si="120"/>
        <v/>
      </c>
      <c r="AF502" s="33" t="str" cm="1">
        <f t="array" aca="1" ref="AF502" ca="1">IFERROR(IF(_xlfn._xlws.SORT(TRANSPOSE(MMULT(MMULT(_xlfn.MUNIT(X502),IF(ROUND(MMULT(IF(E502=0,IF(DN500=1,INDIRECT(_xlfn.CONCAT($CP$1,MATCH(F502,$CO$7:$CO$100,0)+6)):INDIRECT(_xlfn.CONCAT($CP$1,MATCH(F502,$CO$7:$CO$100,0)+6+SUM(IF((F502=$CO$7:$CO$59)=TRUE,1,0))-1)),INDIRECT(_xlfn.CONCAT($CH$1,MATCH(F502,$CG$7:$CG$100,0)+6)):INDIRECT(_xlfn.CONCAT($CH$1,MATCH(F502,$CG$7:$CG$100,0)+6+SUM(IF((F502=$CG$7:$CG$59)=TRUE,1,0))-1))),IF(OR(DN500=2,DN500=3),INDIRECT(_xlfn.CONCAT($CL$1,MATCH(E502,$CK$7:$CK$100,0)+6)):INDIRECT(_xlfn.CONCAT($CL$1,MATCH(E502,$CK$7:$CK$100,0)+6+SUM(IF((E502=$CK$7:$CK$59)=TRUE,1,0))-1)),INDIRECT(_xlfn.CONCAT($CD$1,MATCH(E502,$CC$7:$CC$100,0)+6)):INDIRECT(_xlfn.CONCAT($CD$1,MATCH(E502,$CC$7:$CC$100,0)+6+SUM(IF((E502=$CC$7:$CC$59)=TRUE,1,0))-1))))*$S$3*IF(AND(DM500=4,F502=0),1.1,1),1/TRANSPOSE(W502-INDIRECT(_xlfn.CONCAT($BZ$1,MATCH(D502,$BY$7:$BY$100,0)+6)):INDIRECT(_xlfn.CONCAT($BZ$1,MATCH(D502,$BY$7:$BY$100,0)+6+SUM(IF((D502=$BY$7:$BY$59)=TRUE,1,0))-1))*$R$3)),6)=1,1,0)),W502-INDIRECT(_xlfn.CONCAT($BZ$1,MATCH(D502,$BY$7:$BY$100,0)+6)):INDIRECT(_xlfn.CONCAT($BZ$1,MATCH(D502,$BY$7:$BY$100,0)+6+SUM(IF((D502=$BY$7:$BY$59)=TRUE,1,0))-1))*$R$3))/$S$3,1,-1,TRUE)=0,"",_xlfn._xlws.SORT(TRANSPOSE(MMULT(MMULT(_xlfn.MUNIT(X502),IF(ROUND(MMULT(IF(E502=0,IF(DN500=1,INDIRECT(_xlfn.CONCAT($CP$1,MATCH(F502,$CO$7:$CO$100,0)+6)):INDIRECT(_xlfn.CONCAT($CP$1,MATCH(F502,$CO$7:$CO$100,0)+6+SUM(IF((F502=$CO$7:$CO$59)=TRUE,1,0))-1)),INDIRECT(_xlfn.CONCAT($CH$1,MATCH(F502,$CG$7:$CG$100,0)+6)):INDIRECT(_xlfn.CONCAT($CH$1,MATCH(F502,$CG$7:$CG$100,0)+6+SUM(IF((F502=$CG$7:$CG$59)=TRUE,1,0))-1))),IF(OR(DN500=2,DN500=3),INDIRECT(_xlfn.CONCAT($CL$1,MATCH(E502,$CK$7:$CK$100,0)+6)):INDIRECT(_xlfn.CONCAT($CL$1,MATCH(E502,$CK$7:$CK$100,0)+6+SUM(IF((E502=$CK$7:$CK$59)=TRUE,1,0))-1)),INDIRECT(_xlfn.CONCAT($CD$1,MATCH(E502,$CC$7:$CC$100,0)+6)):INDIRECT(_xlfn.CONCAT($CD$1,MATCH(E502,$CC$7:$CC$100,0)+6+SUM(IF((E502=$CC$7:$CC$59)=TRUE,1,0))-1))))*$S$3*IF(AND(DM500=4,F502=0),1.1,1),1/TRANSPOSE(W502-INDIRECT(_xlfn.CONCAT($BZ$1,MATCH(D502,$BY$7:$BY$100,0)+6)):INDIRECT(_xlfn.CONCAT($BZ$1,MATCH(D502,$BY$7:$BY$100,0)+6+SUM(IF((D502=$BY$7:$BY$59)=TRUE,1,0))-1))*$R$3)),6)=1,1,0)),W502-INDIRECT(_xlfn.CONCAT($BZ$1,MATCH(D502,$BY$7:$BY$100,0)+6)):INDIRECT(_xlfn.CONCAT($BZ$1,MATCH(D502,$BY$7:$BY$100,0)+6+SUM(IF((D502=$BY$7:$BY$59)=TRUE,1,0))-1))*$R$3))/$S$3,1,-1,TRUE)),"")</f>
        <v/>
      </c>
      <c r="AG502" s="31"/>
      <c r="AH502" s="31"/>
      <c r="AI502" s="31"/>
      <c r="AJ502" s="32"/>
      <c r="AK502" s="6"/>
      <c r="AL502" s="21"/>
      <c r="AM502" s="21"/>
      <c r="AN502" s="48">
        <f t="shared" si="121"/>
        <v>12</v>
      </c>
      <c r="AO502" s="39" t="e">
        <f t="shared" si="122"/>
        <v>#N/A</v>
      </c>
      <c r="AP502" s="39" t="e" cm="1">
        <f t="array" ref="AP502">_xlfn.XMATCH(1,IF(IF((AL502=$DG$24:$EF$24)=TRUE,1,0)+IF((AM502=$DG$25:$EF$25)=TRUE,1,0)=2,1,0))</f>
        <v>#N/A</v>
      </c>
      <c r="AQ502" s="39" t="str" cm="1">
        <f t="array" aca="1" ref="AQ502:AU502" ca="1">AA502:AE502</f>
        <v/>
      </c>
      <c r="AR502" s="39" t="str">
        <f ca="1"/>
        <v/>
      </c>
      <c r="AS502" s="39" t="str">
        <f ca="1"/>
        <v/>
      </c>
      <c r="AT502" s="39" t="str">
        <f ca="1"/>
        <v/>
      </c>
      <c r="AU502" s="39" t="str">
        <f ca="1"/>
        <v/>
      </c>
      <c r="AV502" s="39">
        <f t="shared" si="123"/>
        <v>0</v>
      </c>
      <c r="AW502" s="39" t="e" cm="1">
        <f t="array" ref="AW502">IF(AND(AV502=1,AO502&lt;&gt;1),VLOOKUP(E502,변환표준점수!$H$8:$O$60,_xlfn.XMATCH('표점 계산기'!$AL502,변환표준점수!$I$6:$O$6)+1,FALSE),IF(AND($E502=0,$DN$4=1),INDEX($CH$7:$CH$73,SUM(IF(AF502=$CP$7:$CP$59,ROW($A$1:$A$50),0))),IF(AND($E502&lt;&gt;0,$DN$4&lt;&gt;1),INDEX($CD$7:$CD$73,SUM(IF(AF502=$CL$7:$CL$59,ROW($A$1:$A$50),0))),AF502:AJ502)))</f>
        <v>#N/A</v>
      </c>
      <c r="AX502" s="39"/>
      <c r="AY502" s="39"/>
      <c r="AZ502" s="39"/>
      <c r="BA502" s="39"/>
      <c r="BB502" s="39" t="e">
        <f>VLOOKUP(G502,변환표준점수!$X$8:$AM$16,_xlfn.XMATCH(AL502,변환표준점수!$Y$5:$AM$5)+IF(OR(AN502=6,AN502=7,AN502=10,AN502=11),IF(AO502=1,0,1),0)+1,FALSE)</f>
        <v>#N/A</v>
      </c>
      <c r="BC502" s="39" t="e">
        <f>VLOOKUP(H502,변환표준점수!$AO$8:$BE$16,_xlfn.XMATCH(AL502,변환표준점수!$AP$5:$BE$5)+IF(OR(AN502=3,AN502=6,AN502=8,AN502=9,AN502=10),IF(AO502=1,0,1),0)+1,FALSE)</f>
        <v>#N/A</v>
      </c>
      <c r="BD502" s="39" t="e">
        <f>IF(I502=0,VLOOKUP(K502,변환표준점수!$BU$8:$CF$62,'표점 계산기'!$AN502+1,FALSE),VLOOKUP(I502,변환표준점수!$BH$8:$BS$62,'표점 계산기'!$AN502+1,FALSE))</f>
        <v>#N/A</v>
      </c>
      <c r="BE502" s="39" t="e">
        <f>IF(J502=0,VLOOKUP(L502,변환표준점수!$BU$8:$CF$62,'표점 계산기'!$AN502+1,FALSE),VLOOKUP(J502,변환표준점수!$BH$8:$BS$62,'표점 계산기'!$AN502+1,FALSE))</f>
        <v>#N/A</v>
      </c>
      <c r="BF502" s="39" cm="1">
        <f t="array" ref="BF502">IF(M502=0,0,IF(OR(AN502=3,AN502=4),0,IF(AN502=1,INDEX($CZ$7:$CZ$15,SUM(IF(M502&lt;$CY$7:$CY$15=TRUE,1,0))+1),VLOOKUP(M502,변환표준점수!$BH$8:$BS$62,'표점 계산기'!AN502+1,FALSE))))</f>
        <v>0</v>
      </c>
      <c r="BG502" s="39" t="e" cm="1">
        <f t="array" ref="BG502">INDEX($DG$24:$EF$31,COLUMN(C497),$AP502)</f>
        <v>#N/A</v>
      </c>
      <c r="BH502" s="39" t="e" cm="1">
        <f t="array" ref="BH502">INDEX($DG$24:$EF$31,COLUMN(D497),$AP502)</f>
        <v>#N/A</v>
      </c>
      <c r="BI502" s="39" t="e" cm="1">
        <f t="array" ref="BI502">INDEX($DG$24:$EF$31,COLUMN(E497),$AP502)</f>
        <v>#N/A</v>
      </c>
      <c r="BJ502" s="39" t="e" cm="1">
        <f t="array" ref="BJ502">INDEX($DG$24:$EF$31,COLUMN(F497),$AP502)</f>
        <v>#N/A</v>
      </c>
      <c r="BK502" s="39" t="e" cm="1">
        <f t="array" ref="BK502">INDEX($DG$24:$EF$31,COLUMN(G497),$AP502)</f>
        <v>#N/A</v>
      </c>
      <c r="BL502" s="39" t="e" cm="1">
        <f t="array" ref="BL502">INDEX($DG$24:$EF$31,COLUMN(H497),$AP502)</f>
        <v>#N/A</v>
      </c>
      <c r="BM502" s="63" t="str" cm="1">
        <f t="array" aca="1" ref="BM502:BQ502" ca="1">IFERROR(ROUND(IF(IFERROR(AW502:BA502/AW502:BA502,0)=1,(IFERROR(AQ502:AU502*BG502,0)+IFERROR(AW502:BA502*BH502,0)+(SUM(BD502:BF502)-MIN(BD502:BF502))*BI502+BB502*BJ502+BC502*BK502)*BL502+BB502*(1-BJ502)+BC502*(1-BK502)+IF(AN502=1,BF502,0),""),2),"")</f>
        <v/>
      </c>
      <c r="BN502" s="52" t="str">
        <f ca="1"/>
        <v/>
      </c>
      <c r="BO502" s="52" t="str">
        <f ca="1"/>
        <v/>
      </c>
      <c r="BP502" s="52" t="str">
        <f ca="1"/>
        <v/>
      </c>
      <c r="BQ502" s="64" t="str">
        <f ca="1"/>
        <v/>
      </c>
      <c r="BR502" s="6"/>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6"/>
      <c r="DM502" s="6"/>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row>
    <row r="503" spans="1:153" x14ac:dyDescent="0.3">
      <c r="A503" s="5"/>
      <c r="B503" s="18" t="str">
        <f t="shared" si="111"/>
        <v/>
      </c>
      <c r="C503" s="24"/>
      <c r="D503" s="24"/>
      <c r="E503" s="24"/>
      <c r="F503" s="24"/>
      <c r="G503" s="24"/>
      <c r="H503" s="25"/>
      <c r="I503" s="25"/>
      <c r="J503" s="25"/>
      <c r="K503" s="25"/>
      <c r="L503" s="25"/>
      <c r="M503" s="25"/>
      <c r="N503" s="24"/>
      <c r="O503" s="25"/>
      <c r="P503" s="6"/>
      <c r="Q503" s="6"/>
      <c r="R503" s="6" t="e">
        <f t="shared" si="112"/>
        <v>#N/A</v>
      </c>
      <c r="S503" s="6" t="e">
        <f t="shared" si="113"/>
        <v>#N/A</v>
      </c>
      <c r="T503" s="6" t="e">
        <f t="shared" si="114"/>
        <v>#N/A</v>
      </c>
      <c r="U503" s="6" t="e">
        <f t="shared" si="115"/>
        <v>#N/A</v>
      </c>
      <c r="V503" s="6" cm="1">
        <f t="array" ref="V503">IF(M503=0,0,IF(OR($DM$4=3,$DM$4=4,$DM$4=6),0,IF($DM$4=1,INDEX($CZ$7:$CZ$15,SUM(IF(M503&lt;$CY$7:$CY$15=TRUE,1,0))+1),VLOOKUP(M503,$DB$7:$DC$107,2,FALSE))))</f>
        <v>0</v>
      </c>
      <c r="W503" s="6" t="e">
        <f t="shared" si="110"/>
        <v>#N/A</v>
      </c>
      <c r="X503" s="6" cm="1">
        <f t="array" aca="1" ref="X503" ca="1">SUM(IF((IF(E503=0,INDIRECT(_xlfn.CONCAT($CH$1,MATCH(F503,$CG$7:$CG$100,0)+6)):INDIRECT(_xlfn.CONCAT($CH$1,MATCH(F503,$CG$7:$CG$100,0)+6+SUM(IF((F503=$CG$7:$CG$59)=TRUE,1,0))-1)),INDIRECT(_xlfn.CONCAT($CD$1,MATCH(E503,$CC$7:$CC$100,0)+6)):INDIRECT(_xlfn.CONCAT($CD$1,MATCH(E503,$CC$7:$CC$100,0)+6+SUM(IF((E503=$CC$7:$CC$59)=TRUE,1,0))-1)))*$S$3)=0,0,1))</f>
        <v>2</v>
      </c>
      <c r="Y503" s="6" t="e" cm="1">
        <f t="array" aca="1" ref="Y503" ca="1">SUM(IF((TRANSPOSE(MMULT(MMULT(_xlfn.MUNIT(X503),IF(MMULT(IF(E503=0,INDIRECT(_xlfn.CONCAT($CH$1,MATCH(F503,$CG$7:$CG$100,0)+6)):INDIRECT(_xlfn.CONCAT($CH$1,MATCH(F503,$CG$7:$CG$100,0)+6+SUM(IF((F503=$CG$7:$CG$59)=TRUE,1,0))-1)),INDIRECT(_xlfn.CONCAT($CD$1,MATCH(E503,$CC$7:$CC$100,0)+6)):INDIRECT(_xlfn.CONCAT($CD$1,MATCH(E503,$CC$7:$CC$100,0)+6+SUM(IF((E503=$CC$7:$CC$59)=TRUE,1,0))-1)))*$S$3,1/TRANSPOSE(W503-INDIRECT(_xlfn.CONCAT($BZ$1,MATCH(D503,$BY$7:$BY$100,0)+6)):INDIRECT(_xlfn.CONCAT($BZ$1,MATCH(D503,$BY$7:$BY$100,0)+6+SUM(IF((D503=$BY$7:$BY$59)=TRUE,1,0))-1))*$R$3))=1,1,0)),W503-INDIRECT(_xlfn.CONCAT($BZ$1,MATCH(D503,$BY$7:$BY$100,0)+6)):INDIRECT(_xlfn.CONCAT($BZ$1,MATCH(D503,$BY$7:$BY$100,0)+6+SUM(IF((D503=$BY$7:$BY$59)=TRUE,1,0))-1))*$R$3)))=0,0,1))</f>
        <v>#N/A</v>
      </c>
      <c r="Z503" s="6"/>
      <c r="AA503" s="30" t="str">
        <f t="shared" ca="1" si="116"/>
        <v/>
      </c>
      <c r="AB503" s="31" t="str">
        <f t="shared" si="117"/>
        <v/>
      </c>
      <c r="AC503" s="31" t="str">
        <f t="shared" si="118"/>
        <v/>
      </c>
      <c r="AD503" s="31" t="str">
        <f t="shared" si="119"/>
        <v/>
      </c>
      <c r="AE503" s="32" t="str">
        <f t="shared" si="120"/>
        <v/>
      </c>
      <c r="AF503" s="33" t="str" cm="1">
        <f t="array" aca="1" ref="AF503" ca="1">IFERROR(IF(_xlfn._xlws.SORT(TRANSPOSE(MMULT(MMULT(_xlfn.MUNIT(X503),IF(ROUND(MMULT(IF(E503=0,IF(DN501=1,INDIRECT(_xlfn.CONCAT($CP$1,MATCH(F503,$CO$7:$CO$100,0)+6)):INDIRECT(_xlfn.CONCAT($CP$1,MATCH(F503,$CO$7:$CO$100,0)+6+SUM(IF((F503=$CO$7:$CO$59)=TRUE,1,0))-1)),INDIRECT(_xlfn.CONCAT($CH$1,MATCH(F503,$CG$7:$CG$100,0)+6)):INDIRECT(_xlfn.CONCAT($CH$1,MATCH(F503,$CG$7:$CG$100,0)+6+SUM(IF((F503=$CG$7:$CG$59)=TRUE,1,0))-1))),IF(OR(DN501=2,DN501=3),INDIRECT(_xlfn.CONCAT($CL$1,MATCH(E503,$CK$7:$CK$100,0)+6)):INDIRECT(_xlfn.CONCAT($CL$1,MATCH(E503,$CK$7:$CK$100,0)+6+SUM(IF((E503=$CK$7:$CK$59)=TRUE,1,0))-1)),INDIRECT(_xlfn.CONCAT($CD$1,MATCH(E503,$CC$7:$CC$100,0)+6)):INDIRECT(_xlfn.CONCAT($CD$1,MATCH(E503,$CC$7:$CC$100,0)+6+SUM(IF((E503=$CC$7:$CC$59)=TRUE,1,0))-1))))*$S$3*IF(AND(DM501=4,F503=0),1.1,1),1/TRANSPOSE(W503-INDIRECT(_xlfn.CONCAT($BZ$1,MATCH(D503,$BY$7:$BY$100,0)+6)):INDIRECT(_xlfn.CONCAT($BZ$1,MATCH(D503,$BY$7:$BY$100,0)+6+SUM(IF((D503=$BY$7:$BY$59)=TRUE,1,0))-1))*$R$3)),6)=1,1,0)),W503-INDIRECT(_xlfn.CONCAT($BZ$1,MATCH(D503,$BY$7:$BY$100,0)+6)):INDIRECT(_xlfn.CONCAT($BZ$1,MATCH(D503,$BY$7:$BY$100,0)+6+SUM(IF((D503=$BY$7:$BY$59)=TRUE,1,0))-1))*$R$3))/$S$3,1,-1,TRUE)=0,"",_xlfn._xlws.SORT(TRANSPOSE(MMULT(MMULT(_xlfn.MUNIT(X503),IF(ROUND(MMULT(IF(E503=0,IF(DN501=1,INDIRECT(_xlfn.CONCAT($CP$1,MATCH(F503,$CO$7:$CO$100,0)+6)):INDIRECT(_xlfn.CONCAT($CP$1,MATCH(F503,$CO$7:$CO$100,0)+6+SUM(IF((F503=$CO$7:$CO$59)=TRUE,1,0))-1)),INDIRECT(_xlfn.CONCAT($CH$1,MATCH(F503,$CG$7:$CG$100,0)+6)):INDIRECT(_xlfn.CONCAT($CH$1,MATCH(F503,$CG$7:$CG$100,0)+6+SUM(IF((F503=$CG$7:$CG$59)=TRUE,1,0))-1))),IF(OR(DN501=2,DN501=3),INDIRECT(_xlfn.CONCAT($CL$1,MATCH(E503,$CK$7:$CK$100,0)+6)):INDIRECT(_xlfn.CONCAT($CL$1,MATCH(E503,$CK$7:$CK$100,0)+6+SUM(IF((E503=$CK$7:$CK$59)=TRUE,1,0))-1)),INDIRECT(_xlfn.CONCAT($CD$1,MATCH(E503,$CC$7:$CC$100,0)+6)):INDIRECT(_xlfn.CONCAT($CD$1,MATCH(E503,$CC$7:$CC$100,0)+6+SUM(IF((E503=$CC$7:$CC$59)=TRUE,1,0))-1))))*$S$3*IF(AND(DM501=4,F503=0),1.1,1),1/TRANSPOSE(W503-INDIRECT(_xlfn.CONCAT($BZ$1,MATCH(D503,$BY$7:$BY$100,0)+6)):INDIRECT(_xlfn.CONCAT($BZ$1,MATCH(D503,$BY$7:$BY$100,0)+6+SUM(IF((D503=$BY$7:$BY$59)=TRUE,1,0))-1))*$R$3)),6)=1,1,0)),W503-INDIRECT(_xlfn.CONCAT($BZ$1,MATCH(D503,$BY$7:$BY$100,0)+6)):INDIRECT(_xlfn.CONCAT($BZ$1,MATCH(D503,$BY$7:$BY$100,0)+6+SUM(IF((D503=$BY$7:$BY$59)=TRUE,1,0))-1))*$R$3))/$S$3,1,-1,TRUE)),"")</f>
        <v/>
      </c>
      <c r="AG503" s="31"/>
      <c r="AH503" s="31"/>
      <c r="AI503" s="31"/>
      <c r="AJ503" s="32"/>
      <c r="AK503" s="6"/>
      <c r="AL503" s="21"/>
      <c r="AM503" s="21"/>
      <c r="AN503" s="48">
        <f t="shared" si="121"/>
        <v>12</v>
      </c>
      <c r="AO503" s="39" t="e">
        <f t="shared" si="122"/>
        <v>#N/A</v>
      </c>
      <c r="AP503" s="39" t="e" cm="1">
        <f t="array" ref="AP503">_xlfn.XMATCH(1,IF(IF((AL503=$DG$24:$EF$24)=TRUE,1,0)+IF((AM503=$DG$25:$EF$25)=TRUE,1,0)=2,1,0))</f>
        <v>#N/A</v>
      </c>
      <c r="AQ503" s="39" t="str" cm="1">
        <f t="array" aca="1" ref="AQ503:AU503" ca="1">AA503:AE503</f>
        <v/>
      </c>
      <c r="AR503" s="39" t="str">
        <f ca="1"/>
        <v/>
      </c>
      <c r="AS503" s="39" t="str">
        <f ca="1"/>
        <v/>
      </c>
      <c r="AT503" s="39" t="str">
        <f ca="1"/>
        <v/>
      </c>
      <c r="AU503" s="39" t="str">
        <f ca="1"/>
        <v/>
      </c>
      <c r="AV503" s="39">
        <f t="shared" si="123"/>
        <v>0</v>
      </c>
      <c r="AW503" s="39" t="e" cm="1">
        <f t="array" ref="AW503">IF(AND(AV503=1,AO503&lt;&gt;1),VLOOKUP(E503,변환표준점수!$H$8:$O$60,_xlfn.XMATCH('표점 계산기'!$AL503,변환표준점수!$I$6:$O$6)+1,FALSE),IF(AND($E503=0,$DN$4=1),INDEX($CH$7:$CH$73,SUM(IF(AF503=$CP$7:$CP$59,ROW($A$1:$A$50),0))),IF(AND($E503&lt;&gt;0,$DN$4&lt;&gt;1),INDEX($CD$7:$CD$73,SUM(IF(AF503=$CL$7:$CL$59,ROW($A$1:$A$50),0))),AF503:AJ503)))</f>
        <v>#N/A</v>
      </c>
      <c r="AX503" s="39"/>
      <c r="AY503" s="39"/>
      <c r="AZ503" s="39"/>
      <c r="BA503" s="39"/>
      <c r="BB503" s="39" t="e">
        <f>VLOOKUP(G503,변환표준점수!$X$8:$AM$16,_xlfn.XMATCH(AL503,변환표준점수!$Y$5:$AM$5)+IF(OR(AN503=6,AN503=7,AN503=10,AN503=11),IF(AO503=1,0,1),0)+1,FALSE)</f>
        <v>#N/A</v>
      </c>
      <c r="BC503" s="39" t="e">
        <f>VLOOKUP(H503,변환표준점수!$AO$8:$BE$16,_xlfn.XMATCH(AL503,변환표준점수!$AP$5:$BE$5)+IF(OR(AN503=3,AN503=6,AN503=8,AN503=9,AN503=10),IF(AO503=1,0,1),0)+1,FALSE)</f>
        <v>#N/A</v>
      </c>
      <c r="BD503" s="39" t="e">
        <f>IF(I503=0,VLOOKUP(K503,변환표준점수!$BU$8:$CF$62,'표점 계산기'!$AN503+1,FALSE),VLOOKUP(I503,변환표준점수!$BH$8:$BS$62,'표점 계산기'!$AN503+1,FALSE))</f>
        <v>#N/A</v>
      </c>
      <c r="BE503" s="39" t="e">
        <f>IF(J503=0,VLOOKUP(L503,변환표준점수!$BU$8:$CF$62,'표점 계산기'!$AN503+1,FALSE),VLOOKUP(J503,변환표준점수!$BH$8:$BS$62,'표점 계산기'!$AN503+1,FALSE))</f>
        <v>#N/A</v>
      </c>
      <c r="BF503" s="39" cm="1">
        <f t="array" ref="BF503">IF(M503=0,0,IF(OR(AN503=3,AN503=4),0,IF(AN503=1,INDEX($CZ$7:$CZ$15,SUM(IF(M503&lt;$CY$7:$CY$15=TRUE,1,0))+1),VLOOKUP(M503,변환표준점수!$BH$8:$BS$62,'표점 계산기'!AN503+1,FALSE))))</f>
        <v>0</v>
      </c>
      <c r="BG503" s="39" t="e" cm="1">
        <f t="array" ref="BG503">INDEX($DG$24:$EF$31,COLUMN(C498),$AP503)</f>
        <v>#N/A</v>
      </c>
      <c r="BH503" s="39" t="e" cm="1">
        <f t="array" ref="BH503">INDEX($DG$24:$EF$31,COLUMN(D498),$AP503)</f>
        <v>#N/A</v>
      </c>
      <c r="BI503" s="39" t="e" cm="1">
        <f t="array" ref="BI503">INDEX($DG$24:$EF$31,COLUMN(E498),$AP503)</f>
        <v>#N/A</v>
      </c>
      <c r="BJ503" s="39" t="e" cm="1">
        <f t="array" ref="BJ503">INDEX($DG$24:$EF$31,COLUMN(F498),$AP503)</f>
        <v>#N/A</v>
      </c>
      <c r="BK503" s="39" t="e" cm="1">
        <f t="array" ref="BK503">INDEX($DG$24:$EF$31,COLUMN(G498),$AP503)</f>
        <v>#N/A</v>
      </c>
      <c r="BL503" s="39" t="e" cm="1">
        <f t="array" ref="BL503">INDEX($DG$24:$EF$31,COLUMN(H498),$AP503)</f>
        <v>#N/A</v>
      </c>
      <c r="BM503" s="63" t="str" cm="1">
        <f t="array" aca="1" ref="BM503:BQ503" ca="1">IFERROR(ROUND(IF(IFERROR(AW503:BA503/AW503:BA503,0)=1,(IFERROR(AQ503:AU503*BG503,0)+IFERROR(AW503:BA503*BH503,0)+(SUM(BD503:BF503)-MIN(BD503:BF503))*BI503+BB503*BJ503+BC503*BK503)*BL503+BB503*(1-BJ503)+BC503*(1-BK503)+IF(AN503=1,BF503,0),""),2),"")</f>
        <v/>
      </c>
      <c r="BN503" s="52" t="str">
        <f ca="1"/>
        <v/>
      </c>
      <c r="BO503" s="52" t="str">
        <f ca="1"/>
        <v/>
      </c>
      <c r="BP503" s="52" t="str">
        <f ca="1"/>
        <v/>
      </c>
      <c r="BQ503" s="64" t="str">
        <f ca="1"/>
        <v/>
      </c>
      <c r="BR503" s="6"/>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6"/>
      <c r="DM503" s="6"/>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row>
    <row r="504" spans="1:153" x14ac:dyDescent="0.3">
      <c r="A504" s="5"/>
      <c r="B504" s="18" t="str">
        <f t="shared" si="111"/>
        <v/>
      </c>
      <c r="C504" s="24"/>
      <c r="D504" s="24"/>
      <c r="E504" s="24"/>
      <c r="F504" s="24"/>
      <c r="G504" s="24"/>
      <c r="H504" s="25"/>
      <c r="I504" s="25"/>
      <c r="J504" s="25"/>
      <c r="K504" s="25"/>
      <c r="L504" s="25"/>
      <c r="M504" s="25"/>
      <c r="N504" s="24"/>
      <c r="O504" s="25"/>
      <c r="P504" s="6"/>
      <c r="Q504" s="6"/>
      <c r="R504" s="6" t="e">
        <f t="shared" si="112"/>
        <v>#N/A</v>
      </c>
      <c r="S504" s="6" t="e">
        <f t="shared" si="113"/>
        <v>#N/A</v>
      </c>
      <c r="T504" s="6" t="e">
        <f t="shared" si="114"/>
        <v>#N/A</v>
      </c>
      <c r="U504" s="6" t="e">
        <f t="shared" si="115"/>
        <v>#N/A</v>
      </c>
      <c r="V504" s="6" cm="1">
        <f t="array" ref="V504">IF(M504=0,0,IF(OR($DM$4=3,$DM$4=4,$DM$4=6),0,IF($DM$4=1,INDEX($CZ$7:$CZ$15,SUM(IF(M504&lt;$CY$7:$CY$15=TRUE,1,0))+1),VLOOKUP(M504,$DB$7:$DC$107,2,FALSE))))</f>
        <v>0</v>
      </c>
      <c r="W504" s="6" t="e">
        <f t="shared" si="110"/>
        <v>#N/A</v>
      </c>
      <c r="X504" s="6" cm="1">
        <f t="array" aca="1" ref="X504" ca="1">SUM(IF((IF(E504=0,INDIRECT(_xlfn.CONCAT($CH$1,MATCH(F504,$CG$7:$CG$100,0)+6)):INDIRECT(_xlfn.CONCAT($CH$1,MATCH(F504,$CG$7:$CG$100,0)+6+SUM(IF((F504=$CG$7:$CG$59)=TRUE,1,0))-1)),INDIRECT(_xlfn.CONCAT($CD$1,MATCH(E504,$CC$7:$CC$100,0)+6)):INDIRECT(_xlfn.CONCAT($CD$1,MATCH(E504,$CC$7:$CC$100,0)+6+SUM(IF((E504=$CC$7:$CC$59)=TRUE,1,0))-1)))*$S$3)=0,0,1))</f>
        <v>2</v>
      </c>
      <c r="Y504" s="6" t="e" cm="1">
        <f t="array" aca="1" ref="Y504" ca="1">SUM(IF((TRANSPOSE(MMULT(MMULT(_xlfn.MUNIT(X504),IF(MMULT(IF(E504=0,INDIRECT(_xlfn.CONCAT($CH$1,MATCH(F504,$CG$7:$CG$100,0)+6)):INDIRECT(_xlfn.CONCAT($CH$1,MATCH(F504,$CG$7:$CG$100,0)+6+SUM(IF((F504=$CG$7:$CG$59)=TRUE,1,0))-1)),INDIRECT(_xlfn.CONCAT($CD$1,MATCH(E504,$CC$7:$CC$100,0)+6)):INDIRECT(_xlfn.CONCAT($CD$1,MATCH(E504,$CC$7:$CC$100,0)+6+SUM(IF((E504=$CC$7:$CC$59)=TRUE,1,0))-1)))*$S$3,1/TRANSPOSE(W504-INDIRECT(_xlfn.CONCAT($BZ$1,MATCH(D504,$BY$7:$BY$100,0)+6)):INDIRECT(_xlfn.CONCAT($BZ$1,MATCH(D504,$BY$7:$BY$100,0)+6+SUM(IF((D504=$BY$7:$BY$59)=TRUE,1,0))-1))*$R$3))=1,1,0)),W504-INDIRECT(_xlfn.CONCAT($BZ$1,MATCH(D504,$BY$7:$BY$100,0)+6)):INDIRECT(_xlfn.CONCAT($BZ$1,MATCH(D504,$BY$7:$BY$100,0)+6+SUM(IF((D504=$BY$7:$BY$59)=TRUE,1,0))-1))*$R$3)))=0,0,1))</f>
        <v>#N/A</v>
      </c>
      <c r="Z504" s="6"/>
      <c r="AA504" s="30" t="str">
        <f t="shared" ca="1" si="116"/>
        <v/>
      </c>
      <c r="AB504" s="31" t="str">
        <f t="shared" si="117"/>
        <v/>
      </c>
      <c r="AC504" s="31" t="str">
        <f t="shared" si="118"/>
        <v/>
      </c>
      <c r="AD504" s="31" t="str">
        <f t="shared" si="119"/>
        <v/>
      </c>
      <c r="AE504" s="32" t="str">
        <f t="shared" si="120"/>
        <v/>
      </c>
      <c r="AF504" s="33" t="str" cm="1">
        <f t="array" aca="1" ref="AF504" ca="1">IFERROR(IF(_xlfn._xlws.SORT(TRANSPOSE(MMULT(MMULT(_xlfn.MUNIT(X504),IF(ROUND(MMULT(IF(E504=0,IF(DN502=1,INDIRECT(_xlfn.CONCAT($CP$1,MATCH(F504,$CO$7:$CO$100,0)+6)):INDIRECT(_xlfn.CONCAT($CP$1,MATCH(F504,$CO$7:$CO$100,0)+6+SUM(IF((F504=$CO$7:$CO$59)=TRUE,1,0))-1)),INDIRECT(_xlfn.CONCAT($CH$1,MATCH(F504,$CG$7:$CG$100,0)+6)):INDIRECT(_xlfn.CONCAT($CH$1,MATCH(F504,$CG$7:$CG$100,0)+6+SUM(IF((F504=$CG$7:$CG$59)=TRUE,1,0))-1))),IF(OR(DN502=2,DN502=3),INDIRECT(_xlfn.CONCAT($CL$1,MATCH(E504,$CK$7:$CK$100,0)+6)):INDIRECT(_xlfn.CONCAT($CL$1,MATCH(E504,$CK$7:$CK$100,0)+6+SUM(IF((E504=$CK$7:$CK$59)=TRUE,1,0))-1)),INDIRECT(_xlfn.CONCAT($CD$1,MATCH(E504,$CC$7:$CC$100,0)+6)):INDIRECT(_xlfn.CONCAT($CD$1,MATCH(E504,$CC$7:$CC$100,0)+6+SUM(IF((E504=$CC$7:$CC$59)=TRUE,1,0))-1))))*$S$3*IF(AND(DM502=4,F504=0),1.1,1),1/TRANSPOSE(W504-INDIRECT(_xlfn.CONCAT($BZ$1,MATCH(D504,$BY$7:$BY$100,0)+6)):INDIRECT(_xlfn.CONCAT($BZ$1,MATCH(D504,$BY$7:$BY$100,0)+6+SUM(IF((D504=$BY$7:$BY$59)=TRUE,1,0))-1))*$R$3)),6)=1,1,0)),W504-INDIRECT(_xlfn.CONCAT($BZ$1,MATCH(D504,$BY$7:$BY$100,0)+6)):INDIRECT(_xlfn.CONCAT($BZ$1,MATCH(D504,$BY$7:$BY$100,0)+6+SUM(IF((D504=$BY$7:$BY$59)=TRUE,1,0))-1))*$R$3))/$S$3,1,-1,TRUE)=0,"",_xlfn._xlws.SORT(TRANSPOSE(MMULT(MMULT(_xlfn.MUNIT(X504),IF(ROUND(MMULT(IF(E504=0,IF(DN502=1,INDIRECT(_xlfn.CONCAT($CP$1,MATCH(F504,$CO$7:$CO$100,0)+6)):INDIRECT(_xlfn.CONCAT($CP$1,MATCH(F504,$CO$7:$CO$100,0)+6+SUM(IF((F504=$CO$7:$CO$59)=TRUE,1,0))-1)),INDIRECT(_xlfn.CONCAT($CH$1,MATCH(F504,$CG$7:$CG$100,0)+6)):INDIRECT(_xlfn.CONCAT($CH$1,MATCH(F504,$CG$7:$CG$100,0)+6+SUM(IF((F504=$CG$7:$CG$59)=TRUE,1,0))-1))),IF(OR(DN502=2,DN502=3),INDIRECT(_xlfn.CONCAT($CL$1,MATCH(E504,$CK$7:$CK$100,0)+6)):INDIRECT(_xlfn.CONCAT($CL$1,MATCH(E504,$CK$7:$CK$100,0)+6+SUM(IF((E504=$CK$7:$CK$59)=TRUE,1,0))-1)),INDIRECT(_xlfn.CONCAT($CD$1,MATCH(E504,$CC$7:$CC$100,0)+6)):INDIRECT(_xlfn.CONCAT($CD$1,MATCH(E504,$CC$7:$CC$100,0)+6+SUM(IF((E504=$CC$7:$CC$59)=TRUE,1,0))-1))))*$S$3*IF(AND(DM502=4,F504=0),1.1,1),1/TRANSPOSE(W504-INDIRECT(_xlfn.CONCAT($BZ$1,MATCH(D504,$BY$7:$BY$100,0)+6)):INDIRECT(_xlfn.CONCAT($BZ$1,MATCH(D504,$BY$7:$BY$100,0)+6+SUM(IF((D504=$BY$7:$BY$59)=TRUE,1,0))-1))*$R$3)),6)=1,1,0)),W504-INDIRECT(_xlfn.CONCAT($BZ$1,MATCH(D504,$BY$7:$BY$100,0)+6)):INDIRECT(_xlfn.CONCAT($BZ$1,MATCH(D504,$BY$7:$BY$100,0)+6+SUM(IF((D504=$BY$7:$BY$59)=TRUE,1,0))-1))*$R$3))/$S$3,1,-1,TRUE)),"")</f>
        <v/>
      </c>
      <c r="AG504" s="31"/>
      <c r="AH504" s="31"/>
      <c r="AI504" s="31"/>
      <c r="AJ504" s="32"/>
      <c r="AK504" s="6"/>
      <c r="AL504" s="21"/>
      <c r="AM504" s="21"/>
      <c r="AN504" s="48">
        <f t="shared" si="121"/>
        <v>12</v>
      </c>
      <c r="AO504" s="39" t="e">
        <f t="shared" si="122"/>
        <v>#N/A</v>
      </c>
      <c r="AP504" s="39" t="e" cm="1">
        <f t="array" ref="AP504">_xlfn.XMATCH(1,IF(IF((AL504=$DG$24:$EF$24)=TRUE,1,0)+IF((AM504=$DG$25:$EF$25)=TRUE,1,0)=2,1,0))</f>
        <v>#N/A</v>
      </c>
      <c r="AQ504" s="39" t="str" cm="1">
        <f t="array" aca="1" ref="AQ504:AU504" ca="1">AA504:AE504</f>
        <v/>
      </c>
      <c r="AR504" s="39" t="str">
        <f ca="1"/>
        <v/>
      </c>
      <c r="AS504" s="39" t="str">
        <f ca="1"/>
        <v/>
      </c>
      <c r="AT504" s="39" t="str">
        <f ca="1"/>
        <v/>
      </c>
      <c r="AU504" s="39" t="str">
        <f ca="1"/>
        <v/>
      </c>
      <c r="AV504" s="39">
        <f t="shared" si="123"/>
        <v>0</v>
      </c>
      <c r="AW504" s="39" t="e" cm="1">
        <f t="array" ref="AW504">IF(AND(AV504=1,AO504&lt;&gt;1),VLOOKUP(E504,변환표준점수!$H$8:$O$60,_xlfn.XMATCH('표점 계산기'!$AL504,변환표준점수!$I$6:$O$6)+1,FALSE),IF(AND($E504=0,$DN$4=1),INDEX($CH$7:$CH$73,SUM(IF(AF504=$CP$7:$CP$59,ROW($A$1:$A$50),0))),IF(AND($E504&lt;&gt;0,$DN$4&lt;&gt;1),INDEX($CD$7:$CD$73,SUM(IF(AF504=$CL$7:$CL$59,ROW($A$1:$A$50),0))),AF504:AJ504)))</f>
        <v>#N/A</v>
      </c>
      <c r="AX504" s="39"/>
      <c r="AY504" s="39"/>
      <c r="AZ504" s="39"/>
      <c r="BA504" s="39"/>
      <c r="BB504" s="39" t="e">
        <f>VLOOKUP(G504,변환표준점수!$X$8:$AM$16,_xlfn.XMATCH(AL504,변환표준점수!$Y$5:$AM$5)+IF(OR(AN504=6,AN504=7,AN504=10,AN504=11),IF(AO504=1,0,1),0)+1,FALSE)</f>
        <v>#N/A</v>
      </c>
      <c r="BC504" s="39" t="e">
        <f>VLOOKUP(H504,변환표준점수!$AO$8:$BE$16,_xlfn.XMATCH(AL504,변환표준점수!$AP$5:$BE$5)+IF(OR(AN504=3,AN504=6,AN504=8,AN504=9,AN504=10),IF(AO504=1,0,1),0)+1,FALSE)</f>
        <v>#N/A</v>
      </c>
      <c r="BD504" s="39" t="e">
        <f>IF(I504=0,VLOOKUP(K504,변환표준점수!$BU$8:$CF$62,'표점 계산기'!$AN504+1,FALSE),VLOOKUP(I504,변환표준점수!$BH$8:$BS$62,'표점 계산기'!$AN504+1,FALSE))</f>
        <v>#N/A</v>
      </c>
      <c r="BE504" s="39" t="e">
        <f>IF(J504=0,VLOOKUP(L504,변환표준점수!$BU$8:$CF$62,'표점 계산기'!$AN504+1,FALSE),VLOOKUP(J504,변환표준점수!$BH$8:$BS$62,'표점 계산기'!$AN504+1,FALSE))</f>
        <v>#N/A</v>
      </c>
      <c r="BF504" s="39" cm="1">
        <f t="array" ref="BF504">IF(M504=0,0,IF(OR(AN504=3,AN504=4),0,IF(AN504=1,INDEX($CZ$7:$CZ$15,SUM(IF(M504&lt;$CY$7:$CY$15=TRUE,1,0))+1),VLOOKUP(M504,변환표준점수!$BH$8:$BS$62,'표점 계산기'!AN504+1,FALSE))))</f>
        <v>0</v>
      </c>
      <c r="BG504" s="39" t="e" cm="1">
        <f t="array" ref="BG504">INDEX($DG$24:$EF$31,COLUMN(C499),$AP504)</f>
        <v>#N/A</v>
      </c>
      <c r="BH504" s="39" t="e" cm="1">
        <f t="array" ref="BH504">INDEX($DG$24:$EF$31,COLUMN(D499),$AP504)</f>
        <v>#N/A</v>
      </c>
      <c r="BI504" s="39" t="e" cm="1">
        <f t="array" ref="BI504">INDEX($DG$24:$EF$31,COLUMN(E499),$AP504)</f>
        <v>#N/A</v>
      </c>
      <c r="BJ504" s="39" t="e" cm="1">
        <f t="array" ref="BJ504">INDEX($DG$24:$EF$31,COLUMN(F499),$AP504)</f>
        <v>#N/A</v>
      </c>
      <c r="BK504" s="39" t="e" cm="1">
        <f t="array" ref="BK504">INDEX($DG$24:$EF$31,COLUMN(G499),$AP504)</f>
        <v>#N/A</v>
      </c>
      <c r="BL504" s="39" t="e" cm="1">
        <f t="array" ref="BL504">INDEX($DG$24:$EF$31,COLUMN(H499),$AP504)</f>
        <v>#N/A</v>
      </c>
      <c r="BM504" s="63" t="str" cm="1">
        <f t="array" aca="1" ref="BM504:BQ504" ca="1">IFERROR(ROUND(IF(IFERROR(AW504:BA504/AW504:BA504,0)=1,(IFERROR(AQ504:AU504*BG504,0)+IFERROR(AW504:BA504*BH504,0)+(SUM(BD504:BF504)-MIN(BD504:BF504))*BI504+BB504*BJ504+BC504*BK504)*BL504+BB504*(1-BJ504)+BC504*(1-BK504)+IF(AN504=1,BF504,0),""),2),"")</f>
        <v/>
      </c>
      <c r="BN504" s="52" t="str">
        <f ca="1"/>
        <v/>
      </c>
      <c r="BO504" s="52" t="str">
        <f ca="1"/>
        <v/>
      </c>
      <c r="BP504" s="52" t="str">
        <f ca="1"/>
        <v/>
      </c>
      <c r="BQ504" s="64" t="str">
        <f ca="1"/>
        <v/>
      </c>
      <c r="BR504" s="6"/>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6"/>
      <c r="DM504" s="6"/>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row>
    <row r="505" spans="1:153" x14ac:dyDescent="0.3">
      <c r="A505" s="5"/>
      <c r="B505" s="18" t="str">
        <f t="shared" si="111"/>
        <v/>
      </c>
      <c r="C505" s="24"/>
      <c r="D505" s="24"/>
      <c r="E505" s="24"/>
      <c r="F505" s="24"/>
      <c r="G505" s="24"/>
      <c r="H505" s="25"/>
      <c r="I505" s="25"/>
      <c r="J505" s="25"/>
      <c r="K505" s="25"/>
      <c r="L505" s="25"/>
      <c r="M505" s="25"/>
      <c r="N505" s="24"/>
      <c r="O505" s="25"/>
      <c r="P505" s="6"/>
      <c r="Q505" s="6"/>
      <c r="R505" s="6" t="e">
        <f t="shared" si="112"/>
        <v>#N/A</v>
      </c>
      <c r="S505" s="6" t="e">
        <f t="shared" si="113"/>
        <v>#N/A</v>
      </c>
      <c r="T505" s="6" t="e">
        <f t="shared" si="114"/>
        <v>#N/A</v>
      </c>
      <c r="U505" s="6" t="e">
        <f t="shared" si="115"/>
        <v>#N/A</v>
      </c>
      <c r="V505" s="6" cm="1">
        <f t="array" ref="V505">IF(M505=0,0,IF(OR($DM$4=3,$DM$4=4,$DM$4=6),0,IF($DM$4=1,INDEX($CZ$7:$CZ$15,SUM(IF(M505&lt;$CY$7:$CY$15=TRUE,1,0))+1),VLOOKUP(M505,$DB$7:$DC$107,2,FALSE))))</f>
        <v>0</v>
      </c>
      <c r="W505" s="6" t="e">
        <f t="shared" si="110"/>
        <v>#N/A</v>
      </c>
      <c r="X505" s="6" cm="1">
        <f t="array" aca="1" ref="X505" ca="1">SUM(IF((IF(E505=0,INDIRECT(_xlfn.CONCAT($CH$1,MATCH(F505,$CG$7:$CG$100,0)+6)):INDIRECT(_xlfn.CONCAT($CH$1,MATCH(F505,$CG$7:$CG$100,0)+6+SUM(IF((F505=$CG$7:$CG$59)=TRUE,1,0))-1)),INDIRECT(_xlfn.CONCAT($CD$1,MATCH(E505,$CC$7:$CC$100,0)+6)):INDIRECT(_xlfn.CONCAT($CD$1,MATCH(E505,$CC$7:$CC$100,0)+6+SUM(IF((E505=$CC$7:$CC$59)=TRUE,1,0))-1)))*$S$3)=0,0,1))</f>
        <v>2</v>
      </c>
      <c r="Y505" s="6" t="e" cm="1">
        <f t="array" aca="1" ref="Y505" ca="1">SUM(IF((TRANSPOSE(MMULT(MMULT(_xlfn.MUNIT(X505),IF(MMULT(IF(E505=0,INDIRECT(_xlfn.CONCAT($CH$1,MATCH(F505,$CG$7:$CG$100,0)+6)):INDIRECT(_xlfn.CONCAT($CH$1,MATCH(F505,$CG$7:$CG$100,0)+6+SUM(IF((F505=$CG$7:$CG$59)=TRUE,1,0))-1)),INDIRECT(_xlfn.CONCAT($CD$1,MATCH(E505,$CC$7:$CC$100,0)+6)):INDIRECT(_xlfn.CONCAT($CD$1,MATCH(E505,$CC$7:$CC$100,0)+6+SUM(IF((E505=$CC$7:$CC$59)=TRUE,1,0))-1)))*$S$3,1/TRANSPOSE(W505-INDIRECT(_xlfn.CONCAT($BZ$1,MATCH(D505,$BY$7:$BY$100,0)+6)):INDIRECT(_xlfn.CONCAT($BZ$1,MATCH(D505,$BY$7:$BY$100,0)+6+SUM(IF((D505=$BY$7:$BY$59)=TRUE,1,0))-1))*$R$3))=1,1,0)),W505-INDIRECT(_xlfn.CONCAT($BZ$1,MATCH(D505,$BY$7:$BY$100,0)+6)):INDIRECT(_xlfn.CONCAT($BZ$1,MATCH(D505,$BY$7:$BY$100,0)+6+SUM(IF((D505=$BY$7:$BY$59)=TRUE,1,0))-1))*$R$3)))=0,0,1))</f>
        <v>#N/A</v>
      </c>
      <c r="Z505" s="6"/>
      <c r="AA505" s="30" t="str">
        <f t="shared" ca="1" si="116"/>
        <v/>
      </c>
      <c r="AB505" s="31" t="str">
        <f t="shared" si="117"/>
        <v/>
      </c>
      <c r="AC505" s="31" t="str">
        <f t="shared" si="118"/>
        <v/>
      </c>
      <c r="AD505" s="31" t="str">
        <f t="shared" si="119"/>
        <v/>
      </c>
      <c r="AE505" s="32" t="str">
        <f t="shared" si="120"/>
        <v/>
      </c>
      <c r="AF505" s="33" t="str" cm="1">
        <f t="array" aca="1" ref="AF505" ca="1">IFERROR(IF(_xlfn._xlws.SORT(TRANSPOSE(MMULT(MMULT(_xlfn.MUNIT(X505),IF(ROUND(MMULT(IF(E505=0,IF(DN503=1,INDIRECT(_xlfn.CONCAT($CP$1,MATCH(F505,$CO$7:$CO$100,0)+6)):INDIRECT(_xlfn.CONCAT($CP$1,MATCH(F505,$CO$7:$CO$100,0)+6+SUM(IF((F505=$CO$7:$CO$59)=TRUE,1,0))-1)),INDIRECT(_xlfn.CONCAT($CH$1,MATCH(F505,$CG$7:$CG$100,0)+6)):INDIRECT(_xlfn.CONCAT($CH$1,MATCH(F505,$CG$7:$CG$100,0)+6+SUM(IF((F505=$CG$7:$CG$59)=TRUE,1,0))-1))),IF(OR(DN503=2,DN503=3),INDIRECT(_xlfn.CONCAT($CL$1,MATCH(E505,$CK$7:$CK$100,0)+6)):INDIRECT(_xlfn.CONCAT($CL$1,MATCH(E505,$CK$7:$CK$100,0)+6+SUM(IF((E505=$CK$7:$CK$59)=TRUE,1,0))-1)),INDIRECT(_xlfn.CONCAT($CD$1,MATCH(E505,$CC$7:$CC$100,0)+6)):INDIRECT(_xlfn.CONCAT($CD$1,MATCH(E505,$CC$7:$CC$100,0)+6+SUM(IF((E505=$CC$7:$CC$59)=TRUE,1,0))-1))))*$S$3*IF(AND(DM503=4,F505=0),1.1,1),1/TRANSPOSE(W505-INDIRECT(_xlfn.CONCAT($BZ$1,MATCH(D505,$BY$7:$BY$100,0)+6)):INDIRECT(_xlfn.CONCAT($BZ$1,MATCH(D505,$BY$7:$BY$100,0)+6+SUM(IF((D505=$BY$7:$BY$59)=TRUE,1,0))-1))*$R$3)),6)=1,1,0)),W505-INDIRECT(_xlfn.CONCAT($BZ$1,MATCH(D505,$BY$7:$BY$100,0)+6)):INDIRECT(_xlfn.CONCAT($BZ$1,MATCH(D505,$BY$7:$BY$100,0)+6+SUM(IF((D505=$BY$7:$BY$59)=TRUE,1,0))-1))*$R$3))/$S$3,1,-1,TRUE)=0,"",_xlfn._xlws.SORT(TRANSPOSE(MMULT(MMULT(_xlfn.MUNIT(X505),IF(ROUND(MMULT(IF(E505=0,IF(DN503=1,INDIRECT(_xlfn.CONCAT($CP$1,MATCH(F505,$CO$7:$CO$100,0)+6)):INDIRECT(_xlfn.CONCAT($CP$1,MATCH(F505,$CO$7:$CO$100,0)+6+SUM(IF((F505=$CO$7:$CO$59)=TRUE,1,0))-1)),INDIRECT(_xlfn.CONCAT($CH$1,MATCH(F505,$CG$7:$CG$100,0)+6)):INDIRECT(_xlfn.CONCAT($CH$1,MATCH(F505,$CG$7:$CG$100,0)+6+SUM(IF((F505=$CG$7:$CG$59)=TRUE,1,0))-1))),IF(OR(DN503=2,DN503=3),INDIRECT(_xlfn.CONCAT($CL$1,MATCH(E505,$CK$7:$CK$100,0)+6)):INDIRECT(_xlfn.CONCAT($CL$1,MATCH(E505,$CK$7:$CK$100,0)+6+SUM(IF((E505=$CK$7:$CK$59)=TRUE,1,0))-1)),INDIRECT(_xlfn.CONCAT($CD$1,MATCH(E505,$CC$7:$CC$100,0)+6)):INDIRECT(_xlfn.CONCAT($CD$1,MATCH(E505,$CC$7:$CC$100,0)+6+SUM(IF((E505=$CC$7:$CC$59)=TRUE,1,0))-1))))*$S$3*IF(AND(DM503=4,F505=0),1.1,1),1/TRANSPOSE(W505-INDIRECT(_xlfn.CONCAT($BZ$1,MATCH(D505,$BY$7:$BY$100,0)+6)):INDIRECT(_xlfn.CONCAT($BZ$1,MATCH(D505,$BY$7:$BY$100,0)+6+SUM(IF((D505=$BY$7:$BY$59)=TRUE,1,0))-1))*$R$3)),6)=1,1,0)),W505-INDIRECT(_xlfn.CONCAT($BZ$1,MATCH(D505,$BY$7:$BY$100,0)+6)):INDIRECT(_xlfn.CONCAT($BZ$1,MATCH(D505,$BY$7:$BY$100,0)+6+SUM(IF((D505=$BY$7:$BY$59)=TRUE,1,0))-1))*$R$3))/$S$3,1,-1,TRUE)),"")</f>
        <v/>
      </c>
      <c r="AG505" s="31"/>
      <c r="AH505" s="31"/>
      <c r="AI505" s="31"/>
      <c r="AJ505" s="32"/>
      <c r="AK505" s="6"/>
      <c r="AL505" s="21"/>
      <c r="AM505" s="21"/>
      <c r="AN505" s="48">
        <f t="shared" si="121"/>
        <v>12</v>
      </c>
      <c r="AO505" s="39" t="e">
        <f t="shared" si="122"/>
        <v>#N/A</v>
      </c>
      <c r="AP505" s="39" t="e" cm="1">
        <f t="array" ref="AP505">_xlfn.XMATCH(1,IF(IF((AL505=$DG$24:$EF$24)=TRUE,1,0)+IF((AM505=$DG$25:$EF$25)=TRUE,1,0)=2,1,0))</f>
        <v>#N/A</v>
      </c>
      <c r="AQ505" s="39" t="str" cm="1">
        <f t="array" aca="1" ref="AQ505:AU505" ca="1">AA505:AE505</f>
        <v/>
      </c>
      <c r="AR505" s="39" t="str">
        <f ca="1"/>
        <v/>
      </c>
      <c r="AS505" s="39" t="str">
        <f ca="1"/>
        <v/>
      </c>
      <c r="AT505" s="39" t="str">
        <f ca="1"/>
        <v/>
      </c>
      <c r="AU505" s="39" t="str">
        <f ca="1"/>
        <v/>
      </c>
      <c r="AV505" s="39">
        <f t="shared" si="123"/>
        <v>0</v>
      </c>
      <c r="AW505" s="39" t="e" cm="1">
        <f t="array" ref="AW505">IF(AND(AV505=1,AO505&lt;&gt;1),VLOOKUP(E505,변환표준점수!$H$8:$O$60,_xlfn.XMATCH('표점 계산기'!$AL505,변환표준점수!$I$6:$O$6)+1,FALSE),IF(AND($E505=0,$DN$4=1),INDEX($CH$7:$CH$73,SUM(IF(AF505=$CP$7:$CP$59,ROW($A$1:$A$50),0))),IF(AND($E505&lt;&gt;0,$DN$4&lt;&gt;1),INDEX($CD$7:$CD$73,SUM(IF(AF505=$CL$7:$CL$59,ROW($A$1:$A$50),0))),AF505:AJ505)))</f>
        <v>#N/A</v>
      </c>
      <c r="AX505" s="39"/>
      <c r="AY505" s="39"/>
      <c r="AZ505" s="39"/>
      <c r="BA505" s="39"/>
      <c r="BB505" s="39" t="e">
        <f>VLOOKUP(G505,변환표준점수!$X$8:$AM$16,_xlfn.XMATCH(AL505,변환표준점수!$Y$5:$AM$5)+IF(OR(AN505=6,AN505=7,AN505=10,AN505=11),IF(AO505=1,0,1),0)+1,FALSE)</f>
        <v>#N/A</v>
      </c>
      <c r="BC505" s="39" t="e">
        <f>VLOOKUP(H505,변환표준점수!$AO$8:$BE$16,_xlfn.XMATCH(AL505,변환표준점수!$AP$5:$BE$5)+IF(OR(AN505=3,AN505=6,AN505=8,AN505=9,AN505=10),IF(AO505=1,0,1),0)+1,FALSE)</f>
        <v>#N/A</v>
      </c>
      <c r="BD505" s="39" t="e">
        <f>IF(I505=0,VLOOKUP(K505,변환표준점수!$BU$8:$CF$62,'표점 계산기'!$AN505+1,FALSE),VLOOKUP(I505,변환표준점수!$BH$8:$BS$62,'표점 계산기'!$AN505+1,FALSE))</f>
        <v>#N/A</v>
      </c>
      <c r="BE505" s="39" t="e">
        <f>IF(J505=0,VLOOKUP(L505,변환표준점수!$BU$8:$CF$62,'표점 계산기'!$AN505+1,FALSE),VLOOKUP(J505,변환표준점수!$BH$8:$BS$62,'표점 계산기'!$AN505+1,FALSE))</f>
        <v>#N/A</v>
      </c>
      <c r="BF505" s="39" cm="1">
        <f t="array" ref="BF505">IF(M505=0,0,IF(OR(AN505=3,AN505=4),0,IF(AN505=1,INDEX($CZ$7:$CZ$15,SUM(IF(M505&lt;$CY$7:$CY$15=TRUE,1,0))+1),VLOOKUP(M505,변환표준점수!$BH$8:$BS$62,'표점 계산기'!AN505+1,FALSE))))</f>
        <v>0</v>
      </c>
      <c r="BG505" s="39" t="e" cm="1">
        <f t="array" ref="BG505">INDEX($DG$24:$EF$31,COLUMN(C500),$AP505)</f>
        <v>#N/A</v>
      </c>
      <c r="BH505" s="39" t="e" cm="1">
        <f t="array" ref="BH505">INDEX($DG$24:$EF$31,COLUMN(D500),$AP505)</f>
        <v>#N/A</v>
      </c>
      <c r="BI505" s="39" t="e" cm="1">
        <f t="array" ref="BI505">INDEX($DG$24:$EF$31,COLUMN(E500),$AP505)</f>
        <v>#N/A</v>
      </c>
      <c r="BJ505" s="39" t="e" cm="1">
        <f t="array" ref="BJ505">INDEX($DG$24:$EF$31,COLUMN(F500),$AP505)</f>
        <v>#N/A</v>
      </c>
      <c r="BK505" s="39" t="e" cm="1">
        <f t="array" ref="BK505">INDEX($DG$24:$EF$31,COLUMN(G500),$AP505)</f>
        <v>#N/A</v>
      </c>
      <c r="BL505" s="39" t="e" cm="1">
        <f t="array" ref="BL505">INDEX($DG$24:$EF$31,COLUMN(H500),$AP505)</f>
        <v>#N/A</v>
      </c>
      <c r="BM505" s="63" t="str" cm="1">
        <f t="array" aca="1" ref="BM505:BQ505" ca="1">IFERROR(ROUND(IF(IFERROR(AW505:BA505/AW505:BA505,0)=1,(IFERROR(AQ505:AU505*BG505,0)+IFERROR(AW505:BA505*BH505,0)+(SUM(BD505:BF505)-MIN(BD505:BF505))*BI505+BB505*BJ505+BC505*BK505)*BL505+BB505*(1-BJ505)+BC505*(1-BK505)+IF(AN505=1,BF505,0),""),2),"")</f>
        <v/>
      </c>
      <c r="BN505" s="52" t="str">
        <f ca="1"/>
        <v/>
      </c>
      <c r="BO505" s="52" t="str">
        <f ca="1"/>
        <v/>
      </c>
      <c r="BP505" s="52" t="str">
        <f ca="1"/>
        <v/>
      </c>
      <c r="BQ505" s="64" t="str">
        <f ca="1"/>
        <v/>
      </c>
      <c r="BR505" s="6"/>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6"/>
      <c r="DM505" s="6"/>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row>
    <row r="506" spans="1:153" x14ac:dyDescent="0.3">
      <c r="A506" s="5"/>
      <c r="B506" s="18" t="str">
        <f t="shared" si="111"/>
        <v/>
      </c>
      <c r="C506" s="24"/>
      <c r="D506" s="24"/>
      <c r="E506" s="24"/>
      <c r="F506" s="24"/>
      <c r="G506" s="24"/>
      <c r="H506" s="25"/>
      <c r="I506" s="25"/>
      <c r="J506" s="25"/>
      <c r="K506" s="25"/>
      <c r="L506" s="25"/>
      <c r="M506" s="25"/>
      <c r="N506" s="24"/>
      <c r="O506" s="25"/>
      <c r="P506" s="6"/>
      <c r="Q506" s="6"/>
      <c r="R506" s="6" t="e">
        <f t="shared" si="112"/>
        <v>#N/A</v>
      </c>
      <c r="S506" s="6" t="e">
        <f t="shared" si="113"/>
        <v>#N/A</v>
      </c>
      <c r="T506" s="6" t="e">
        <f t="shared" si="114"/>
        <v>#N/A</v>
      </c>
      <c r="U506" s="6" t="e">
        <f t="shared" si="115"/>
        <v>#N/A</v>
      </c>
      <c r="V506" s="6" cm="1">
        <f t="array" ref="V506">IF(M506=0,0,IF(OR($DM$4=3,$DM$4=4,$DM$4=6),0,IF($DM$4=1,INDEX($CZ$7:$CZ$15,SUM(IF(M506&lt;$CY$7:$CY$15=TRUE,1,0))+1),VLOOKUP(M506,$DB$7:$DC$107,2,FALSE))))</f>
        <v>0</v>
      </c>
      <c r="W506" s="6" t="e">
        <f t="shared" si="110"/>
        <v>#N/A</v>
      </c>
      <c r="X506" s="6" cm="1">
        <f t="array" aca="1" ref="X506" ca="1">SUM(IF((IF(E506=0,INDIRECT(_xlfn.CONCAT($CH$1,MATCH(F506,$CG$7:$CG$100,0)+6)):INDIRECT(_xlfn.CONCAT($CH$1,MATCH(F506,$CG$7:$CG$100,0)+6+SUM(IF((F506=$CG$7:$CG$59)=TRUE,1,0))-1)),INDIRECT(_xlfn.CONCAT($CD$1,MATCH(E506,$CC$7:$CC$100,0)+6)):INDIRECT(_xlfn.CONCAT($CD$1,MATCH(E506,$CC$7:$CC$100,0)+6+SUM(IF((E506=$CC$7:$CC$59)=TRUE,1,0))-1)))*$S$3)=0,0,1))</f>
        <v>2</v>
      </c>
      <c r="Y506" s="6" t="e" cm="1">
        <f t="array" aca="1" ref="Y506" ca="1">SUM(IF((TRANSPOSE(MMULT(MMULT(_xlfn.MUNIT(X506),IF(MMULT(IF(E506=0,INDIRECT(_xlfn.CONCAT($CH$1,MATCH(F506,$CG$7:$CG$100,0)+6)):INDIRECT(_xlfn.CONCAT($CH$1,MATCH(F506,$CG$7:$CG$100,0)+6+SUM(IF((F506=$CG$7:$CG$59)=TRUE,1,0))-1)),INDIRECT(_xlfn.CONCAT($CD$1,MATCH(E506,$CC$7:$CC$100,0)+6)):INDIRECT(_xlfn.CONCAT($CD$1,MATCH(E506,$CC$7:$CC$100,0)+6+SUM(IF((E506=$CC$7:$CC$59)=TRUE,1,0))-1)))*$S$3,1/TRANSPOSE(W506-INDIRECT(_xlfn.CONCAT($BZ$1,MATCH(D506,$BY$7:$BY$100,0)+6)):INDIRECT(_xlfn.CONCAT($BZ$1,MATCH(D506,$BY$7:$BY$100,0)+6+SUM(IF((D506=$BY$7:$BY$59)=TRUE,1,0))-1))*$R$3))=1,1,0)),W506-INDIRECT(_xlfn.CONCAT($BZ$1,MATCH(D506,$BY$7:$BY$100,0)+6)):INDIRECT(_xlfn.CONCAT($BZ$1,MATCH(D506,$BY$7:$BY$100,0)+6+SUM(IF((D506=$BY$7:$BY$59)=TRUE,1,0))-1))*$R$3)))=0,0,1))</f>
        <v>#N/A</v>
      </c>
      <c r="Z506" s="6"/>
      <c r="AA506" s="30" t="str">
        <f t="shared" ca="1" si="116"/>
        <v/>
      </c>
      <c r="AB506" s="31" t="str">
        <f t="shared" si="117"/>
        <v/>
      </c>
      <c r="AC506" s="31" t="str">
        <f t="shared" si="118"/>
        <v/>
      </c>
      <c r="AD506" s="31" t="str">
        <f t="shared" si="119"/>
        <v/>
      </c>
      <c r="AE506" s="32" t="str">
        <f t="shared" si="120"/>
        <v/>
      </c>
      <c r="AF506" s="33" t="str" cm="1">
        <f t="array" aca="1" ref="AF506" ca="1">IFERROR(IF(_xlfn._xlws.SORT(TRANSPOSE(MMULT(MMULT(_xlfn.MUNIT(X506),IF(ROUND(MMULT(IF(E506=0,IF(DN504=1,INDIRECT(_xlfn.CONCAT($CP$1,MATCH(F506,$CO$7:$CO$100,0)+6)):INDIRECT(_xlfn.CONCAT($CP$1,MATCH(F506,$CO$7:$CO$100,0)+6+SUM(IF((F506=$CO$7:$CO$59)=TRUE,1,0))-1)),INDIRECT(_xlfn.CONCAT($CH$1,MATCH(F506,$CG$7:$CG$100,0)+6)):INDIRECT(_xlfn.CONCAT($CH$1,MATCH(F506,$CG$7:$CG$100,0)+6+SUM(IF((F506=$CG$7:$CG$59)=TRUE,1,0))-1))),IF(OR(DN504=2,DN504=3),INDIRECT(_xlfn.CONCAT($CL$1,MATCH(E506,$CK$7:$CK$100,0)+6)):INDIRECT(_xlfn.CONCAT($CL$1,MATCH(E506,$CK$7:$CK$100,0)+6+SUM(IF((E506=$CK$7:$CK$59)=TRUE,1,0))-1)),INDIRECT(_xlfn.CONCAT($CD$1,MATCH(E506,$CC$7:$CC$100,0)+6)):INDIRECT(_xlfn.CONCAT($CD$1,MATCH(E506,$CC$7:$CC$100,0)+6+SUM(IF((E506=$CC$7:$CC$59)=TRUE,1,0))-1))))*$S$3*IF(AND(DM504=4,F506=0),1.1,1),1/TRANSPOSE(W506-INDIRECT(_xlfn.CONCAT($BZ$1,MATCH(D506,$BY$7:$BY$100,0)+6)):INDIRECT(_xlfn.CONCAT($BZ$1,MATCH(D506,$BY$7:$BY$100,0)+6+SUM(IF((D506=$BY$7:$BY$59)=TRUE,1,0))-1))*$R$3)),6)=1,1,0)),W506-INDIRECT(_xlfn.CONCAT($BZ$1,MATCH(D506,$BY$7:$BY$100,0)+6)):INDIRECT(_xlfn.CONCAT($BZ$1,MATCH(D506,$BY$7:$BY$100,0)+6+SUM(IF((D506=$BY$7:$BY$59)=TRUE,1,0))-1))*$R$3))/$S$3,1,-1,TRUE)=0,"",_xlfn._xlws.SORT(TRANSPOSE(MMULT(MMULT(_xlfn.MUNIT(X506),IF(ROUND(MMULT(IF(E506=0,IF(DN504=1,INDIRECT(_xlfn.CONCAT($CP$1,MATCH(F506,$CO$7:$CO$100,0)+6)):INDIRECT(_xlfn.CONCAT($CP$1,MATCH(F506,$CO$7:$CO$100,0)+6+SUM(IF((F506=$CO$7:$CO$59)=TRUE,1,0))-1)),INDIRECT(_xlfn.CONCAT($CH$1,MATCH(F506,$CG$7:$CG$100,0)+6)):INDIRECT(_xlfn.CONCAT($CH$1,MATCH(F506,$CG$7:$CG$100,0)+6+SUM(IF((F506=$CG$7:$CG$59)=TRUE,1,0))-1))),IF(OR(DN504=2,DN504=3),INDIRECT(_xlfn.CONCAT($CL$1,MATCH(E506,$CK$7:$CK$100,0)+6)):INDIRECT(_xlfn.CONCAT($CL$1,MATCH(E506,$CK$7:$CK$100,0)+6+SUM(IF((E506=$CK$7:$CK$59)=TRUE,1,0))-1)),INDIRECT(_xlfn.CONCAT($CD$1,MATCH(E506,$CC$7:$CC$100,0)+6)):INDIRECT(_xlfn.CONCAT($CD$1,MATCH(E506,$CC$7:$CC$100,0)+6+SUM(IF((E506=$CC$7:$CC$59)=TRUE,1,0))-1))))*$S$3*IF(AND(DM504=4,F506=0),1.1,1),1/TRANSPOSE(W506-INDIRECT(_xlfn.CONCAT($BZ$1,MATCH(D506,$BY$7:$BY$100,0)+6)):INDIRECT(_xlfn.CONCAT($BZ$1,MATCH(D506,$BY$7:$BY$100,0)+6+SUM(IF((D506=$BY$7:$BY$59)=TRUE,1,0))-1))*$R$3)),6)=1,1,0)),W506-INDIRECT(_xlfn.CONCAT($BZ$1,MATCH(D506,$BY$7:$BY$100,0)+6)):INDIRECT(_xlfn.CONCAT($BZ$1,MATCH(D506,$BY$7:$BY$100,0)+6+SUM(IF((D506=$BY$7:$BY$59)=TRUE,1,0))-1))*$R$3))/$S$3,1,-1,TRUE)),"")</f>
        <v/>
      </c>
      <c r="AG506" s="31"/>
      <c r="AH506" s="31"/>
      <c r="AI506" s="31"/>
      <c r="AJ506" s="32"/>
      <c r="AK506" s="6"/>
      <c r="AL506" s="21"/>
      <c r="AM506" s="21"/>
      <c r="AN506" s="48">
        <f t="shared" si="121"/>
        <v>12</v>
      </c>
      <c r="AO506" s="39" t="e">
        <f t="shared" si="122"/>
        <v>#N/A</v>
      </c>
      <c r="AP506" s="39" t="e" cm="1">
        <f t="array" ref="AP506">_xlfn.XMATCH(1,IF(IF((AL506=$DG$24:$EF$24)=TRUE,1,0)+IF((AM506=$DG$25:$EF$25)=TRUE,1,0)=2,1,0))</f>
        <v>#N/A</v>
      </c>
      <c r="AQ506" s="39" t="str" cm="1">
        <f t="array" aca="1" ref="AQ506:AU506" ca="1">AA506:AE506</f>
        <v/>
      </c>
      <c r="AR506" s="39" t="str">
        <f ca="1"/>
        <v/>
      </c>
      <c r="AS506" s="39" t="str">
        <f ca="1"/>
        <v/>
      </c>
      <c r="AT506" s="39" t="str">
        <f ca="1"/>
        <v/>
      </c>
      <c r="AU506" s="39" t="str">
        <f ca="1"/>
        <v/>
      </c>
      <c r="AV506" s="39">
        <f t="shared" si="123"/>
        <v>0</v>
      </c>
      <c r="AW506" s="39" t="e" cm="1">
        <f t="array" ref="AW506">IF(AND(AV506=1,AO506&lt;&gt;1),VLOOKUP(E506,변환표준점수!$H$8:$O$60,_xlfn.XMATCH('표점 계산기'!$AL506,변환표준점수!$I$6:$O$6)+1,FALSE),IF(AND($E506=0,$DN$4=1),INDEX($CH$7:$CH$73,SUM(IF(AF506=$CP$7:$CP$59,ROW($A$1:$A$50),0))),IF(AND($E506&lt;&gt;0,$DN$4&lt;&gt;1),INDEX($CD$7:$CD$73,SUM(IF(AF506=$CL$7:$CL$59,ROW($A$1:$A$50),0))),AF506:AJ506)))</f>
        <v>#N/A</v>
      </c>
      <c r="AX506" s="39"/>
      <c r="AY506" s="39"/>
      <c r="AZ506" s="39"/>
      <c r="BA506" s="39"/>
      <c r="BB506" s="39" t="e">
        <f>VLOOKUP(G506,변환표준점수!$X$8:$AM$16,_xlfn.XMATCH(AL506,변환표준점수!$Y$5:$AM$5)+IF(OR(AN506=6,AN506=7,AN506=10,AN506=11),IF(AO506=1,0,1),0)+1,FALSE)</f>
        <v>#N/A</v>
      </c>
      <c r="BC506" s="39" t="e">
        <f>VLOOKUP(H506,변환표준점수!$AO$8:$BE$16,_xlfn.XMATCH(AL506,변환표준점수!$AP$5:$BE$5)+IF(OR(AN506=3,AN506=6,AN506=8,AN506=9,AN506=10),IF(AO506=1,0,1),0)+1,FALSE)</f>
        <v>#N/A</v>
      </c>
      <c r="BD506" s="39" t="e">
        <f>IF(I506=0,VLOOKUP(K506,변환표준점수!$BU$8:$CF$62,'표점 계산기'!$AN506+1,FALSE),VLOOKUP(I506,변환표준점수!$BH$8:$BS$62,'표점 계산기'!$AN506+1,FALSE))</f>
        <v>#N/A</v>
      </c>
      <c r="BE506" s="39" t="e">
        <f>IF(J506=0,VLOOKUP(L506,변환표준점수!$BU$8:$CF$62,'표점 계산기'!$AN506+1,FALSE),VLOOKUP(J506,변환표준점수!$BH$8:$BS$62,'표점 계산기'!$AN506+1,FALSE))</f>
        <v>#N/A</v>
      </c>
      <c r="BF506" s="39" cm="1">
        <f t="array" ref="BF506">IF(M506=0,0,IF(OR(AN506=3,AN506=4),0,IF(AN506=1,INDEX($CZ$7:$CZ$15,SUM(IF(M506&lt;$CY$7:$CY$15=TRUE,1,0))+1),VLOOKUP(M506,변환표준점수!$BH$8:$BS$62,'표점 계산기'!AN506+1,FALSE))))</f>
        <v>0</v>
      </c>
      <c r="BG506" s="39" t="e" cm="1">
        <f t="array" ref="BG506">INDEX($DG$24:$EF$31,COLUMN(C501),$AP506)</f>
        <v>#N/A</v>
      </c>
      <c r="BH506" s="39" t="e" cm="1">
        <f t="array" ref="BH506">INDEX($DG$24:$EF$31,COLUMN(D501),$AP506)</f>
        <v>#N/A</v>
      </c>
      <c r="BI506" s="39" t="e" cm="1">
        <f t="array" ref="BI506">INDEX($DG$24:$EF$31,COLUMN(E501),$AP506)</f>
        <v>#N/A</v>
      </c>
      <c r="BJ506" s="39" t="e" cm="1">
        <f t="array" ref="BJ506">INDEX($DG$24:$EF$31,COLUMN(F501),$AP506)</f>
        <v>#N/A</v>
      </c>
      <c r="BK506" s="39" t="e" cm="1">
        <f t="array" ref="BK506">INDEX($DG$24:$EF$31,COLUMN(G501),$AP506)</f>
        <v>#N/A</v>
      </c>
      <c r="BL506" s="39" t="e" cm="1">
        <f t="array" ref="BL506">INDEX($DG$24:$EF$31,COLUMN(H501),$AP506)</f>
        <v>#N/A</v>
      </c>
      <c r="BM506" s="63" t="str" cm="1">
        <f t="array" aca="1" ref="BM506:BQ506" ca="1">IFERROR(ROUND(IF(IFERROR(AW506:BA506/AW506:BA506,0)=1,(IFERROR(AQ506:AU506*BG506,0)+IFERROR(AW506:BA506*BH506,0)+(SUM(BD506:BF506)-MIN(BD506:BF506))*BI506+BB506*BJ506+BC506*BK506)*BL506+BB506*(1-BJ506)+BC506*(1-BK506)+IF(AN506=1,BF506,0),""),2),"")</f>
        <v/>
      </c>
      <c r="BN506" s="52" t="str">
        <f ca="1"/>
        <v/>
      </c>
      <c r="BO506" s="52" t="str">
        <f ca="1"/>
        <v/>
      </c>
      <c r="BP506" s="52" t="str">
        <f ca="1"/>
        <v/>
      </c>
      <c r="BQ506" s="64" t="str">
        <f ca="1"/>
        <v/>
      </c>
      <c r="BR506" s="6"/>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6"/>
      <c r="DM506" s="6"/>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row>
    <row r="507" spans="1:153" x14ac:dyDescent="0.3">
      <c r="A507" s="5"/>
      <c r="B507" s="18" t="str">
        <f t="shared" si="111"/>
        <v/>
      </c>
      <c r="C507" s="24"/>
      <c r="D507" s="24"/>
      <c r="E507" s="24"/>
      <c r="F507" s="24"/>
      <c r="G507" s="24"/>
      <c r="H507" s="25"/>
      <c r="I507" s="25"/>
      <c r="J507" s="25"/>
      <c r="K507" s="25"/>
      <c r="L507" s="25"/>
      <c r="M507" s="25"/>
      <c r="N507" s="24"/>
      <c r="O507" s="25"/>
      <c r="P507" s="6"/>
      <c r="Q507" s="6"/>
      <c r="R507" s="6" t="e">
        <f t="shared" si="112"/>
        <v>#N/A</v>
      </c>
      <c r="S507" s="6" t="e">
        <f t="shared" si="113"/>
        <v>#N/A</v>
      </c>
      <c r="T507" s="6" t="e">
        <f t="shared" si="114"/>
        <v>#N/A</v>
      </c>
      <c r="U507" s="6" t="e">
        <f t="shared" si="115"/>
        <v>#N/A</v>
      </c>
      <c r="V507" s="6" cm="1">
        <f t="array" ref="V507">IF(M507=0,0,IF(OR($DM$4=3,$DM$4=4,$DM$4=6),0,IF($DM$4=1,INDEX($CZ$7:$CZ$15,SUM(IF(M507&lt;$CY$7:$CY$15=TRUE,1,0))+1),VLOOKUP(M507,$DB$7:$DC$107,2,FALSE))))</f>
        <v>0</v>
      </c>
      <c r="W507" s="6" t="e">
        <f t="shared" si="110"/>
        <v>#N/A</v>
      </c>
      <c r="X507" s="6" cm="1">
        <f t="array" aca="1" ref="X507" ca="1">SUM(IF((IF(E507=0,INDIRECT(_xlfn.CONCAT($CH$1,MATCH(F507,$CG$7:$CG$100,0)+6)):INDIRECT(_xlfn.CONCAT($CH$1,MATCH(F507,$CG$7:$CG$100,0)+6+SUM(IF((F507=$CG$7:$CG$59)=TRUE,1,0))-1)),INDIRECT(_xlfn.CONCAT($CD$1,MATCH(E507,$CC$7:$CC$100,0)+6)):INDIRECT(_xlfn.CONCAT($CD$1,MATCH(E507,$CC$7:$CC$100,0)+6+SUM(IF((E507=$CC$7:$CC$59)=TRUE,1,0))-1)))*$S$3)=0,0,1))</f>
        <v>2</v>
      </c>
      <c r="Y507" s="6" t="e" cm="1">
        <f t="array" aca="1" ref="Y507" ca="1">SUM(IF((TRANSPOSE(MMULT(MMULT(_xlfn.MUNIT(X507),IF(MMULT(IF(E507=0,INDIRECT(_xlfn.CONCAT($CH$1,MATCH(F507,$CG$7:$CG$100,0)+6)):INDIRECT(_xlfn.CONCAT($CH$1,MATCH(F507,$CG$7:$CG$100,0)+6+SUM(IF((F507=$CG$7:$CG$59)=TRUE,1,0))-1)),INDIRECT(_xlfn.CONCAT($CD$1,MATCH(E507,$CC$7:$CC$100,0)+6)):INDIRECT(_xlfn.CONCAT($CD$1,MATCH(E507,$CC$7:$CC$100,0)+6+SUM(IF((E507=$CC$7:$CC$59)=TRUE,1,0))-1)))*$S$3,1/TRANSPOSE(W507-INDIRECT(_xlfn.CONCAT($BZ$1,MATCH(D507,$BY$7:$BY$100,0)+6)):INDIRECT(_xlfn.CONCAT($BZ$1,MATCH(D507,$BY$7:$BY$100,0)+6+SUM(IF((D507=$BY$7:$BY$59)=TRUE,1,0))-1))*$R$3))=1,1,0)),W507-INDIRECT(_xlfn.CONCAT($BZ$1,MATCH(D507,$BY$7:$BY$100,0)+6)):INDIRECT(_xlfn.CONCAT($BZ$1,MATCH(D507,$BY$7:$BY$100,0)+6+SUM(IF((D507=$BY$7:$BY$59)=TRUE,1,0))-1))*$R$3)))=0,0,1))</f>
        <v>#N/A</v>
      </c>
      <c r="Z507" s="6"/>
      <c r="AA507" s="30" t="str">
        <f t="shared" ca="1" si="116"/>
        <v/>
      </c>
      <c r="AB507" s="31" t="str">
        <f t="shared" si="117"/>
        <v/>
      </c>
      <c r="AC507" s="31" t="str">
        <f t="shared" si="118"/>
        <v/>
      </c>
      <c r="AD507" s="31" t="str">
        <f t="shared" si="119"/>
        <v/>
      </c>
      <c r="AE507" s="32" t="str">
        <f t="shared" si="120"/>
        <v/>
      </c>
      <c r="AF507" s="33" t="str" cm="1">
        <f t="array" aca="1" ref="AF507" ca="1">IFERROR(IF(_xlfn._xlws.SORT(TRANSPOSE(MMULT(MMULT(_xlfn.MUNIT(X507),IF(ROUND(MMULT(IF(E507=0,IF(DN505=1,INDIRECT(_xlfn.CONCAT($CP$1,MATCH(F507,$CO$7:$CO$100,0)+6)):INDIRECT(_xlfn.CONCAT($CP$1,MATCH(F507,$CO$7:$CO$100,0)+6+SUM(IF((F507=$CO$7:$CO$59)=TRUE,1,0))-1)),INDIRECT(_xlfn.CONCAT($CH$1,MATCH(F507,$CG$7:$CG$100,0)+6)):INDIRECT(_xlfn.CONCAT($CH$1,MATCH(F507,$CG$7:$CG$100,0)+6+SUM(IF((F507=$CG$7:$CG$59)=TRUE,1,0))-1))),IF(OR(DN505=2,DN505=3),INDIRECT(_xlfn.CONCAT($CL$1,MATCH(E507,$CK$7:$CK$100,0)+6)):INDIRECT(_xlfn.CONCAT($CL$1,MATCH(E507,$CK$7:$CK$100,0)+6+SUM(IF((E507=$CK$7:$CK$59)=TRUE,1,0))-1)),INDIRECT(_xlfn.CONCAT($CD$1,MATCH(E507,$CC$7:$CC$100,0)+6)):INDIRECT(_xlfn.CONCAT($CD$1,MATCH(E507,$CC$7:$CC$100,0)+6+SUM(IF((E507=$CC$7:$CC$59)=TRUE,1,0))-1))))*$S$3*IF(AND(DM505=4,F507=0),1.1,1),1/TRANSPOSE(W507-INDIRECT(_xlfn.CONCAT($BZ$1,MATCH(D507,$BY$7:$BY$100,0)+6)):INDIRECT(_xlfn.CONCAT($BZ$1,MATCH(D507,$BY$7:$BY$100,0)+6+SUM(IF((D507=$BY$7:$BY$59)=TRUE,1,0))-1))*$R$3)),6)=1,1,0)),W507-INDIRECT(_xlfn.CONCAT($BZ$1,MATCH(D507,$BY$7:$BY$100,0)+6)):INDIRECT(_xlfn.CONCAT($BZ$1,MATCH(D507,$BY$7:$BY$100,0)+6+SUM(IF((D507=$BY$7:$BY$59)=TRUE,1,0))-1))*$R$3))/$S$3,1,-1,TRUE)=0,"",_xlfn._xlws.SORT(TRANSPOSE(MMULT(MMULT(_xlfn.MUNIT(X507),IF(ROUND(MMULT(IF(E507=0,IF(DN505=1,INDIRECT(_xlfn.CONCAT($CP$1,MATCH(F507,$CO$7:$CO$100,0)+6)):INDIRECT(_xlfn.CONCAT($CP$1,MATCH(F507,$CO$7:$CO$100,0)+6+SUM(IF((F507=$CO$7:$CO$59)=TRUE,1,0))-1)),INDIRECT(_xlfn.CONCAT($CH$1,MATCH(F507,$CG$7:$CG$100,0)+6)):INDIRECT(_xlfn.CONCAT($CH$1,MATCH(F507,$CG$7:$CG$100,0)+6+SUM(IF((F507=$CG$7:$CG$59)=TRUE,1,0))-1))),IF(OR(DN505=2,DN505=3),INDIRECT(_xlfn.CONCAT($CL$1,MATCH(E507,$CK$7:$CK$100,0)+6)):INDIRECT(_xlfn.CONCAT($CL$1,MATCH(E507,$CK$7:$CK$100,0)+6+SUM(IF((E507=$CK$7:$CK$59)=TRUE,1,0))-1)),INDIRECT(_xlfn.CONCAT($CD$1,MATCH(E507,$CC$7:$CC$100,0)+6)):INDIRECT(_xlfn.CONCAT($CD$1,MATCH(E507,$CC$7:$CC$100,0)+6+SUM(IF((E507=$CC$7:$CC$59)=TRUE,1,0))-1))))*$S$3*IF(AND(DM505=4,F507=0),1.1,1),1/TRANSPOSE(W507-INDIRECT(_xlfn.CONCAT($BZ$1,MATCH(D507,$BY$7:$BY$100,0)+6)):INDIRECT(_xlfn.CONCAT($BZ$1,MATCH(D507,$BY$7:$BY$100,0)+6+SUM(IF((D507=$BY$7:$BY$59)=TRUE,1,0))-1))*$R$3)),6)=1,1,0)),W507-INDIRECT(_xlfn.CONCAT($BZ$1,MATCH(D507,$BY$7:$BY$100,0)+6)):INDIRECT(_xlfn.CONCAT($BZ$1,MATCH(D507,$BY$7:$BY$100,0)+6+SUM(IF((D507=$BY$7:$BY$59)=TRUE,1,0))-1))*$R$3))/$S$3,1,-1,TRUE)),"")</f>
        <v/>
      </c>
      <c r="AG507" s="31"/>
      <c r="AH507" s="31"/>
      <c r="AI507" s="31"/>
      <c r="AJ507" s="32"/>
      <c r="AK507" s="6"/>
      <c r="AL507" s="21"/>
      <c r="AM507" s="21"/>
      <c r="AN507" s="48">
        <f t="shared" si="121"/>
        <v>12</v>
      </c>
      <c r="AO507" s="39" t="e">
        <f t="shared" si="122"/>
        <v>#N/A</v>
      </c>
      <c r="AP507" s="39" t="e" cm="1">
        <f t="array" ref="AP507">_xlfn.XMATCH(1,IF(IF((AL507=$DG$24:$EF$24)=TRUE,1,0)+IF((AM507=$DG$25:$EF$25)=TRUE,1,0)=2,1,0))</f>
        <v>#N/A</v>
      </c>
      <c r="AQ507" s="39" t="str" cm="1">
        <f t="array" aca="1" ref="AQ507:AU507" ca="1">AA507:AE507</f>
        <v/>
      </c>
      <c r="AR507" s="39" t="str">
        <f ca="1"/>
        <v/>
      </c>
      <c r="AS507" s="39" t="str">
        <f ca="1"/>
        <v/>
      </c>
      <c r="AT507" s="39" t="str">
        <f ca="1"/>
        <v/>
      </c>
      <c r="AU507" s="39" t="str">
        <f ca="1"/>
        <v/>
      </c>
      <c r="AV507" s="39">
        <f t="shared" si="123"/>
        <v>0</v>
      </c>
      <c r="AW507" s="39" t="e" cm="1">
        <f t="array" ref="AW507">IF(AND(AV507=1,AO507&lt;&gt;1),VLOOKUP(E507,변환표준점수!$H$8:$O$60,_xlfn.XMATCH('표점 계산기'!$AL507,변환표준점수!$I$6:$O$6)+1,FALSE),IF(AND($E507=0,$DN$4=1),INDEX($CH$7:$CH$73,SUM(IF(AF507=$CP$7:$CP$59,ROW($A$1:$A$50),0))),IF(AND($E507&lt;&gt;0,$DN$4&lt;&gt;1),INDEX($CD$7:$CD$73,SUM(IF(AF507=$CL$7:$CL$59,ROW($A$1:$A$50),0))),AF507:AJ507)))</f>
        <v>#N/A</v>
      </c>
      <c r="AX507" s="39"/>
      <c r="AY507" s="39"/>
      <c r="AZ507" s="39"/>
      <c r="BA507" s="39"/>
      <c r="BB507" s="39" t="e">
        <f>VLOOKUP(G507,변환표준점수!$X$8:$AM$16,_xlfn.XMATCH(AL507,변환표준점수!$Y$5:$AM$5)+IF(OR(AN507=6,AN507=7,AN507=10,AN507=11),IF(AO507=1,0,1),0)+1,FALSE)</f>
        <v>#N/A</v>
      </c>
      <c r="BC507" s="39" t="e">
        <f>VLOOKUP(H507,변환표준점수!$AO$8:$BE$16,_xlfn.XMATCH(AL507,변환표준점수!$AP$5:$BE$5)+IF(OR(AN507=3,AN507=6,AN507=8,AN507=9,AN507=10),IF(AO507=1,0,1),0)+1,FALSE)</f>
        <v>#N/A</v>
      </c>
      <c r="BD507" s="39" t="e">
        <f>IF(I507=0,VLOOKUP(K507,변환표준점수!$BU$8:$CF$62,'표점 계산기'!$AN507+1,FALSE),VLOOKUP(I507,변환표준점수!$BH$8:$BS$62,'표점 계산기'!$AN507+1,FALSE))</f>
        <v>#N/A</v>
      </c>
      <c r="BE507" s="39" t="e">
        <f>IF(J507=0,VLOOKUP(L507,변환표준점수!$BU$8:$CF$62,'표점 계산기'!$AN507+1,FALSE),VLOOKUP(J507,변환표준점수!$BH$8:$BS$62,'표점 계산기'!$AN507+1,FALSE))</f>
        <v>#N/A</v>
      </c>
      <c r="BF507" s="39" cm="1">
        <f t="array" ref="BF507">IF(M507=0,0,IF(OR(AN507=3,AN507=4),0,IF(AN507=1,INDEX($CZ$7:$CZ$15,SUM(IF(M507&lt;$CY$7:$CY$15=TRUE,1,0))+1),VLOOKUP(M507,변환표준점수!$BH$8:$BS$62,'표점 계산기'!AN507+1,FALSE))))</f>
        <v>0</v>
      </c>
      <c r="BG507" s="39" t="e" cm="1">
        <f t="array" ref="BG507">INDEX($DG$24:$EF$31,COLUMN(C502),$AP507)</f>
        <v>#N/A</v>
      </c>
      <c r="BH507" s="39" t="e" cm="1">
        <f t="array" ref="BH507">INDEX($DG$24:$EF$31,COLUMN(D502),$AP507)</f>
        <v>#N/A</v>
      </c>
      <c r="BI507" s="39" t="e" cm="1">
        <f t="array" ref="BI507">INDEX($DG$24:$EF$31,COLUMN(E502),$AP507)</f>
        <v>#N/A</v>
      </c>
      <c r="BJ507" s="39" t="e" cm="1">
        <f t="array" ref="BJ507">INDEX($DG$24:$EF$31,COLUMN(F502),$AP507)</f>
        <v>#N/A</v>
      </c>
      <c r="BK507" s="39" t="e" cm="1">
        <f t="array" ref="BK507">INDEX($DG$24:$EF$31,COLUMN(G502),$AP507)</f>
        <v>#N/A</v>
      </c>
      <c r="BL507" s="39" t="e" cm="1">
        <f t="array" ref="BL507">INDEX($DG$24:$EF$31,COLUMN(H502),$AP507)</f>
        <v>#N/A</v>
      </c>
      <c r="BM507" s="63" t="str" cm="1">
        <f t="array" aca="1" ref="BM507:BQ507" ca="1">IFERROR(ROUND(IF(IFERROR(AW507:BA507/AW507:BA507,0)=1,(IFERROR(AQ507:AU507*BG507,0)+IFERROR(AW507:BA507*BH507,0)+(SUM(BD507:BF507)-MIN(BD507:BF507))*BI507+BB507*BJ507+BC507*BK507)*BL507+BB507*(1-BJ507)+BC507*(1-BK507)+IF(AN507=1,BF507,0),""),2),"")</f>
        <v/>
      </c>
      <c r="BN507" s="52" t="str">
        <f ca="1"/>
        <v/>
      </c>
      <c r="BO507" s="52" t="str">
        <f ca="1"/>
        <v/>
      </c>
      <c r="BP507" s="52" t="str">
        <f ca="1"/>
        <v/>
      </c>
      <c r="BQ507" s="64" t="str">
        <f ca="1"/>
        <v/>
      </c>
      <c r="BR507" s="6"/>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6"/>
      <c r="DM507" s="6"/>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row>
    <row r="508" spans="1:153" ht="17.25" thickBot="1" x14ac:dyDescent="0.35">
      <c r="A508" s="5"/>
      <c r="B508" s="19"/>
      <c r="C508" s="46"/>
      <c r="D508" s="46"/>
      <c r="E508" s="46"/>
      <c r="F508" s="46"/>
      <c r="G508" s="46"/>
      <c r="H508" s="45"/>
      <c r="I508" s="45"/>
      <c r="J508" s="45"/>
      <c r="K508" s="45"/>
      <c r="L508" s="45"/>
      <c r="M508" s="45"/>
      <c r="N508" s="50"/>
      <c r="O508" s="51"/>
      <c r="P508" s="6"/>
      <c r="Q508" s="6"/>
      <c r="R508" s="6" t="e">
        <f t="shared" ref="R508" si="124">VLOOKUP(G508,$CS$7:$CT$15,2,FALSE)</f>
        <v>#N/A</v>
      </c>
      <c r="S508" s="6" t="e">
        <f t="shared" ref="S508" si="125">VLOOKUP(H508,$CV$7:$CW$15,2,FALSE)</f>
        <v>#N/A</v>
      </c>
      <c r="T508" s="6" t="e">
        <f t="shared" ref="T508" si="126">ROUND(IF(AND($DM$4=6,$DN$4=1),IF(N508=1,1.03,1),1)*IF(I508=0,VLOOKUP(K508,$DB$7:$DD$61,3,FALSE),VLOOKUP(I508,$DB$7:$DC$61,2,FALSE)),2)</f>
        <v>#N/A</v>
      </c>
      <c r="U508" s="6" t="e">
        <f t="shared" ref="U508" si="127">ROUND(IF(AND($DM$4=6,$DN$4=1),IF(O508=1,1.03,1),1)*IF(J508=0,VLOOKUP(L508,$DB$7:$DD$61,3,FALSE),VLOOKUP(J508,$DB$7:$DC$61,2,FALSE)),2)</f>
        <v>#N/A</v>
      </c>
      <c r="V508" s="6" cm="1">
        <f t="array" ref="V508">IF(M508=0,0,IF(OR($DM$4=3,$DM$4=4,$DM$4=6),0,IF($DM$4=1,INDEX($CZ$7:$CZ$15,SUM(IF(M508&lt;$CY$7:$CY$15=TRUE,1,0))+1),VLOOKUP(M508,$DB$7:$DC$107,2,FALSE))))</f>
        <v>0</v>
      </c>
      <c r="W508" s="6" t="e">
        <f t="shared" si="110"/>
        <v>#N/A</v>
      </c>
      <c r="X508" s="6" cm="1">
        <f t="array" aca="1" ref="X508" ca="1">SUM(IF((IF(E508=0,INDIRECT(_xlfn.CONCAT($CH$1,MATCH(F508,$CG$7:$CG$100,0)+6)):INDIRECT(_xlfn.CONCAT($CH$1,MATCH(F508,$CG$7:$CG$100,0)+6+SUM(IF((F508=$CG$7:$CG$59)=TRUE,1,0))-1)),INDIRECT(_xlfn.CONCAT($CD$1,MATCH(E508,$CC$7:$CC$100,0)+6)):INDIRECT(_xlfn.CONCAT($CD$1,MATCH(E508,$CC$7:$CC$100,0)+6+SUM(IF((E508=$CC$7:$CC$59)=TRUE,1,0))-1)))*$S$3)=0,0,1))</f>
        <v>2</v>
      </c>
      <c r="Y508" s="6" t="e" cm="1">
        <f t="array" aca="1" ref="Y508" ca="1">SUM(IF((TRANSPOSE(MMULT(MMULT(_xlfn.MUNIT(X508),IF(MMULT(IF(E508=0,INDIRECT(_xlfn.CONCAT($CH$1,MATCH(F508,$CG$7:$CG$100,0)+6)):INDIRECT(_xlfn.CONCAT($CH$1,MATCH(F508,$CG$7:$CG$100,0)+6+SUM(IF((F508=$CG$7:$CG$59)=TRUE,1,0))-1)),INDIRECT(_xlfn.CONCAT($CD$1,MATCH(E508,$CC$7:$CC$100,0)+6)):INDIRECT(_xlfn.CONCAT($CD$1,MATCH(E508,$CC$7:$CC$100,0)+6+SUM(IF((E508=$CC$7:$CC$59)=TRUE,1,0))-1)))*$S$3,1/TRANSPOSE(W508-INDIRECT(_xlfn.CONCAT($BZ$1,MATCH(D508,$BY$7:$BY$100,0)+6)):INDIRECT(_xlfn.CONCAT($BZ$1,MATCH(D508,$BY$7:$BY$100,0)+6+SUM(IF((D508=$BY$7:$BY$59)=TRUE,1,0))-1))*$R$3))=1,1,0)),W508-INDIRECT(_xlfn.CONCAT($BZ$1,MATCH(D508,$BY$7:$BY$100,0)+6)):INDIRECT(_xlfn.CONCAT($BZ$1,MATCH(D508,$BY$7:$BY$100,0)+6+SUM(IF((D508=$BY$7:$BY$59)=TRUE,1,0))-1))*$R$3)))=0,0,1))</f>
        <v>#N/A</v>
      </c>
      <c r="Z508" s="6"/>
      <c r="AA508" s="34"/>
      <c r="AB508" s="35"/>
      <c r="AC508" s="35"/>
      <c r="AD508" s="35"/>
      <c r="AE508" s="36"/>
      <c r="AF508" s="37"/>
      <c r="AG508" s="35"/>
      <c r="AH508" s="35"/>
      <c r="AI508" s="35"/>
      <c r="AJ508" s="36"/>
      <c r="AK508" s="6"/>
      <c r="AL508" s="41"/>
      <c r="AM508" s="58"/>
      <c r="AN508" s="49">
        <f t="shared" ref="AN508" si="128">IFERROR(VLOOKUP(AL508,$DL$5:$DM$15,2,FALSE),12)</f>
        <v>12</v>
      </c>
      <c r="AO508" s="40" t="e">
        <f t="shared" ref="AO508" si="129">VLOOKUP(AM508,$DO$11:$DP$19,2,FALSE)</f>
        <v>#N/A</v>
      </c>
      <c r="AP508" s="40" t="e" cm="1">
        <f t="array" ref="AP508">_xlfn.XMATCH(1,IF(IF((AL508=$DG$24:$EF$24)=TRUE,1,0)+IF((AM508=$DG$25:$EF$25)=TRUE,1,0)=2,1,0))</f>
        <v>#N/A</v>
      </c>
      <c r="AQ508" s="40" cm="1">
        <f t="array" ref="AQ508:AU508">AA508:AE508</f>
        <v>0</v>
      </c>
      <c r="AR508" s="40">
        <v>0</v>
      </c>
      <c r="AS508" s="40">
        <v>0</v>
      </c>
      <c r="AT508" s="40">
        <v>0</v>
      </c>
      <c r="AU508" s="40">
        <v>0</v>
      </c>
      <c r="AV508" s="40">
        <f t="shared" ref="AV508" si="130">IF(E508=0,0,1)</f>
        <v>0</v>
      </c>
      <c r="AW508" s="40" t="e" cm="1">
        <f t="array" ref="AW508">IF(AND(AV508=1,AO508&lt;&gt;1),VLOOKUP(E508,변환표준점수!$H$8:$O$60,_xlfn.XMATCH('표점 계산기'!$AL508,변환표준점수!$I$6:$O$6)+1,FALSE),IF(AND($E508=0,$DN$4=1),INDEX($CH$7:$CH$73,SUM(IF(AF508=$CP$7:$CP$59,ROW($A$1:$A$50),0))),IF(AND($E508&lt;&gt;0,$DN$4&lt;&gt;1),INDEX($CD$7:$CD$73,SUM(IF(AF508=$CL$7:$CL$59,ROW($A$1:$A$50),0))),AF508:AJ508)))</f>
        <v>#N/A</v>
      </c>
      <c r="AX508" s="40"/>
      <c r="AY508" s="40"/>
      <c r="AZ508" s="40"/>
      <c r="BA508" s="40"/>
      <c r="BB508" s="40" t="e">
        <f>VLOOKUP(G508,변환표준점수!$X$8:$AM$16,_xlfn.XMATCH(AL508,변환표준점수!$Y$5:$AM$5)+IF(OR(AN508=6,AN508=7,AN508=10,AN508=11),IF(AO508=1,0,1),0)+1,FALSE)</f>
        <v>#N/A</v>
      </c>
      <c r="BC508" s="40" t="e">
        <f>VLOOKUP(H508,변환표준점수!$AO$8:$BE$16,_xlfn.XMATCH(AL508,변환표준점수!$AP$5:$BE$5)+IF(OR(AN508=3,AN508=6,AN508=8,AN508=9,AN508=10),IF(AO508=1,0,1),0)+1,FALSE)</f>
        <v>#N/A</v>
      </c>
      <c r="BD508" s="40" t="e">
        <f>IF(I508=0,VLOOKUP(K508,변환표준점수!$BU$8:$CF$62,'표점 계산기'!$AN508+1,FALSE),VLOOKUP(I508,변환표준점수!$BH$8:$BS$62,'표점 계산기'!$AN508+1,FALSE))</f>
        <v>#N/A</v>
      </c>
      <c r="BE508" s="40" t="e">
        <f>IF(J508=0,VLOOKUP(L508,변환표준점수!$BU$8:$CF$62,'표점 계산기'!$AN508+1,FALSE),VLOOKUP(J508,변환표준점수!$BH$8:$BS$62,'표점 계산기'!$AN508+1,FALSE))</f>
        <v>#N/A</v>
      </c>
      <c r="BF508" s="39" cm="1">
        <f t="array" ref="BF508">IF(M508=0,0,IF(OR(AN508=3,AN508=4),0,IF(AN508=1,INDEX($CZ$7:$CZ$15,SUM(IF(M508&lt;$CY$7:$CY$15=TRUE,1,0))+1),VLOOKUP(M508,변환표준점수!$BH$8:$BS$62,'표점 계산기'!AN508+1,FALSE))))</f>
        <v>0</v>
      </c>
      <c r="BG508" s="40" t="e" cm="1">
        <f t="array" ref="BG508">INDEX($DG$24:$EF$31,COLUMN(C503),$AP508)</f>
        <v>#N/A</v>
      </c>
      <c r="BH508" s="40" t="e" cm="1">
        <f t="array" ref="BH508">INDEX($DG$24:$EF$31,COLUMN(D503),$AP508)</f>
        <v>#N/A</v>
      </c>
      <c r="BI508" s="40" t="e" cm="1">
        <f t="array" ref="BI508">INDEX($DG$24:$EF$31,COLUMN(E503),$AP508)</f>
        <v>#N/A</v>
      </c>
      <c r="BJ508" s="40" t="e" cm="1">
        <f t="array" ref="BJ508">INDEX($DG$24:$EF$31,COLUMN(F503),$AP508)</f>
        <v>#N/A</v>
      </c>
      <c r="BK508" s="40" t="e" cm="1">
        <f t="array" ref="BK508">INDEX($DG$24:$EF$31,COLUMN(G503),$AP508)</f>
        <v>#N/A</v>
      </c>
      <c r="BL508" s="40" t="e" cm="1">
        <f t="array" ref="BL508">INDEX($DG$24:$EF$31,COLUMN(H503),$AP508)</f>
        <v>#N/A</v>
      </c>
      <c r="BM508" s="65" t="str" cm="1">
        <f t="array" ref="BM508:BQ508">IFERROR(ROUND(IF(IFERROR(AW508:BA508/AW508:BA508,0)=1,(IFERROR(AQ508:AU508*BG508,0)+IFERROR(AW508:BA508*BH508,0)+(SUM(BD508:BF508)-MIN(BD508:BF508))*BI508+BB508*BJ508+BC508*BK508)*BL508+BB508*(1-BJ508)+BC508*(1-BK508)+IF(AN508=1,BF508,0),""),2),"")</f>
        <v/>
      </c>
      <c r="BN508" s="66" t="str">
        <v/>
      </c>
      <c r="BO508" s="66" t="str">
        <v/>
      </c>
      <c r="BP508" s="66" t="str">
        <v/>
      </c>
      <c r="BQ508" s="67" t="str">
        <v/>
      </c>
      <c r="BR508" s="6"/>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6"/>
      <c r="DM508" s="6"/>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row>
  </sheetData>
  <sheetProtection algorithmName="SHA-512" hashValue="MXv13TQpWrdtV9x98JQGZlsxGuwKxu5Ht4yFMeSdoszlxYB7u8WH8B+qwgcGKfOf6R8v1LETAjWWzRA/TFhTSg==" saltValue="G4Z9jSDIozpt2ZkAclt+wg==" spinCount="100000" sheet="1" selectLockedCells="1"/>
  <mergeCells count="13">
    <mergeCell ref="N4:O4"/>
    <mergeCell ref="DG1:DY2"/>
    <mergeCell ref="CY5:CZ5"/>
    <mergeCell ref="CK5:CM5"/>
    <mergeCell ref="CO5:CQ5"/>
    <mergeCell ref="CC5:CE5"/>
    <mergeCell ref="CG5:CI5"/>
    <mergeCell ref="AA4:AE4"/>
    <mergeCell ref="AF4:AJ4"/>
    <mergeCell ref="BY5:CA5"/>
    <mergeCell ref="CS5:CT5"/>
    <mergeCell ref="CV5:CW5"/>
    <mergeCell ref="BM4:BQ4"/>
  </mergeCells>
  <phoneticPr fontId="1" type="noConversion"/>
  <dataValidations count="6">
    <dataValidation type="list" allowBlank="1" showInputMessage="1" showErrorMessage="1" sqref="B3 BO6" xr:uid="{F1CCBC57-F93A-4CBB-B77C-B62B356165F0}">
      <formula1>$DL$5:$DL$15</formula1>
    </dataValidation>
    <dataValidation type="list" allowBlank="1" showInputMessage="1" showErrorMessage="1" sqref="AL6:AL507" xr:uid="{54D14E81-524F-40D6-A03A-09B3F7DB720D}">
      <formula1>$DL$5:$DL$16</formula1>
    </dataValidation>
    <dataValidation type="list" allowBlank="1" showInputMessage="1" showErrorMessage="1" sqref="C3" xr:uid="{6A79DAB2-0586-446A-BA1F-D98F60825258}">
      <formula1>CHOOSE($DM$4,$DO$5:$DO$6,$DP$5:$DP$6,$DQ$5:$DQ$6,$DR$5,$DS$5:$DS$6,$DT$5:$DT$7,$DU$5:$DU$6,$DV$5:$DV$6,$DW$5:$DW$7,$DX$5:$DX$6,$DY$5:$DY$7)</formula1>
    </dataValidation>
    <dataValidation type="list" allowBlank="1" showInputMessage="1" showErrorMessage="1" sqref="BP6" xr:uid="{777C4904-CD94-402A-BC10-DBCA84639C47}">
      <formula1>CHOOSE($DI6,$DO$5:$DO$6,$DP$5:$DP$6,$DQ$5:$DQ$6,$DR$5:$DR$6,$DS$5:$DS$6,$DT$5:$DT$7,$DU$5:$DU$6,$DV$5:$DV$6,$DW$5:$DW$7,$DX$5:$DX$6,$DY$5:$DY$7)</formula1>
    </dataValidation>
    <dataValidation type="list" allowBlank="1" showInputMessage="1" showErrorMessage="1" sqref="AM6" xr:uid="{06A00A2E-0DDD-44A0-966F-2C29CAAF15DD}">
      <formula1>CHOOSE($AN6,$DO$5:$DO$6,$DP$5:$DP$6,$DQ$5:$DQ$6,$DR$5:$DR$6,$DS$5:$DS$6,$DT$5:$DT$7,$DU$5:$DU$6,$DV$5:$DV$6,$DW$5:$DW$7,$DX$5:$DX$6,$DY$5:$DY$7,$DO$10)</formula1>
    </dataValidation>
    <dataValidation type="list" allowBlank="1" showInputMessage="1" showErrorMessage="1" sqref="AM7:AM508" xr:uid="{7953A500-A79B-4046-AFD2-A1F20F7F1AC1}">
      <formula1>CHOOSE($AN7,IF(AV7=0,$DO$12,$DO$11:$DO$12),$DP$5:$DP$6,$DQ$5:$DQ$6,$DR$5:$DR$6,$DS$5:$DS$6,$DT$5:$DT$7,$DU$5:$DU$6,$DV$5:$DV$6,$DW$5:$DW$7,$DX$5:$DX$6,$DY$5:$DY$7,$DO$10)</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F9046-56C0-4B45-B308-43BE209F6067}">
  <dimension ref="G3:CF60"/>
  <sheetViews>
    <sheetView topLeftCell="BF1" zoomScale="85" zoomScaleNormal="85" workbookViewId="0">
      <selection activeCell="BS24" sqref="BS24"/>
    </sheetView>
  </sheetViews>
  <sheetFormatPr defaultRowHeight="16.5" x14ac:dyDescent="0.3"/>
  <cols>
    <col min="6" max="6" width="9.125" customWidth="1"/>
    <col min="7" max="61" width="9" style="3"/>
    <col min="62" max="62" width="9" style="4"/>
    <col min="63" max="67" width="9" style="3"/>
    <col min="68" max="68" width="9" style="113"/>
    <col min="69" max="69" width="9" style="4"/>
    <col min="70" max="74" width="9" style="3"/>
    <col min="75" max="75" width="9" style="4"/>
    <col min="76" max="81" width="9" style="3"/>
    <col min="82" max="82" width="9" style="4"/>
    <col min="83" max="84" width="9" style="3"/>
  </cols>
  <sheetData>
    <row r="3" spans="8:84" ht="16.5" customHeight="1" x14ac:dyDescent="0.3">
      <c r="H3" s="112" t="s">
        <v>37</v>
      </c>
      <c r="I3" s="112"/>
      <c r="J3" s="112"/>
      <c r="K3" s="112"/>
      <c r="L3" s="112"/>
      <c r="M3" s="112"/>
      <c r="N3" s="112"/>
      <c r="O3" s="112"/>
      <c r="P3" s="112"/>
      <c r="S3" s="112" t="s">
        <v>69</v>
      </c>
      <c r="T3" s="112"/>
      <c r="U3" s="112"/>
      <c r="X3" s="112" t="s">
        <v>13</v>
      </c>
      <c r="Y3" s="112"/>
      <c r="Z3" s="112"/>
      <c r="AA3" s="112"/>
      <c r="AB3" s="112"/>
      <c r="AC3" s="112"/>
      <c r="AD3" s="112"/>
      <c r="AE3" s="112"/>
      <c r="AF3" s="112"/>
      <c r="AG3" s="112"/>
      <c r="AH3" s="112"/>
      <c r="AI3" s="112"/>
      <c r="AJ3" s="112"/>
      <c r="AK3" s="112"/>
      <c r="AL3" s="112"/>
      <c r="AM3" s="112"/>
      <c r="AO3" s="112" t="s">
        <v>14</v>
      </c>
      <c r="AP3" s="112"/>
      <c r="AQ3" s="112"/>
      <c r="AR3" s="112"/>
      <c r="AS3" s="112"/>
      <c r="AT3" s="112"/>
      <c r="AU3" s="112"/>
      <c r="AV3" s="112"/>
      <c r="AW3" s="112"/>
      <c r="AX3" s="112"/>
      <c r="AY3" s="112"/>
      <c r="AZ3" s="112"/>
      <c r="BA3" s="112"/>
      <c r="BB3" s="112"/>
      <c r="BC3" s="112"/>
      <c r="BD3" s="112"/>
      <c r="BE3" s="112"/>
      <c r="BH3" s="112" t="s">
        <v>11</v>
      </c>
      <c r="BI3" s="112"/>
      <c r="BJ3" s="112"/>
      <c r="BK3" s="112"/>
      <c r="BL3" s="112"/>
      <c r="BM3" s="112"/>
      <c r="BN3" s="112"/>
      <c r="BO3" s="112"/>
      <c r="BP3" s="112"/>
      <c r="BQ3" s="112"/>
      <c r="BR3" s="112"/>
      <c r="BS3" s="112"/>
      <c r="BU3" s="112" t="s">
        <v>12</v>
      </c>
      <c r="BV3" s="112"/>
      <c r="BW3" s="112"/>
      <c r="BX3" s="112"/>
      <c r="BY3" s="112"/>
      <c r="BZ3" s="112"/>
      <c r="CA3" s="112"/>
      <c r="CB3" s="112"/>
      <c r="CC3" s="112"/>
      <c r="CD3" s="112"/>
      <c r="CE3" s="112"/>
      <c r="CF3" s="112"/>
    </row>
    <row r="4" spans="8:84" ht="16.5" customHeight="1" x14ac:dyDescent="0.3">
      <c r="H4" s="112"/>
      <c r="I4" s="112"/>
      <c r="J4" s="112"/>
      <c r="K4" s="112"/>
      <c r="L4" s="112"/>
      <c r="M4" s="112"/>
      <c r="N4" s="112"/>
      <c r="O4" s="112"/>
      <c r="P4" s="112"/>
      <c r="S4" s="112"/>
      <c r="T4" s="112"/>
      <c r="U4" s="112"/>
      <c r="X4" s="112"/>
      <c r="Y4" s="112"/>
      <c r="Z4" s="112"/>
      <c r="AA4" s="112"/>
      <c r="AB4" s="112"/>
      <c r="AC4" s="112"/>
      <c r="AD4" s="112"/>
      <c r="AE4" s="112"/>
      <c r="AF4" s="112"/>
      <c r="AG4" s="112"/>
      <c r="AH4" s="112"/>
      <c r="AI4" s="112"/>
      <c r="AJ4" s="112"/>
      <c r="AK4" s="112"/>
      <c r="AL4" s="112"/>
      <c r="AM4" s="112"/>
      <c r="AO4" s="112"/>
      <c r="AP4" s="112"/>
      <c r="AQ4" s="112"/>
      <c r="AR4" s="112"/>
      <c r="AS4" s="112"/>
      <c r="AT4" s="112"/>
      <c r="AU4" s="112"/>
      <c r="AV4" s="112"/>
      <c r="AW4" s="112"/>
      <c r="AX4" s="112"/>
      <c r="AY4" s="112"/>
      <c r="AZ4" s="112"/>
      <c r="BA4" s="112"/>
      <c r="BB4" s="112"/>
      <c r="BC4" s="112"/>
      <c r="BD4" s="112"/>
      <c r="BE4" s="112"/>
      <c r="BH4" s="112"/>
      <c r="BI4" s="112"/>
      <c r="BJ4" s="112"/>
      <c r="BK4" s="112"/>
      <c r="BL4" s="112"/>
      <c r="BM4" s="112"/>
      <c r="BN4" s="112"/>
      <c r="BO4" s="112"/>
      <c r="BP4" s="112"/>
      <c r="BQ4" s="112"/>
      <c r="BR4" s="112"/>
      <c r="BS4" s="112"/>
      <c r="BU4" s="112"/>
      <c r="BV4" s="112"/>
      <c r="BW4" s="112"/>
      <c r="BX4" s="112"/>
      <c r="BY4" s="112"/>
      <c r="BZ4" s="112"/>
      <c r="CA4" s="112"/>
      <c r="CB4" s="112"/>
      <c r="CC4" s="112"/>
      <c r="CD4" s="112"/>
      <c r="CE4" s="112"/>
      <c r="CF4" s="112"/>
    </row>
    <row r="5" spans="8:84" x14ac:dyDescent="0.3">
      <c r="Y5" s="3" t="s">
        <v>9</v>
      </c>
      <c r="Z5" s="3" t="s">
        <v>18</v>
      </c>
      <c r="AA5" s="3" t="s">
        <v>19</v>
      </c>
      <c r="AB5" s="3" t="s">
        <v>20</v>
      </c>
      <c r="AC5" s="3" t="s">
        <v>21</v>
      </c>
      <c r="AD5" s="3" t="s">
        <v>22</v>
      </c>
      <c r="AE5" s="3" t="s">
        <v>22</v>
      </c>
      <c r="AF5" s="3" t="s">
        <v>23</v>
      </c>
      <c r="AG5" s="3" t="s">
        <v>23</v>
      </c>
      <c r="AH5" s="3" t="s">
        <v>24</v>
      </c>
      <c r="AI5" s="3" t="s">
        <v>25</v>
      </c>
      <c r="AJ5" s="3" t="s">
        <v>26</v>
      </c>
      <c r="AK5" s="3" t="s">
        <v>26</v>
      </c>
      <c r="AL5" s="3" t="s">
        <v>27</v>
      </c>
      <c r="AM5" s="3" t="s">
        <v>27</v>
      </c>
      <c r="AP5" s="3" t="s">
        <v>9</v>
      </c>
      <c r="AQ5" s="3" t="s">
        <v>18</v>
      </c>
      <c r="AR5" s="3" t="s">
        <v>19</v>
      </c>
      <c r="AS5" s="3" t="s">
        <v>19</v>
      </c>
      <c r="AT5" s="3" t="s">
        <v>20</v>
      </c>
      <c r="AU5" s="3" t="s">
        <v>21</v>
      </c>
      <c r="AV5" s="3" t="s">
        <v>22</v>
      </c>
      <c r="AW5" s="3" t="s">
        <v>22</v>
      </c>
      <c r="AX5" s="3" t="s">
        <v>23</v>
      </c>
      <c r="AY5" s="3" t="s">
        <v>24</v>
      </c>
      <c r="AZ5" s="3" t="s">
        <v>24</v>
      </c>
      <c r="BA5" s="3" t="s">
        <v>25</v>
      </c>
      <c r="BB5" s="3" t="s">
        <v>25</v>
      </c>
      <c r="BC5" s="3" t="s">
        <v>26</v>
      </c>
      <c r="BD5" s="3" t="s">
        <v>26</v>
      </c>
      <c r="BE5" s="3" t="s">
        <v>27</v>
      </c>
    </row>
    <row r="6" spans="8:84" x14ac:dyDescent="0.3">
      <c r="I6" s="3" t="s">
        <v>9</v>
      </c>
      <c r="J6" s="3" t="s">
        <v>18</v>
      </c>
      <c r="K6" s="3" t="s">
        <v>19</v>
      </c>
      <c r="L6" s="3" t="s">
        <v>21</v>
      </c>
      <c r="M6" s="3" t="s">
        <v>23</v>
      </c>
      <c r="N6" s="3" t="s">
        <v>26</v>
      </c>
      <c r="O6" s="3" t="s">
        <v>27</v>
      </c>
      <c r="T6" s="3" t="s">
        <v>9</v>
      </c>
      <c r="Y6" s="3">
        <v>1</v>
      </c>
      <c r="Z6" s="3">
        <v>1</v>
      </c>
      <c r="AA6" s="3">
        <v>1</v>
      </c>
      <c r="AB6" s="3">
        <v>1</v>
      </c>
      <c r="AC6" s="3">
        <v>1</v>
      </c>
      <c r="AD6" s="3">
        <v>1</v>
      </c>
      <c r="AE6" s="3">
        <v>2</v>
      </c>
      <c r="AF6" s="3">
        <v>1</v>
      </c>
      <c r="AG6" s="3">
        <v>2</v>
      </c>
      <c r="AH6" s="3">
        <v>1</v>
      </c>
      <c r="AI6" s="3">
        <v>1</v>
      </c>
      <c r="AJ6" s="3">
        <v>1</v>
      </c>
      <c r="AK6" s="3">
        <v>2</v>
      </c>
      <c r="AL6" s="3">
        <v>1</v>
      </c>
      <c r="AM6" s="3">
        <v>2</v>
      </c>
      <c r="AP6" s="3">
        <v>1</v>
      </c>
      <c r="AQ6" s="3">
        <v>1</v>
      </c>
      <c r="AR6" s="3">
        <v>1</v>
      </c>
      <c r="AS6" s="3">
        <v>2</v>
      </c>
      <c r="AT6" s="3">
        <v>1</v>
      </c>
      <c r="AU6" s="3">
        <v>1</v>
      </c>
      <c r="AV6" s="3">
        <v>1</v>
      </c>
      <c r="AW6" s="3">
        <v>2</v>
      </c>
      <c r="AX6" s="3">
        <v>1</v>
      </c>
      <c r="AY6" s="3">
        <v>1</v>
      </c>
      <c r="AZ6" s="3">
        <v>2</v>
      </c>
      <c r="BA6" s="3">
        <v>1</v>
      </c>
      <c r="BB6" s="3">
        <v>2</v>
      </c>
      <c r="BC6" s="3">
        <v>1</v>
      </c>
      <c r="BD6" s="3">
        <v>2</v>
      </c>
      <c r="BE6" s="3">
        <v>1</v>
      </c>
      <c r="BI6" s="3" t="s">
        <v>9</v>
      </c>
      <c r="BJ6" s="4" t="s">
        <v>18</v>
      </c>
      <c r="BK6" s="3" t="s">
        <v>19</v>
      </c>
      <c r="BL6" s="3" t="s">
        <v>20</v>
      </c>
      <c r="BM6" s="3" t="s">
        <v>21</v>
      </c>
      <c r="BN6" s="3" t="s">
        <v>22</v>
      </c>
      <c r="BO6" s="3" t="s">
        <v>23</v>
      </c>
      <c r="BP6" s="113" t="s">
        <v>24</v>
      </c>
      <c r="BQ6" s="4" t="s">
        <v>25</v>
      </c>
      <c r="BR6" s="3" t="s">
        <v>26</v>
      </c>
      <c r="BS6" s="3" t="s">
        <v>27</v>
      </c>
      <c r="BV6" s="3" t="s">
        <v>9</v>
      </c>
      <c r="BW6" s="4" t="s">
        <v>18</v>
      </c>
      <c r="BX6" s="3" t="s">
        <v>19</v>
      </c>
      <c r="BY6" s="3" t="s">
        <v>20</v>
      </c>
      <c r="BZ6" s="3" t="s">
        <v>21</v>
      </c>
      <c r="CA6" s="3" t="s">
        <v>22</v>
      </c>
      <c r="CB6" s="3" t="s">
        <v>23</v>
      </c>
      <c r="CC6" s="3" t="s">
        <v>24</v>
      </c>
      <c r="CD6" s="4" t="s">
        <v>25</v>
      </c>
      <c r="CE6" s="3" t="s">
        <v>26</v>
      </c>
      <c r="CF6" s="3" t="s">
        <v>27</v>
      </c>
    </row>
    <row r="7" spans="8:84" x14ac:dyDescent="0.3">
      <c r="H7" s="3" t="s">
        <v>6</v>
      </c>
      <c r="I7" s="3" t="s">
        <v>7</v>
      </c>
      <c r="J7" s="3" t="s">
        <v>7</v>
      </c>
      <c r="K7" s="3" t="s">
        <v>7</v>
      </c>
      <c r="L7" s="3" t="s">
        <v>7</v>
      </c>
      <c r="M7" s="3" t="s">
        <v>7</v>
      </c>
      <c r="N7" s="3" t="s">
        <v>7</v>
      </c>
      <c r="O7" s="3" t="s">
        <v>7</v>
      </c>
      <c r="P7" s="3" t="s">
        <v>6</v>
      </c>
      <c r="S7" s="3" t="s">
        <v>6</v>
      </c>
      <c r="T7" s="3" t="s">
        <v>7</v>
      </c>
      <c r="U7" s="3" t="s">
        <v>6</v>
      </c>
      <c r="X7" s="3" t="s">
        <v>15</v>
      </c>
      <c r="Y7" s="3" t="s">
        <v>16</v>
      </c>
      <c r="Z7" s="3" t="s">
        <v>16</v>
      </c>
      <c r="AA7" s="3" t="s">
        <v>16</v>
      </c>
      <c r="AB7" s="3" t="s">
        <v>16</v>
      </c>
      <c r="AC7" s="3" t="s">
        <v>16</v>
      </c>
      <c r="AD7" s="3" t="s">
        <v>16</v>
      </c>
      <c r="AE7" s="3" t="s">
        <v>16</v>
      </c>
      <c r="AF7" s="3" t="s">
        <v>16</v>
      </c>
      <c r="AG7" s="3" t="s">
        <v>16</v>
      </c>
      <c r="AH7" s="3" t="s">
        <v>16</v>
      </c>
      <c r="AI7" s="3" t="s">
        <v>16</v>
      </c>
      <c r="AJ7" s="3" t="s">
        <v>16</v>
      </c>
      <c r="AK7" s="3" t="s">
        <v>16</v>
      </c>
      <c r="AL7" s="3" t="s">
        <v>16</v>
      </c>
      <c r="AM7" s="3" t="s">
        <v>16</v>
      </c>
      <c r="AO7" s="3" t="s">
        <v>15</v>
      </c>
      <c r="AP7" s="3" t="s">
        <v>16</v>
      </c>
      <c r="AQ7" s="3" t="s">
        <v>16</v>
      </c>
      <c r="AR7" s="3" t="s">
        <v>16</v>
      </c>
      <c r="AS7" s="3" t="s">
        <v>16</v>
      </c>
      <c r="AT7" s="3" t="s">
        <v>16</v>
      </c>
      <c r="AU7" s="3" t="s">
        <v>16</v>
      </c>
      <c r="AV7" s="3" t="s">
        <v>16</v>
      </c>
      <c r="AW7" s="3" t="s">
        <v>16</v>
      </c>
      <c r="AX7" s="3" t="s">
        <v>16</v>
      </c>
      <c r="AY7" s="3" t="s">
        <v>16</v>
      </c>
      <c r="AZ7" s="3" t="s">
        <v>16</v>
      </c>
      <c r="BA7" s="3" t="s">
        <v>16</v>
      </c>
      <c r="BB7" s="3" t="s">
        <v>16</v>
      </c>
      <c r="BC7" s="3" t="s">
        <v>16</v>
      </c>
      <c r="BD7" s="3" t="s">
        <v>16</v>
      </c>
      <c r="BE7" s="3" t="s">
        <v>16</v>
      </c>
    </row>
    <row r="8" spans="8:84" x14ac:dyDescent="0.3">
      <c r="H8" s="68">
        <v>100</v>
      </c>
      <c r="I8" s="3">
        <v>137</v>
      </c>
      <c r="J8" s="3">
        <v>149</v>
      </c>
      <c r="K8" s="3">
        <v>137</v>
      </c>
      <c r="L8" s="3">
        <v>137</v>
      </c>
      <c r="M8" s="3">
        <v>149</v>
      </c>
      <c r="N8" s="3">
        <v>149</v>
      </c>
      <c r="O8" s="3">
        <v>149</v>
      </c>
      <c r="P8" s="68">
        <v>100</v>
      </c>
      <c r="S8" s="68">
        <v>100</v>
      </c>
      <c r="T8" s="3">
        <v>137</v>
      </c>
      <c r="U8" s="68">
        <v>100</v>
      </c>
      <c r="X8" s="3">
        <v>1</v>
      </c>
      <c r="Y8" s="3">
        <v>0</v>
      </c>
      <c r="Z8" s="3">
        <v>100</v>
      </c>
      <c r="AA8" s="3">
        <v>0</v>
      </c>
      <c r="AB8" s="3">
        <v>100</v>
      </c>
      <c r="AC8" s="3">
        <v>100</v>
      </c>
      <c r="AD8" s="3">
        <v>100</v>
      </c>
      <c r="AE8" s="3">
        <v>100</v>
      </c>
      <c r="AF8" s="3">
        <v>100</v>
      </c>
      <c r="AG8" s="3">
        <v>100</v>
      </c>
      <c r="AH8" s="3">
        <v>200</v>
      </c>
      <c r="AI8" s="3">
        <v>30</v>
      </c>
      <c r="AJ8" s="3">
        <v>105</v>
      </c>
      <c r="AK8" s="3">
        <v>140</v>
      </c>
      <c r="AL8" s="3">
        <v>200</v>
      </c>
      <c r="AM8" s="3">
        <v>250</v>
      </c>
      <c r="AO8" s="3">
        <v>1</v>
      </c>
      <c r="AP8" s="3">
        <v>0</v>
      </c>
      <c r="AQ8" s="3">
        <v>10</v>
      </c>
      <c r="AR8" s="3">
        <v>10</v>
      </c>
      <c r="AS8" s="3">
        <v>10</v>
      </c>
      <c r="AT8" s="3">
        <v>10</v>
      </c>
      <c r="AU8" s="3">
        <v>10</v>
      </c>
      <c r="AV8" s="3">
        <v>0</v>
      </c>
      <c r="AW8" s="3">
        <v>0</v>
      </c>
      <c r="AX8" s="3">
        <v>10</v>
      </c>
      <c r="AY8" s="3">
        <v>10</v>
      </c>
      <c r="AZ8" s="3">
        <v>10</v>
      </c>
      <c r="BA8" s="3">
        <v>10</v>
      </c>
      <c r="BB8" s="3">
        <v>10</v>
      </c>
      <c r="BC8" s="3">
        <v>10</v>
      </c>
      <c r="BD8" s="3">
        <v>0</v>
      </c>
      <c r="BE8" s="3">
        <v>0</v>
      </c>
      <c r="BH8" s="3">
        <v>100</v>
      </c>
      <c r="BI8" s="3">
        <v>66.44</v>
      </c>
      <c r="BJ8" s="3">
        <v>66.44</v>
      </c>
      <c r="BK8" s="3">
        <v>66.44</v>
      </c>
      <c r="BL8" s="3">
        <v>66.05</v>
      </c>
      <c r="BM8" s="3">
        <v>66.44</v>
      </c>
      <c r="BN8" s="3">
        <v>65.73</v>
      </c>
      <c r="BO8" s="3">
        <v>66.44</v>
      </c>
      <c r="BP8" s="3">
        <v>66.44</v>
      </c>
      <c r="BQ8" s="3">
        <v>66.44</v>
      </c>
      <c r="BR8" s="3">
        <v>66.44</v>
      </c>
      <c r="BS8" s="3">
        <v>66.22</v>
      </c>
      <c r="BU8" s="3">
        <v>100</v>
      </c>
      <c r="BV8" s="3">
        <v>68.12</v>
      </c>
      <c r="BW8" s="3">
        <v>68.12</v>
      </c>
      <c r="BX8" s="3">
        <v>68.12</v>
      </c>
      <c r="BY8" s="3">
        <v>62.15</v>
      </c>
      <c r="BZ8" s="3">
        <v>68.13</v>
      </c>
      <c r="CA8" s="3">
        <v>66.75</v>
      </c>
      <c r="CB8" s="3">
        <v>68.12</v>
      </c>
      <c r="CC8" s="3">
        <v>68.13</v>
      </c>
      <c r="CD8" s="3">
        <v>68.12</v>
      </c>
      <c r="CE8" s="3">
        <v>68.13</v>
      </c>
      <c r="CF8" s="3">
        <v>66.22</v>
      </c>
    </row>
    <row r="9" spans="8:84" x14ac:dyDescent="0.3">
      <c r="H9" s="68">
        <v>99</v>
      </c>
      <c r="I9" s="3">
        <v>135</v>
      </c>
      <c r="J9" s="3">
        <v>144</v>
      </c>
      <c r="K9" s="3">
        <v>135</v>
      </c>
      <c r="L9" s="3">
        <v>135</v>
      </c>
      <c r="M9" s="3">
        <v>144</v>
      </c>
      <c r="N9" s="3">
        <v>144</v>
      </c>
      <c r="O9" s="3">
        <v>144</v>
      </c>
      <c r="P9" s="68">
        <v>99</v>
      </c>
      <c r="S9" s="68">
        <v>99</v>
      </c>
      <c r="T9" s="3">
        <v>135</v>
      </c>
      <c r="U9" s="68">
        <v>99</v>
      </c>
      <c r="X9" s="3">
        <v>2</v>
      </c>
      <c r="Y9" s="3">
        <v>-0.5</v>
      </c>
      <c r="Z9" s="3">
        <v>95</v>
      </c>
      <c r="AA9" s="3">
        <v>-1</v>
      </c>
      <c r="AB9" s="3">
        <v>99</v>
      </c>
      <c r="AC9" s="3">
        <v>97</v>
      </c>
      <c r="AD9" s="3">
        <v>98</v>
      </c>
      <c r="AE9" s="3">
        <v>96</v>
      </c>
      <c r="AF9" s="3">
        <v>98</v>
      </c>
      <c r="AG9" s="3">
        <v>97</v>
      </c>
      <c r="AH9" s="3">
        <v>196</v>
      </c>
      <c r="AI9" s="3">
        <v>28.799999999999997</v>
      </c>
      <c r="AJ9" s="3">
        <v>100</v>
      </c>
      <c r="AK9" s="3">
        <v>133</v>
      </c>
      <c r="AL9" s="3">
        <v>198</v>
      </c>
      <c r="AM9" s="3">
        <v>246</v>
      </c>
      <c r="AO9" s="3">
        <v>2</v>
      </c>
      <c r="AP9" s="3">
        <v>0</v>
      </c>
      <c r="AQ9" s="3">
        <v>10</v>
      </c>
      <c r="AR9" s="3">
        <v>10</v>
      </c>
      <c r="AS9" s="3">
        <v>10</v>
      </c>
      <c r="AT9" s="3">
        <v>10</v>
      </c>
      <c r="AU9" s="3">
        <v>10</v>
      </c>
      <c r="AV9" s="3">
        <v>0</v>
      </c>
      <c r="AW9" s="3">
        <v>0</v>
      </c>
      <c r="AX9" s="3">
        <v>10</v>
      </c>
      <c r="AY9" s="3">
        <v>10</v>
      </c>
      <c r="AZ9" s="3">
        <v>10</v>
      </c>
      <c r="BA9" s="3">
        <v>10</v>
      </c>
      <c r="BB9" s="3">
        <v>10</v>
      </c>
      <c r="BC9" s="3">
        <v>10</v>
      </c>
      <c r="BD9" s="3">
        <v>0</v>
      </c>
      <c r="BE9" s="3">
        <v>0</v>
      </c>
      <c r="BH9" s="3">
        <v>99</v>
      </c>
      <c r="BI9" s="3">
        <v>66.11</v>
      </c>
      <c r="BJ9" s="3">
        <v>66.11</v>
      </c>
      <c r="BK9" s="3">
        <v>66.11</v>
      </c>
      <c r="BL9" s="3">
        <v>65.739999999999995</v>
      </c>
      <c r="BM9" s="3">
        <v>66.09</v>
      </c>
      <c r="BN9" s="3">
        <v>65.56</v>
      </c>
      <c r="BO9" s="3">
        <v>66.05</v>
      </c>
      <c r="BP9" s="3">
        <v>66.11</v>
      </c>
      <c r="BQ9" s="3">
        <v>66.11</v>
      </c>
      <c r="BR9" s="3">
        <v>66.36</v>
      </c>
      <c r="BS9" s="3">
        <v>65.87</v>
      </c>
      <c r="BU9" s="3">
        <v>99</v>
      </c>
      <c r="BV9" s="3">
        <v>67.25</v>
      </c>
      <c r="BW9" s="3">
        <v>67.25</v>
      </c>
      <c r="BX9" s="3">
        <v>67.25</v>
      </c>
      <c r="BY9" s="3">
        <v>61.37</v>
      </c>
      <c r="BZ9" s="3">
        <v>67.209999999999994</v>
      </c>
      <c r="CA9" s="3">
        <v>66.31</v>
      </c>
      <c r="CB9" s="3">
        <v>67.239999999999995</v>
      </c>
      <c r="CC9" s="3">
        <v>67.38</v>
      </c>
      <c r="CD9" s="3">
        <v>67.25</v>
      </c>
      <c r="CE9" s="3">
        <v>67.959999999999994</v>
      </c>
      <c r="CF9" s="3">
        <v>65.87</v>
      </c>
    </row>
    <row r="10" spans="8:84" x14ac:dyDescent="0.3">
      <c r="H10" s="68">
        <v>99</v>
      </c>
      <c r="I10" s="3">
        <v>134</v>
      </c>
      <c r="J10" s="3">
        <v>142.33000000000001</v>
      </c>
      <c r="K10" s="3">
        <v>134</v>
      </c>
      <c r="L10" s="3">
        <v>134</v>
      </c>
      <c r="M10" s="3">
        <v>142.33000000000001</v>
      </c>
      <c r="N10" s="3">
        <v>142.33000000000001</v>
      </c>
      <c r="O10" s="3">
        <v>142.33000000000001</v>
      </c>
      <c r="P10" s="68">
        <v>99</v>
      </c>
      <c r="S10" s="68">
        <v>99</v>
      </c>
      <c r="T10" s="3">
        <v>134</v>
      </c>
      <c r="U10" s="68">
        <v>99</v>
      </c>
      <c r="X10" s="3">
        <v>3</v>
      </c>
      <c r="Y10" s="3">
        <v>-1</v>
      </c>
      <c r="Z10" s="3">
        <v>87.5</v>
      </c>
      <c r="AA10" s="3">
        <v>-3</v>
      </c>
      <c r="AB10" s="3">
        <v>98</v>
      </c>
      <c r="AC10" s="3">
        <v>92</v>
      </c>
      <c r="AD10" s="3">
        <v>94</v>
      </c>
      <c r="AE10" s="3">
        <v>90</v>
      </c>
      <c r="AF10" s="3">
        <v>95</v>
      </c>
      <c r="AG10" s="3">
        <v>93</v>
      </c>
      <c r="AH10" s="3">
        <v>188</v>
      </c>
      <c r="AI10" s="3">
        <v>26.7</v>
      </c>
      <c r="AJ10" s="3">
        <v>92</v>
      </c>
      <c r="AK10" s="3">
        <v>123</v>
      </c>
      <c r="AL10" s="3">
        <v>196</v>
      </c>
      <c r="AM10" s="3">
        <v>242</v>
      </c>
      <c r="AO10" s="3">
        <v>3</v>
      </c>
      <c r="AP10" s="3">
        <v>0</v>
      </c>
      <c r="AQ10" s="3">
        <v>10</v>
      </c>
      <c r="AR10" s="3">
        <v>10</v>
      </c>
      <c r="AS10" s="3">
        <v>10</v>
      </c>
      <c r="AT10" s="3">
        <v>10</v>
      </c>
      <c r="AU10" s="3">
        <v>10</v>
      </c>
      <c r="AV10" s="3">
        <v>0</v>
      </c>
      <c r="AW10" s="3">
        <v>0</v>
      </c>
      <c r="AX10" s="3">
        <v>10</v>
      </c>
      <c r="AY10" s="3">
        <v>10</v>
      </c>
      <c r="AZ10" s="3">
        <v>10</v>
      </c>
      <c r="BA10" s="3">
        <v>10</v>
      </c>
      <c r="BB10" s="3">
        <v>10</v>
      </c>
      <c r="BC10" s="3">
        <v>10</v>
      </c>
      <c r="BD10" s="3">
        <v>0</v>
      </c>
      <c r="BE10" s="3">
        <v>0</v>
      </c>
      <c r="BH10" s="3">
        <v>98</v>
      </c>
      <c r="BI10" s="3">
        <v>65.66</v>
      </c>
      <c r="BJ10" s="3">
        <v>65.66</v>
      </c>
      <c r="BK10" s="3">
        <v>65.66</v>
      </c>
      <c r="BL10" s="3">
        <v>65.33</v>
      </c>
      <c r="BM10" s="3">
        <v>65.67</v>
      </c>
      <c r="BN10" s="3">
        <v>65.34</v>
      </c>
      <c r="BO10" s="3">
        <v>66.680000000000007</v>
      </c>
      <c r="BP10" s="3">
        <v>65.67</v>
      </c>
      <c r="BQ10" s="3">
        <v>65.66</v>
      </c>
      <c r="BR10" s="3">
        <v>66.209999999999994</v>
      </c>
      <c r="BS10" s="3">
        <v>65.45</v>
      </c>
      <c r="BU10" s="3">
        <v>98</v>
      </c>
      <c r="BV10" s="3">
        <v>66.5</v>
      </c>
      <c r="BW10" s="3">
        <v>66.5</v>
      </c>
      <c r="BX10" s="3">
        <v>66.5</v>
      </c>
      <c r="BY10" s="3">
        <v>60.71</v>
      </c>
      <c r="BZ10" s="3">
        <v>66.44</v>
      </c>
      <c r="CA10" s="3">
        <v>65.930000000000007</v>
      </c>
      <c r="CB10" s="3">
        <v>66.430000000000007</v>
      </c>
      <c r="CC10" s="3">
        <v>66.56</v>
      </c>
      <c r="CD10" s="3">
        <v>66.5</v>
      </c>
      <c r="CE10" s="3">
        <v>67.739999999999995</v>
      </c>
      <c r="CF10" s="3">
        <v>65.45</v>
      </c>
    </row>
    <row r="11" spans="8:84" x14ac:dyDescent="0.3">
      <c r="H11" s="68">
        <v>98</v>
      </c>
      <c r="I11" s="3">
        <v>133</v>
      </c>
      <c r="J11" s="3">
        <v>140.66</v>
      </c>
      <c r="K11" s="3">
        <v>133</v>
      </c>
      <c r="L11" s="3">
        <v>133</v>
      </c>
      <c r="M11" s="3">
        <v>140.66</v>
      </c>
      <c r="N11" s="3">
        <v>140.66</v>
      </c>
      <c r="O11" s="3">
        <v>140.66</v>
      </c>
      <c r="P11" s="68">
        <v>98</v>
      </c>
      <c r="S11" s="68">
        <v>98</v>
      </c>
      <c r="T11" s="3">
        <v>133</v>
      </c>
      <c r="U11" s="68">
        <v>98</v>
      </c>
      <c r="X11" s="3">
        <v>4</v>
      </c>
      <c r="Y11" s="3">
        <v>-1.5</v>
      </c>
      <c r="Z11" s="3">
        <v>75</v>
      </c>
      <c r="AA11" s="3">
        <v>-5</v>
      </c>
      <c r="AB11" s="3">
        <v>97</v>
      </c>
      <c r="AC11" s="3">
        <v>86</v>
      </c>
      <c r="AD11" s="3">
        <v>88</v>
      </c>
      <c r="AE11" s="3">
        <v>82</v>
      </c>
      <c r="AF11" s="3">
        <v>92</v>
      </c>
      <c r="AG11" s="3">
        <v>88</v>
      </c>
      <c r="AH11" s="3">
        <v>176</v>
      </c>
      <c r="AI11" s="3">
        <v>23.099999999999998</v>
      </c>
      <c r="AJ11" s="3">
        <v>80</v>
      </c>
      <c r="AK11" s="3">
        <v>107</v>
      </c>
      <c r="AL11" s="3">
        <v>194</v>
      </c>
      <c r="AM11" s="3">
        <v>238</v>
      </c>
      <c r="AO11" s="3">
        <v>4</v>
      </c>
      <c r="AP11" s="3">
        <v>-0.4</v>
      </c>
      <c r="AQ11" s="3">
        <v>10</v>
      </c>
      <c r="AR11" s="3">
        <v>10</v>
      </c>
      <c r="AS11" s="3">
        <v>9.8000000000000007</v>
      </c>
      <c r="AT11" s="3">
        <v>10</v>
      </c>
      <c r="AU11" s="3">
        <v>10</v>
      </c>
      <c r="AV11" s="3">
        <v>0</v>
      </c>
      <c r="AW11" s="3">
        <v>-0.1</v>
      </c>
      <c r="AX11" s="3">
        <v>10</v>
      </c>
      <c r="AY11" s="3">
        <v>10</v>
      </c>
      <c r="AZ11" s="3">
        <v>9.8000000000000007</v>
      </c>
      <c r="BA11" s="3">
        <v>10</v>
      </c>
      <c r="BB11" s="3">
        <v>9.75</v>
      </c>
      <c r="BC11" s="3">
        <v>9.8000000000000007</v>
      </c>
      <c r="BD11" s="3">
        <v>0</v>
      </c>
      <c r="BE11" s="3">
        <v>0</v>
      </c>
      <c r="BH11" s="3">
        <v>97</v>
      </c>
      <c r="BI11" s="3">
        <v>65.31</v>
      </c>
      <c r="BJ11" s="3">
        <v>65.31</v>
      </c>
      <c r="BK11" s="3">
        <v>65.31</v>
      </c>
      <c r="BL11" s="3">
        <v>65.010000000000005</v>
      </c>
      <c r="BM11" s="3">
        <v>65.34</v>
      </c>
      <c r="BN11" s="3">
        <v>65.16</v>
      </c>
      <c r="BO11" s="3">
        <v>65.39</v>
      </c>
      <c r="BP11" s="3">
        <v>65.31</v>
      </c>
      <c r="BQ11" s="3">
        <v>65.31</v>
      </c>
      <c r="BR11" s="3">
        <v>65.680000000000007</v>
      </c>
      <c r="BS11" s="3">
        <v>65.180000000000007</v>
      </c>
      <c r="BU11" s="3">
        <v>97</v>
      </c>
      <c r="BV11" s="3">
        <v>65.930000000000007</v>
      </c>
      <c r="BW11" s="3">
        <v>65.930000000000007</v>
      </c>
      <c r="BX11" s="3">
        <v>65.930000000000007</v>
      </c>
      <c r="BY11" s="3">
        <v>60.2</v>
      </c>
      <c r="BZ11" s="3">
        <v>65.87</v>
      </c>
      <c r="CA11" s="3">
        <v>65.650000000000006</v>
      </c>
      <c r="CB11" s="3">
        <v>65.86</v>
      </c>
      <c r="CC11" s="3">
        <v>65.94</v>
      </c>
      <c r="CD11" s="3">
        <v>65.930000000000007</v>
      </c>
      <c r="CE11" s="3">
        <v>67.38</v>
      </c>
      <c r="CF11" s="3">
        <v>65.180000000000007</v>
      </c>
    </row>
    <row r="12" spans="8:84" x14ac:dyDescent="0.3">
      <c r="H12" s="68">
        <v>98</v>
      </c>
      <c r="I12" s="3">
        <v>132.33000000000001</v>
      </c>
      <c r="J12" s="3">
        <v>139</v>
      </c>
      <c r="K12" s="3">
        <v>132.33000000000001</v>
      </c>
      <c r="L12" s="3">
        <v>132.19999999999999</v>
      </c>
      <c r="M12" s="3">
        <v>139</v>
      </c>
      <c r="N12" s="3">
        <v>139</v>
      </c>
      <c r="O12" s="3">
        <v>139</v>
      </c>
      <c r="P12" s="68">
        <v>98</v>
      </c>
      <c r="S12" s="68">
        <v>98</v>
      </c>
      <c r="T12" s="3">
        <v>131.5</v>
      </c>
      <c r="U12" s="68">
        <v>98</v>
      </c>
      <c r="X12" s="3">
        <v>5</v>
      </c>
      <c r="Y12" s="3">
        <v>-2</v>
      </c>
      <c r="Z12" s="3">
        <v>60</v>
      </c>
      <c r="AA12" s="3">
        <v>-7</v>
      </c>
      <c r="AB12" s="3">
        <v>96</v>
      </c>
      <c r="AC12" s="3">
        <v>75</v>
      </c>
      <c r="AD12" s="3">
        <v>80</v>
      </c>
      <c r="AE12" s="3">
        <v>72</v>
      </c>
      <c r="AF12" s="3">
        <v>86</v>
      </c>
      <c r="AG12" s="3">
        <v>80</v>
      </c>
      <c r="AH12" s="3">
        <v>168</v>
      </c>
      <c r="AI12" s="3">
        <v>18</v>
      </c>
      <c r="AJ12" s="3">
        <v>60</v>
      </c>
      <c r="AK12" s="3">
        <v>80</v>
      </c>
      <c r="AL12" s="3">
        <v>192</v>
      </c>
      <c r="AM12" s="3">
        <v>234</v>
      </c>
      <c r="AO12" s="3">
        <v>5</v>
      </c>
      <c r="AP12" s="3">
        <v>-0.8</v>
      </c>
      <c r="AQ12" s="3">
        <v>9.8000000000000007</v>
      </c>
      <c r="AR12" s="3">
        <v>9.8000000000000007</v>
      </c>
      <c r="AS12" s="3">
        <v>9.6</v>
      </c>
      <c r="AT12" s="3">
        <v>9.6</v>
      </c>
      <c r="AU12" s="3">
        <v>9</v>
      </c>
      <c r="AV12" s="3">
        <v>-0.1</v>
      </c>
      <c r="AW12" s="3">
        <v>-0.2</v>
      </c>
      <c r="AX12" s="3">
        <v>9.6</v>
      </c>
      <c r="AY12" s="3">
        <v>9.8000000000000007</v>
      </c>
      <c r="AZ12" s="3">
        <v>9.6</v>
      </c>
      <c r="BA12" s="3">
        <v>9.7000000000000011</v>
      </c>
      <c r="BB12" s="3">
        <v>9.5</v>
      </c>
      <c r="BC12" s="3">
        <v>9.6</v>
      </c>
      <c r="BD12" s="3">
        <v>0</v>
      </c>
      <c r="BE12" s="3">
        <v>-2</v>
      </c>
      <c r="BH12" s="3">
        <v>96</v>
      </c>
      <c r="BI12" s="3">
        <v>65</v>
      </c>
      <c r="BJ12" s="3">
        <v>65</v>
      </c>
      <c r="BK12" s="3">
        <v>65</v>
      </c>
      <c r="BL12" s="3">
        <v>64.73</v>
      </c>
      <c r="BM12" s="3">
        <v>65.069999999999993</v>
      </c>
      <c r="BN12" s="3">
        <v>65.010000000000005</v>
      </c>
      <c r="BO12" s="3">
        <v>65.16</v>
      </c>
      <c r="BP12" s="3">
        <v>65.010000000000005</v>
      </c>
      <c r="BQ12" s="3">
        <v>65</v>
      </c>
      <c r="BR12" s="3">
        <v>65.3</v>
      </c>
      <c r="BS12" s="3">
        <v>64.88</v>
      </c>
      <c r="BU12" s="3">
        <v>96</v>
      </c>
      <c r="BV12" s="3">
        <v>65.349999999999994</v>
      </c>
      <c r="BW12" s="3">
        <v>65.349999999999994</v>
      </c>
      <c r="BX12" s="3">
        <v>65.349999999999994</v>
      </c>
      <c r="BY12" s="3">
        <v>59.68</v>
      </c>
      <c r="BZ12" s="3">
        <v>65.31</v>
      </c>
      <c r="CA12" s="3">
        <v>65.349999999999994</v>
      </c>
      <c r="CB12" s="3">
        <v>65.34</v>
      </c>
      <c r="CC12" s="3">
        <v>65.349999999999994</v>
      </c>
      <c r="CD12" s="3">
        <v>65.349999999999994</v>
      </c>
      <c r="CE12" s="3">
        <v>66.739999999999995</v>
      </c>
      <c r="CF12" s="3">
        <v>64.88</v>
      </c>
    </row>
    <row r="13" spans="8:84" x14ac:dyDescent="0.3">
      <c r="H13" s="68">
        <v>98</v>
      </c>
      <c r="I13" s="3">
        <v>131.66</v>
      </c>
      <c r="J13" s="3">
        <v>137</v>
      </c>
      <c r="K13" s="3">
        <v>131.66</v>
      </c>
      <c r="L13" s="3">
        <v>131.4</v>
      </c>
      <c r="M13" s="3">
        <v>137</v>
      </c>
      <c r="N13" s="3">
        <v>137</v>
      </c>
      <c r="O13" s="3">
        <v>137</v>
      </c>
      <c r="P13" s="68">
        <v>98</v>
      </c>
      <c r="S13" s="68">
        <v>96</v>
      </c>
      <c r="T13" s="3">
        <v>130</v>
      </c>
      <c r="U13" s="68">
        <v>96</v>
      </c>
      <c r="X13" s="3">
        <v>6</v>
      </c>
      <c r="Y13" s="3">
        <v>-2.5</v>
      </c>
      <c r="Z13" s="3">
        <v>40</v>
      </c>
      <c r="AA13" s="3">
        <v>-9</v>
      </c>
      <c r="AB13" s="3">
        <v>95</v>
      </c>
      <c r="AC13" s="3">
        <v>64</v>
      </c>
      <c r="AD13" s="3">
        <v>70</v>
      </c>
      <c r="AE13" s="3">
        <v>60</v>
      </c>
      <c r="AF13" s="3">
        <v>75</v>
      </c>
      <c r="AG13" s="3">
        <v>72</v>
      </c>
      <c r="AH13" s="3">
        <v>160</v>
      </c>
      <c r="AI13" s="3">
        <v>12</v>
      </c>
      <c r="AJ13" s="3">
        <v>40</v>
      </c>
      <c r="AK13" s="3">
        <v>53</v>
      </c>
      <c r="AL13" s="3">
        <v>190</v>
      </c>
      <c r="AM13" s="3">
        <v>230</v>
      </c>
      <c r="AO13" s="3">
        <v>6</v>
      </c>
      <c r="AP13" s="3">
        <v>-1.2</v>
      </c>
      <c r="AQ13" s="3">
        <v>9.6</v>
      </c>
      <c r="AR13" s="3">
        <v>9.6</v>
      </c>
      <c r="AS13" s="3">
        <v>9.4</v>
      </c>
      <c r="AT13" s="3">
        <v>9.1999999999999993</v>
      </c>
      <c r="AU13" s="3">
        <v>8</v>
      </c>
      <c r="AV13" s="3">
        <v>-0.2</v>
      </c>
      <c r="AW13" s="3">
        <v>-0.3</v>
      </c>
      <c r="AX13" s="3">
        <v>9.1999999999999993</v>
      </c>
      <c r="AY13" s="3">
        <v>9.6</v>
      </c>
      <c r="AZ13" s="3">
        <v>9.4</v>
      </c>
      <c r="BA13" s="3">
        <v>9.4</v>
      </c>
      <c r="BB13" s="3">
        <v>9.25</v>
      </c>
      <c r="BC13" s="3">
        <v>9.4</v>
      </c>
      <c r="BD13" s="3">
        <v>0</v>
      </c>
      <c r="BE13" s="3">
        <v>-4</v>
      </c>
      <c r="BH13" s="3">
        <v>95</v>
      </c>
      <c r="BI13" s="3">
        <v>64.709999999999994</v>
      </c>
      <c r="BJ13" s="3">
        <v>64.709999999999994</v>
      </c>
      <c r="BK13" s="3">
        <v>64.709999999999994</v>
      </c>
      <c r="BL13" s="3">
        <v>64.45</v>
      </c>
      <c r="BM13" s="3">
        <v>64.790000000000006</v>
      </c>
      <c r="BN13" s="3">
        <v>64.709999999999994</v>
      </c>
      <c r="BO13" s="3">
        <v>64.94</v>
      </c>
      <c r="BP13" s="3">
        <v>64.709999999999994</v>
      </c>
      <c r="BQ13" s="3">
        <v>64.709999999999994</v>
      </c>
      <c r="BR13" s="3">
        <v>64.94</v>
      </c>
      <c r="BS13" s="3">
        <v>64.599999999999994</v>
      </c>
      <c r="BU13" s="3">
        <v>95</v>
      </c>
      <c r="BV13" s="3">
        <v>64.77</v>
      </c>
      <c r="BW13" s="3">
        <v>64.77</v>
      </c>
      <c r="BX13" s="3">
        <v>64.77</v>
      </c>
      <c r="BY13" s="3">
        <v>59.17</v>
      </c>
      <c r="BZ13" s="3">
        <v>64.75</v>
      </c>
      <c r="CA13" s="3">
        <v>64.77</v>
      </c>
      <c r="CB13" s="3">
        <v>64.819999999999993</v>
      </c>
      <c r="CC13" s="3">
        <v>64.77</v>
      </c>
      <c r="CD13" s="3">
        <v>64.77</v>
      </c>
      <c r="CE13" s="3">
        <v>66.36</v>
      </c>
      <c r="CF13" s="3">
        <v>64.599999999999994</v>
      </c>
    </row>
    <row r="14" spans="8:84" x14ac:dyDescent="0.3">
      <c r="H14" s="68">
        <v>96</v>
      </c>
      <c r="I14" s="3">
        <v>131</v>
      </c>
      <c r="J14" s="3">
        <v>135</v>
      </c>
      <c r="K14" s="3">
        <v>131</v>
      </c>
      <c r="L14" s="3">
        <v>130</v>
      </c>
      <c r="M14" s="3">
        <v>135</v>
      </c>
      <c r="N14" s="3">
        <v>135</v>
      </c>
      <c r="O14" s="3">
        <v>135</v>
      </c>
      <c r="P14" s="68">
        <v>96</v>
      </c>
      <c r="S14" s="68">
        <v>95</v>
      </c>
      <c r="T14" s="3">
        <v>129</v>
      </c>
      <c r="U14" s="68">
        <v>95</v>
      </c>
      <c r="X14" s="3">
        <v>7</v>
      </c>
      <c r="Y14" s="3">
        <v>-3</v>
      </c>
      <c r="Z14" s="3">
        <v>25</v>
      </c>
      <c r="AA14" s="3">
        <v>-11</v>
      </c>
      <c r="AB14" s="3">
        <v>94</v>
      </c>
      <c r="AC14" s="3">
        <v>58</v>
      </c>
      <c r="AD14" s="3">
        <v>58</v>
      </c>
      <c r="AE14" s="3">
        <v>46</v>
      </c>
      <c r="AF14" s="3">
        <v>64</v>
      </c>
      <c r="AG14" s="3">
        <v>61</v>
      </c>
      <c r="AH14" s="3">
        <v>152</v>
      </c>
      <c r="AI14" s="3">
        <v>6.8999999999999995</v>
      </c>
      <c r="AJ14" s="3">
        <v>20</v>
      </c>
      <c r="AK14" s="3">
        <v>27</v>
      </c>
      <c r="AL14" s="3">
        <v>188</v>
      </c>
      <c r="AM14" s="3">
        <v>226</v>
      </c>
      <c r="AO14" s="3">
        <v>7</v>
      </c>
      <c r="AP14" s="3">
        <v>-1.6</v>
      </c>
      <c r="AQ14" s="3">
        <v>9.4</v>
      </c>
      <c r="AR14" s="3">
        <v>9.4</v>
      </c>
      <c r="AS14" s="3">
        <v>9.1999999999999993</v>
      </c>
      <c r="AT14" s="3">
        <v>8.8000000000000007</v>
      </c>
      <c r="AU14" s="3">
        <v>7</v>
      </c>
      <c r="AV14" s="3">
        <v>-0.3</v>
      </c>
      <c r="AW14" s="3">
        <v>-0.4</v>
      </c>
      <c r="AX14" s="3">
        <v>8.8000000000000007</v>
      </c>
      <c r="AY14" s="3">
        <v>9.4</v>
      </c>
      <c r="AZ14" s="3">
        <v>9.1999999999999993</v>
      </c>
      <c r="BA14" s="3">
        <v>9.1</v>
      </c>
      <c r="BB14" s="3">
        <v>9</v>
      </c>
      <c r="BC14" s="3">
        <v>9.1999999999999993</v>
      </c>
      <c r="BD14" s="3">
        <v>0</v>
      </c>
      <c r="BE14" s="3">
        <v>-6</v>
      </c>
      <c r="BH14" s="3">
        <v>94</v>
      </c>
      <c r="BI14" s="3">
        <v>64.349999999999994</v>
      </c>
      <c r="BJ14" s="3">
        <v>64.349999999999994</v>
      </c>
      <c r="BK14" s="3">
        <v>64.349999999999994</v>
      </c>
      <c r="BL14" s="3">
        <v>64.13</v>
      </c>
      <c r="BM14" s="3">
        <v>64.459999999999994</v>
      </c>
      <c r="BN14" s="3">
        <v>64.36</v>
      </c>
      <c r="BO14" s="3">
        <v>64.66</v>
      </c>
      <c r="BP14" s="3">
        <v>64.36</v>
      </c>
      <c r="BQ14" s="3">
        <v>64.349999999999994</v>
      </c>
      <c r="BR14" s="3">
        <v>64.739999999999995</v>
      </c>
      <c r="BS14" s="3">
        <v>64.3</v>
      </c>
      <c r="BU14" s="3">
        <v>94</v>
      </c>
      <c r="BV14" s="3">
        <v>64.3</v>
      </c>
      <c r="BW14" s="3">
        <v>64.3</v>
      </c>
      <c r="BX14" s="3">
        <v>64.3</v>
      </c>
      <c r="BY14" s="3">
        <v>58.75</v>
      </c>
      <c r="BZ14" s="3">
        <v>64.3</v>
      </c>
      <c r="CA14" s="3">
        <v>64.3</v>
      </c>
      <c r="CB14" s="3">
        <v>64.400000000000006</v>
      </c>
      <c r="CC14" s="3">
        <v>64.3</v>
      </c>
      <c r="CD14" s="3">
        <v>64.3</v>
      </c>
      <c r="CE14" s="3">
        <v>65.989999999999995</v>
      </c>
      <c r="CF14" s="3">
        <v>64.3</v>
      </c>
    </row>
    <row r="15" spans="8:84" x14ac:dyDescent="0.3">
      <c r="H15" s="68">
        <v>95</v>
      </c>
      <c r="I15" s="3">
        <v>130</v>
      </c>
      <c r="J15" s="3">
        <v>132.5</v>
      </c>
      <c r="K15" s="3">
        <v>130</v>
      </c>
      <c r="L15" s="3" t="s">
        <v>80</v>
      </c>
      <c r="M15" s="3">
        <v>132.5</v>
      </c>
      <c r="N15" s="3">
        <v>132.5</v>
      </c>
      <c r="O15" s="3">
        <v>132.5</v>
      </c>
      <c r="P15" s="68">
        <v>95</v>
      </c>
      <c r="S15" s="68">
        <v>95</v>
      </c>
      <c r="T15" s="3">
        <v>127.25</v>
      </c>
      <c r="U15" s="68">
        <v>95</v>
      </c>
      <c r="X15" s="3">
        <v>8</v>
      </c>
      <c r="Y15" s="3">
        <v>-3.5</v>
      </c>
      <c r="Z15" s="3">
        <v>12.5</v>
      </c>
      <c r="AA15" s="3">
        <v>-13</v>
      </c>
      <c r="AB15" s="3">
        <v>93</v>
      </c>
      <c r="AC15" s="3">
        <v>53</v>
      </c>
      <c r="AD15" s="3">
        <v>44</v>
      </c>
      <c r="AE15" s="3">
        <v>30</v>
      </c>
      <c r="AF15" s="3">
        <v>58</v>
      </c>
      <c r="AG15" s="3">
        <v>55</v>
      </c>
      <c r="AH15" s="3">
        <v>144</v>
      </c>
      <c r="AI15" s="3">
        <v>3.3</v>
      </c>
      <c r="AJ15" s="3">
        <v>10</v>
      </c>
      <c r="AK15" s="3">
        <v>13</v>
      </c>
      <c r="AL15" s="3">
        <v>186</v>
      </c>
      <c r="AM15" s="3">
        <v>220</v>
      </c>
      <c r="AO15" s="3">
        <v>8</v>
      </c>
      <c r="AP15" s="3">
        <v>-2</v>
      </c>
      <c r="AQ15" s="3">
        <v>9.1999999999999993</v>
      </c>
      <c r="AR15" s="3">
        <v>9.1999999999999993</v>
      </c>
      <c r="AS15" s="3">
        <v>9</v>
      </c>
      <c r="AT15" s="3">
        <v>8.4</v>
      </c>
      <c r="AU15" s="3">
        <v>6</v>
      </c>
      <c r="AV15" s="3">
        <v>-0.4</v>
      </c>
      <c r="AW15" s="3">
        <v>-0.5</v>
      </c>
      <c r="AX15" s="3">
        <v>8.4</v>
      </c>
      <c r="AY15" s="3">
        <v>9.1999999999999993</v>
      </c>
      <c r="AZ15" s="3">
        <v>9</v>
      </c>
      <c r="BA15" s="3">
        <v>8.8000000000000007</v>
      </c>
      <c r="BB15" s="3">
        <v>8.75</v>
      </c>
      <c r="BC15" s="3">
        <v>9</v>
      </c>
      <c r="BD15" s="3">
        <v>0</v>
      </c>
      <c r="BE15" s="3">
        <v>-8</v>
      </c>
      <c r="BH15" s="3">
        <v>93</v>
      </c>
      <c r="BI15" s="3">
        <v>64.08</v>
      </c>
      <c r="BJ15" s="3">
        <v>64.08</v>
      </c>
      <c r="BK15" s="3">
        <v>64.08</v>
      </c>
      <c r="BL15" s="3">
        <v>63.88</v>
      </c>
      <c r="BM15" s="3">
        <v>64.2</v>
      </c>
      <c r="BN15" s="3">
        <v>64.08</v>
      </c>
      <c r="BO15" s="3">
        <v>64.459999999999994</v>
      </c>
      <c r="BP15" s="3">
        <v>64.08</v>
      </c>
      <c r="BQ15" s="3">
        <v>64.08</v>
      </c>
      <c r="BR15" s="3">
        <v>64.56</v>
      </c>
      <c r="BS15" s="3">
        <v>63.95</v>
      </c>
      <c r="BU15" s="3">
        <v>93</v>
      </c>
      <c r="BV15" s="3">
        <v>63.88</v>
      </c>
      <c r="BW15" s="3">
        <v>63.88</v>
      </c>
      <c r="BX15" s="3">
        <v>63.88</v>
      </c>
      <c r="BY15" s="3">
        <v>58.37</v>
      </c>
      <c r="BZ15" s="3">
        <v>63.89</v>
      </c>
      <c r="CA15" s="3">
        <v>63.88</v>
      </c>
      <c r="CB15" s="3">
        <v>63.99</v>
      </c>
      <c r="CC15" s="3">
        <v>63.88</v>
      </c>
      <c r="CD15" s="3">
        <v>63.88</v>
      </c>
      <c r="CE15" s="3">
        <v>65.81</v>
      </c>
      <c r="CF15" s="3">
        <v>63.95</v>
      </c>
    </row>
    <row r="16" spans="8:84" x14ac:dyDescent="0.3">
      <c r="H16" s="68">
        <v>95</v>
      </c>
      <c r="I16" s="3">
        <v>129.66</v>
      </c>
      <c r="J16" s="3">
        <v>131.25</v>
      </c>
      <c r="K16" s="3">
        <v>129.66</v>
      </c>
      <c r="L16" s="3">
        <v>128.57</v>
      </c>
      <c r="M16" s="3">
        <v>131.25</v>
      </c>
      <c r="N16" s="3">
        <v>131.25</v>
      </c>
      <c r="O16" s="3">
        <v>131.25</v>
      </c>
      <c r="P16" s="68">
        <v>95</v>
      </c>
      <c r="S16" s="68">
        <v>92</v>
      </c>
      <c r="T16" s="3">
        <v>125.5</v>
      </c>
      <c r="U16" s="68">
        <v>92</v>
      </c>
      <c r="X16" s="3">
        <v>9</v>
      </c>
      <c r="Y16" s="3">
        <v>-4</v>
      </c>
      <c r="Z16" s="3">
        <v>5</v>
      </c>
      <c r="AA16" s="3">
        <v>-15</v>
      </c>
      <c r="AB16" s="3">
        <v>92</v>
      </c>
      <c r="AC16" s="3">
        <v>50</v>
      </c>
      <c r="AD16" s="3">
        <v>28</v>
      </c>
      <c r="AE16" s="3">
        <v>12</v>
      </c>
      <c r="AF16" s="3">
        <v>50</v>
      </c>
      <c r="AG16" s="3">
        <v>50</v>
      </c>
      <c r="AH16" s="3">
        <v>136</v>
      </c>
      <c r="AI16" s="3">
        <v>0</v>
      </c>
      <c r="AJ16" s="3">
        <v>0</v>
      </c>
      <c r="AK16" s="3">
        <v>0</v>
      </c>
      <c r="AL16" s="3">
        <v>0</v>
      </c>
      <c r="AM16" s="3">
        <v>0</v>
      </c>
      <c r="AO16" s="3">
        <v>9</v>
      </c>
      <c r="AP16" s="3">
        <v>-2.4</v>
      </c>
      <c r="AQ16" s="3">
        <v>9</v>
      </c>
      <c r="AR16" s="3">
        <v>8</v>
      </c>
      <c r="AS16" s="3">
        <v>8</v>
      </c>
      <c r="AT16" s="3">
        <v>8</v>
      </c>
      <c r="AU16" s="3">
        <v>5</v>
      </c>
      <c r="AV16" s="3">
        <v>-0.5</v>
      </c>
      <c r="AW16" s="3">
        <v>-0.6</v>
      </c>
      <c r="AX16" s="3">
        <v>8</v>
      </c>
      <c r="AY16" s="3">
        <v>8.5</v>
      </c>
      <c r="AZ16" s="3">
        <v>8.5</v>
      </c>
      <c r="BA16" s="3">
        <v>8.5</v>
      </c>
      <c r="BB16" s="3">
        <v>8.5</v>
      </c>
      <c r="BC16" s="3">
        <v>8</v>
      </c>
      <c r="BD16" s="3">
        <v>0</v>
      </c>
      <c r="BE16" s="3">
        <v>-10</v>
      </c>
      <c r="BH16" s="3">
        <v>92</v>
      </c>
      <c r="BI16" s="3">
        <v>63.78</v>
      </c>
      <c r="BJ16" s="3">
        <v>63.78</v>
      </c>
      <c r="BK16" s="3">
        <v>63.78</v>
      </c>
      <c r="BL16" s="3">
        <v>63.6</v>
      </c>
      <c r="BM16" s="3">
        <v>63.92</v>
      </c>
      <c r="BN16" s="3">
        <v>63.79</v>
      </c>
      <c r="BO16" s="3">
        <v>64.22</v>
      </c>
      <c r="BP16" s="3">
        <v>63.79</v>
      </c>
      <c r="BQ16" s="3">
        <v>63.78</v>
      </c>
      <c r="BR16" s="3">
        <v>63.77</v>
      </c>
      <c r="BS16" s="3">
        <v>63.65</v>
      </c>
      <c r="BU16" s="3">
        <v>92</v>
      </c>
      <c r="BV16" s="3">
        <v>63.52</v>
      </c>
      <c r="BW16" s="3">
        <v>63.52</v>
      </c>
      <c r="BX16" s="3">
        <v>63.52</v>
      </c>
      <c r="BY16" s="3">
        <v>58.06</v>
      </c>
      <c r="BZ16" s="3">
        <v>63.54</v>
      </c>
      <c r="CA16" s="3">
        <v>63.52</v>
      </c>
      <c r="CB16" s="3">
        <v>63.66</v>
      </c>
      <c r="CC16" s="3">
        <v>63.53</v>
      </c>
      <c r="CD16" s="3">
        <v>63.52</v>
      </c>
      <c r="CE16" s="3">
        <v>65.709999999999994</v>
      </c>
      <c r="CF16" s="3">
        <v>63.65</v>
      </c>
    </row>
    <row r="17" spans="8:84" x14ac:dyDescent="0.3">
      <c r="H17" s="68">
        <v>94</v>
      </c>
      <c r="I17" s="3">
        <v>129.33000000000001</v>
      </c>
      <c r="J17" s="3">
        <v>130</v>
      </c>
      <c r="K17" s="3">
        <v>129.33000000000001</v>
      </c>
      <c r="L17" s="3">
        <v>127.86</v>
      </c>
      <c r="M17" s="3">
        <v>130</v>
      </c>
      <c r="N17" s="3">
        <v>130</v>
      </c>
      <c r="O17" s="3">
        <v>130</v>
      </c>
      <c r="P17" s="68">
        <v>94</v>
      </c>
      <c r="S17" s="68">
        <v>89</v>
      </c>
      <c r="T17" s="3">
        <v>123.5</v>
      </c>
      <c r="U17" s="68">
        <v>89</v>
      </c>
      <c r="BH17" s="3">
        <v>91</v>
      </c>
      <c r="BI17" s="3">
        <v>63.51</v>
      </c>
      <c r="BJ17" s="3">
        <v>63.51</v>
      </c>
      <c r="BK17" s="3">
        <v>63.51</v>
      </c>
      <c r="BL17" s="3">
        <v>63.35</v>
      </c>
      <c r="BM17" s="3">
        <v>63.65</v>
      </c>
      <c r="BN17" s="3">
        <v>63.51</v>
      </c>
      <c r="BO17" s="3">
        <v>63.97</v>
      </c>
      <c r="BP17" s="3">
        <v>63.51</v>
      </c>
      <c r="BQ17" s="3">
        <v>63.51</v>
      </c>
      <c r="BR17" s="3">
        <v>63.24</v>
      </c>
      <c r="BS17" s="3">
        <v>63.33</v>
      </c>
      <c r="BU17" s="3">
        <v>91</v>
      </c>
      <c r="BV17" s="3">
        <v>63.2</v>
      </c>
      <c r="BW17" s="3">
        <v>63.2</v>
      </c>
      <c r="BX17" s="3">
        <v>63.2</v>
      </c>
      <c r="BY17" s="3">
        <v>57.78</v>
      </c>
      <c r="BZ17" s="3">
        <v>63.23</v>
      </c>
      <c r="CA17" s="3">
        <v>63.21</v>
      </c>
      <c r="CB17" s="3">
        <v>63.37</v>
      </c>
      <c r="CC17" s="3">
        <v>63.21</v>
      </c>
      <c r="CD17" s="3">
        <v>63.2</v>
      </c>
      <c r="CE17" s="3">
        <v>65.44</v>
      </c>
      <c r="CF17" s="3">
        <v>63.33</v>
      </c>
    </row>
    <row r="18" spans="8:84" x14ac:dyDescent="0.3">
      <c r="H18" s="68">
        <v>93</v>
      </c>
      <c r="I18" s="3">
        <v>128.66</v>
      </c>
      <c r="J18" s="3">
        <v>127.5</v>
      </c>
      <c r="K18" s="3">
        <v>128.66</v>
      </c>
      <c r="L18" s="3">
        <v>127.14</v>
      </c>
      <c r="M18" s="3">
        <v>127.5</v>
      </c>
      <c r="N18" s="3">
        <v>127.5</v>
      </c>
      <c r="O18" s="3">
        <v>127.5</v>
      </c>
      <c r="P18" s="68">
        <v>93</v>
      </c>
      <c r="S18" s="68">
        <v>89</v>
      </c>
      <c r="T18" s="3">
        <v>122.75</v>
      </c>
      <c r="U18" s="68">
        <v>89</v>
      </c>
      <c r="BH18" s="3">
        <v>90</v>
      </c>
      <c r="BI18" s="3">
        <v>63.24</v>
      </c>
      <c r="BJ18" s="3">
        <v>63.24</v>
      </c>
      <c r="BK18" s="3">
        <v>63.24</v>
      </c>
      <c r="BL18" s="3">
        <v>63.11</v>
      </c>
      <c r="BM18" s="3">
        <v>63.39</v>
      </c>
      <c r="BN18" s="3">
        <v>63.25</v>
      </c>
      <c r="BO18" s="3">
        <v>63.76</v>
      </c>
      <c r="BP18" s="3">
        <v>63.25</v>
      </c>
      <c r="BQ18" s="3">
        <v>63.24</v>
      </c>
      <c r="BR18" s="3">
        <v>63.11</v>
      </c>
      <c r="BS18" s="3">
        <v>63.01</v>
      </c>
      <c r="BU18" s="3">
        <v>90</v>
      </c>
      <c r="BV18" s="3">
        <v>62.9</v>
      </c>
      <c r="BW18" s="3">
        <v>62.9</v>
      </c>
      <c r="BX18" s="3">
        <v>62.9</v>
      </c>
      <c r="BY18" s="3">
        <v>57.5</v>
      </c>
      <c r="BZ18" s="3">
        <v>62.93</v>
      </c>
      <c r="CA18" s="3">
        <v>62.9</v>
      </c>
      <c r="CB18" s="3">
        <v>63.09</v>
      </c>
      <c r="CC18" s="3">
        <v>62.9</v>
      </c>
      <c r="CD18" s="3">
        <v>62.9</v>
      </c>
      <c r="CE18" s="3">
        <v>64.36</v>
      </c>
      <c r="CF18" s="3">
        <v>63.01</v>
      </c>
    </row>
    <row r="19" spans="8:84" x14ac:dyDescent="0.3">
      <c r="H19" s="68">
        <v>91</v>
      </c>
      <c r="I19" s="3">
        <v>127.66</v>
      </c>
      <c r="J19" s="3">
        <v>127.25</v>
      </c>
      <c r="K19" s="3">
        <v>127.66</v>
      </c>
      <c r="L19" s="3">
        <v>127.14</v>
      </c>
      <c r="M19" s="3">
        <v>127.25</v>
      </c>
      <c r="N19" s="3">
        <v>127.25</v>
      </c>
      <c r="O19" s="3">
        <v>127.25</v>
      </c>
      <c r="P19" s="68">
        <v>91</v>
      </c>
      <c r="S19" s="68">
        <v>86</v>
      </c>
      <c r="T19" s="3">
        <v>122</v>
      </c>
      <c r="U19" s="68">
        <v>86</v>
      </c>
      <c r="BH19" s="3">
        <v>89</v>
      </c>
      <c r="BI19" s="3">
        <v>62.97</v>
      </c>
      <c r="BJ19" s="3">
        <v>62.97</v>
      </c>
      <c r="BK19" s="3">
        <v>62.97</v>
      </c>
      <c r="BL19" s="3">
        <v>62.86</v>
      </c>
      <c r="BM19" s="3">
        <v>63.13</v>
      </c>
      <c r="BN19" s="3">
        <v>62.98</v>
      </c>
      <c r="BO19" s="3">
        <v>63.51</v>
      </c>
      <c r="BP19" s="3">
        <v>62.98</v>
      </c>
      <c r="BQ19" s="3">
        <v>62.97</v>
      </c>
      <c r="BR19" s="3">
        <v>63.08</v>
      </c>
      <c r="BS19" s="3">
        <v>62.75</v>
      </c>
      <c r="BU19" s="3">
        <v>89</v>
      </c>
      <c r="BV19" s="3">
        <v>62.61</v>
      </c>
      <c r="BW19" s="3">
        <v>62.61</v>
      </c>
      <c r="BX19" s="3">
        <v>62.61</v>
      </c>
      <c r="BY19" s="3">
        <v>57.25</v>
      </c>
      <c r="BZ19" s="3">
        <v>62.66</v>
      </c>
      <c r="CA19" s="3">
        <v>62.62</v>
      </c>
      <c r="CB19" s="3">
        <v>62.86</v>
      </c>
      <c r="CC19" s="3">
        <v>62.62</v>
      </c>
      <c r="CD19" s="3">
        <v>62.61</v>
      </c>
      <c r="CE19" s="3">
        <v>64</v>
      </c>
      <c r="CF19" s="3">
        <v>62.75</v>
      </c>
    </row>
    <row r="20" spans="8:84" x14ac:dyDescent="0.3">
      <c r="H20" s="68">
        <v>90</v>
      </c>
      <c r="I20" s="3">
        <v>127.33</v>
      </c>
      <c r="J20" s="3">
        <v>127</v>
      </c>
      <c r="K20" s="3">
        <v>127.33</v>
      </c>
      <c r="L20" s="3">
        <v>126.43</v>
      </c>
      <c r="M20" s="3">
        <v>127</v>
      </c>
      <c r="N20" s="3">
        <v>127</v>
      </c>
      <c r="O20" s="3">
        <v>127</v>
      </c>
      <c r="P20" s="68">
        <v>90</v>
      </c>
      <c r="S20" s="68">
        <v>83</v>
      </c>
      <c r="T20" s="3">
        <v>119.5</v>
      </c>
      <c r="U20" s="68">
        <v>83</v>
      </c>
      <c r="BH20" s="3">
        <v>88</v>
      </c>
      <c r="BI20" s="3">
        <v>62.68</v>
      </c>
      <c r="BJ20" s="3">
        <v>62.68</v>
      </c>
      <c r="BK20" s="3">
        <v>62.68</v>
      </c>
      <c r="BL20" s="3">
        <v>62.59</v>
      </c>
      <c r="BM20" s="3">
        <v>62.85</v>
      </c>
      <c r="BN20" s="3">
        <v>62.68</v>
      </c>
      <c r="BO20" s="3">
        <v>63.25</v>
      </c>
      <c r="BP20" s="3">
        <v>62.69</v>
      </c>
      <c r="BQ20" s="3">
        <v>62.68</v>
      </c>
      <c r="BR20" s="3">
        <v>62.51</v>
      </c>
      <c r="BS20" s="3">
        <v>62.5</v>
      </c>
      <c r="BU20" s="3">
        <v>88</v>
      </c>
      <c r="BV20" s="3">
        <v>62.33</v>
      </c>
      <c r="BW20" s="3">
        <v>62.33</v>
      </c>
      <c r="BX20" s="3">
        <v>62.33</v>
      </c>
      <c r="BY20" s="3">
        <v>57</v>
      </c>
      <c r="BZ20" s="3">
        <v>62.39</v>
      </c>
      <c r="CA20" s="3">
        <v>62.33</v>
      </c>
      <c r="CB20" s="3">
        <v>62.61</v>
      </c>
      <c r="CC20" s="3">
        <v>62.33</v>
      </c>
      <c r="CD20" s="3">
        <v>62.33</v>
      </c>
      <c r="CE20" s="3">
        <v>63.84</v>
      </c>
      <c r="CF20" s="3">
        <v>62.5</v>
      </c>
    </row>
    <row r="21" spans="8:84" x14ac:dyDescent="0.3">
      <c r="H21" s="68">
        <v>88</v>
      </c>
      <c r="I21" s="3">
        <v>126.33</v>
      </c>
      <c r="J21" s="3">
        <v>124</v>
      </c>
      <c r="K21" s="3">
        <v>126.33</v>
      </c>
      <c r="L21" s="3">
        <v>125.71</v>
      </c>
      <c r="M21" s="3">
        <v>124</v>
      </c>
      <c r="N21" s="3">
        <v>124</v>
      </c>
      <c r="O21" s="3">
        <v>124</v>
      </c>
      <c r="P21" s="68">
        <v>88</v>
      </c>
      <c r="S21" s="68">
        <v>82</v>
      </c>
      <c r="T21" s="3">
        <v>119</v>
      </c>
      <c r="U21" s="68">
        <v>82</v>
      </c>
      <c r="BH21" s="3">
        <v>87</v>
      </c>
      <c r="BI21" s="3">
        <v>62.39</v>
      </c>
      <c r="BJ21" s="3">
        <v>62.39</v>
      </c>
      <c r="BK21" s="3">
        <v>62.39</v>
      </c>
      <c r="BL21" s="3">
        <v>62.32</v>
      </c>
      <c r="BM21" s="3">
        <v>62.52</v>
      </c>
      <c r="BN21" s="3">
        <v>62.39</v>
      </c>
      <c r="BO21" s="3">
        <v>62.91</v>
      </c>
      <c r="BP21" s="3">
        <v>62.39</v>
      </c>
      <c r="BQ21" s="3">
        <v>62.39</v>
      </c>
      <c r="BR21" s="3">
        <v>62.41</v>
      </c>
      <c r="BS21" s="3">
        <v>62.26</v>
      </c>
      <c r="BU21" s="3">
        <v>87</v>
      </c>
      <c r="BV21" s="3">
        <v>62.04</v>
      </c>
      <c r="BW21" s="3">
        <v>62.04</v>
      </c>
      <c r="BX21" s="3">
        <v>62.04</v>
      </c>
      <c r="BY21" s="3">
        <v>56.74</v>
      </c>
      <c r="BZ21" s="3">
        <v>62.11</v>
      </c>
      <c r="CA21" s="3">
        <v>62.04</v>
      </c>
      <c r="CB21" s="3">
        <v>62.35</v>
      </c>
      <c r="CC21" s="3">
        <v>62.05</v>
      </c>
      <c r="CD21" s="3">
        <v>62.04</v>
      </c>
      <c r="CE21" s="3">
        <v>63.59</v>
      </c>
      <c r="CF21" s="3">
        <v>62.26</v>
      </c>
    </row>
    <row r="22" spans="8:84" x14ac:dyDescent="0.3">
      <c r="H22" s="68">
        <v>86</v>
      </c>
      <c r="I22" s="3">
        <v>125</v>
      </c>
      <c r="J22" s="3">
        <v>121.5</v>
      </c>
      <c r="K22" s="3">
        <v>125</v>
      </c>
      <c r="L22" s="3">
        <v>125</v>
      </c>
      <c r="M22" s="3">
        <v>121.5</v>
      </c>
      <c r="N22" s="3">
        <v>121.5</v>
      </c>
      <c r="O22" s="3">
        <v>121.5</v>
      </c>
      <c r="P22" s="68">
        <v>86</v>
      </c>
      <c r="S22" s="68">
        <v>80</v>
      </c>
      <c r="T22" s="3">
        <v>118.33</v>
      </c>
      <c r="U22" s="68">
        <v>80</v>
      </c>
      <c r="BH22" s="3">
        <v>86</v>
      </c>
      <c r="BI22" s="3">
        <v>62.15</v>
      </c>
      <c r="BJ22" s="3">
        <v>62.15</v>
      </c>
      <c r="BK22" s="3">
        <v>62.15</v>
      </c>
      <c r="BL22" s="3">
        <v>62.1</v>
      </c>
      <c r="BM22" s="3">
        <v>62.25</v>
      </c>
      <c r="BN22" s="3">
        <v>62.16</v>
      </c>
      <c r="BO22" s="3">
        <v>62.15</v>
      </c>
      <c r="BP22" s="3">
        <v>62.16</v>
      </c>
      <c r="BQ22" s="3">
        <v>62.15</v>
      </c>
      <c r="BR22" s="3">
        <v>61.9</v>
      </c>
      <c r="BS22" s="3">
        <v>62.02</v>
      </c>
      <c r="BU22" s="3">
        <v>86</v>
      </c>
      <c r="BV22" s="3">
        <v>61.75</v>
      </c>
      <c r="BW22" s="3">
        <v>61.75</v>
      </c>
      <c r="BX22" s="3">
        <v>61.75</v>
      </c>
      <c r="BY22" s="3">
        <v>56.48</v>
      </c>
      <c r="BZ22" s="3">
        <v>61.78</v>
      </c>
      <c r="CA22" s="3">
        <v>61.76</v>
      </c>
      <c r="CB22" s="3">
        <v>62.07</v>
      </c>
      <c r="CC22" s="3">
        <v>61.76</v>
      </c>
      <c r="CD22" s="3">
        <v>61.75</v>
      </c>
      <c r="CE22" s="3">
        <v>62.96</v>
      </c>
      <c r="CF22" s="3">
        <v>62.02</v>
      </c>
    </row>
    <row r="23" spans="8:84" x14ac:dyDescent="0.3">
      <c r="H23" s="68">
        <v>85</v>
      </c>
      <c r="I23" s="3">
        <v>124.66</v>
      </c>
      <c r="J23" s="3">
        <v>121</v>
      </c>
      <c r="K23" s="3">
        <v>124.66</v>
      </c>
      <c r="L23" s="3">
        <v>124.33</v>
      </c>
      <c r="M23" s="3">
        <v>121</v>
      </c>
      <c r="N23" s="3">
        <v>121</v>
      </c>
      <c r="O23" s="3">
        <v>121</v>
      </c>
      <c r="P23" s="68">
        <v>85</v>
      </c>
      <c r="S23" s="68">
        <v>78</v>
      </c>
      <c r="T23" s="3">
        <v>121</v>
      </c>
      <c r="U23" s="68">
        <v>78</v>
      </c>
      <c r="BH23" s="3">
        <v>85</v>
      </c>
      <c r="BI23" s="3">
        <v>61.93</v>
      </c>
      <c r="BJ23" s="3">
        <v>61.93</v>
      </c>
      <c r="BK23" s="3">
        <v>61.93</v>
      </c>
      <c r="BL23" s="3">
        <v>61.9</v>
      </c>
      <c r="BM23" s="3">
        <v>61.99</v>
      </c>
      <c r="BN23" s="3">
        <v>61.93</v>
      </c>
      <c r="BO23" s="3">
        <v>62.35</v>
      </c>
      <c r="BP23" s="3">
        <v>61.93</v>
      </c>
      <c r="BQ23" s="3">
        <v>61.93</v>
      </c>
      <c r="BR23" s="3">
        <v>61.82</v>
      </c>
      <c r="BS23" s="3">
        <v>61.76</v>
      </c>
      <c r="BU23" s="3">
        <v>85</v>
      </c>
      <c r="BV23" s="3">
        <v>61.45</v>
      </c>
      <c r="BW23" s="3">
        <v>61.45</v>
      </c>
      <c r="BX23" s="3">
        <v>61.45</v>
      </c>
      <c r="BY23" s="3">
        <v>56.22</v>
      </c>
      <c r="BZ23" s="3">
        <v>61.47</v>
      </c>
      <c r="CA23" s="3">
        <v>61.47</v>
      </c>
      <c r="CB23" s="3">
        <v>61.76</v>
      </c>
      <c r="CC23" s="3">
        <v>61.47</v>
      </c>
      <c r="CD23" s="3">
        <v>61.45</v>
      </c>
      <c r="CE23" s="3">
        <v>62.96</v>
      </c>
      <c r="CF23" s="3">
        <v>61.76</v>
      </c>
    </row>
    <row r="24" spans="8:84" x14ac:dyDescent="0.3">
      <c r="H24" s="68">
        <v>84</v>
      </c>
      <c r="I24" s="3">
        <v>124.33</v>
      </c>
      <c r="J24" s="3">
        <v>118</v>
      </c>
      <c r="K24" s="3">
        <v>124.33</v>
      </c>
      <c r="L24" s="3">
        <v>123.67</v>
      </c>
      <c r="M24" s="3">
        <v>118</v>
      </c>
      <c r="N24" s="3">
        <v>118</v>
      </c>
      <c r="O24" s="3">
        <v>118</v>
      </c>
      <c r="P24" s="68">
        <v>84</v>
      </c>
      <c r="S24" s="68">
        <v>77</v>
      </c>
      <c r="T24" s="3">
        <v>118</v>
      </c>
      <c r="U24" s="68">
        <v>77</v>
      </c>
      <c r="BH24" s="3">
        <v>84</v>
      </c>
      <c r="BI24" s="3">
        <v>61.69</v>
      </c>
      <c r="BJ24" s="3">
        <v>61.69</v>
      </c>
      <c r="BK24" s="3">
        <v>61.69</v>
      </c>
      <c r="BL24" s="3">
        <v>61.68</v>
      </c>
      <c r="BM24" s="3">
        <v>61.72</v>
      </c>
      <c r="BN24" s="3">
        <v>61.7</v>
      </c>
      <c r="BO24" s="3">
        <v>62.03</v>
      </c>
      <c r="BP24" s="3">
        <v>61.7</v>
      </c>
      <c r="BQ24" s="3">
        <v>61.69</v>
      </c>
      <c r="BR24" s="3">
        <v>61.34</v>
      </c>
      <c r="BS24" s="3">
        <v>61.49</v>
      </c>
      <c r="BU24" s="3">
        <v>84</v>
      </c>
      <c r="BV24" s="3">
        <v>61.15</v>
      </c>
      <c r="BW24" s="3">
        <v>61.15</v>
      </c>
      <c r="BX24" s="3">
        <v>61.15</v>
      </c>
      <c r="BY24" s="3">
        <v>55.95</v>
      </c>
      <c r="BZ24" s="3">
        <v>61.15</v>
      </c>
      <c r="CA24" s="3">
        <v>61.19</v>
      </c>
      <c r="CB24" s="3">
        <v>61.45</v>
      </c>
      <c r="CC24" s="3">
        <v>61.16</v>
      </c>
      <c r="CD24" s="3">
        <v>61.15</v>
      </c>
      <c r="CE24" s="3">
        <v>62.66</v>
      </c>
      <c r="CF24" s="3">
        <v>61.49</v>
      </c>
    </row>
    <row r="25" spans="8:84" x14ac:dyDescent="0.3">
      <c r="H25" s="68">
        <v>82</v>
      </c>
      <c r="I25" s="3">
        <v>123</v>
      </c>
      <c r="J25" s="3">
        <v>117</v>
      </c>
      <c r="K25" s="3">
        <v>123</v>
      </c>
      <c r="L25" s="3">
        <v>123</v>
      </c>
      <c r="M25" s="3">
        <v>117</v>
      </c>
      <c r="N25" s="3">
        <v>117</v>
      </c>
      <c r="O25" s="3">
        <v>117</v>
      </c>
      <c r="P25" s="68">
        <v>82</v>
      </c>
      <c r="S25" s="68">
        <v>75</v>
      </c>
      <c r="T25" s="3">
        <v>117</v>
      </c>
      <c r="U25" s="68">
        <v>75</v>
      </c>
      <c r="BH25" s="3">
        <v>83</v>
      </c>
      <c r="BI25" s="3">
        <v>61.42</v>
      </c>
      <c r="BJ25" s="3">
        <v>61.42</v>
      </c>
      <c r="BK25" s="3">
        <v>61.42</v>
      </c>
      <c r="BL25" s="3">
        <v>61.43</v>
      </c>
      <c r="BM25" s="3">
        <v>61.42</v>
      </c>
      <c r="BN25" s="3">
        <v>61.43</v>
      </c>
      <c r="BO25" s="3">
        <v>61.69</v>
      </c>
      <c r="BP25" s="3">
        <v>61.43</v>
      </c>
      <c r="BQ25" s="3">
        <v>61.42</v>
      </c>
      <c r="BR25" s="3">
        <v>61.27</v>
      </c>
      <c r="BS25" s="3">
        <v>61.22</v>
      </c>
      <c r="BU25" s="3">
        <v>83</v>
      </c>
      <c r="BV25" s="3">
        <v>60.82</v>
      </c>
      <c r="BW25" s="3">
        <v>60.82</v>
      </c>
      <c r="BX25" s="3">
        <v>60.82</v>
      </c>
      <c r="BY25" s="3">
        <v>55.65</v>
      </c>
      <c r="BZ25" s="3">
        <v>60.83</v>
      </c>
      <c r="CA25" s="3">
        <v>60.83</v>
      </c>
      <c r="CB25" s="3">
        <v>61.1</v>
      </c>
      <c r="CC25" s="3">
        <v>60.83</v>
      </c>
      <c r="CD25" s="3">
        <v>60.82</v>
      </c>
      <c r="CE25" s="3">
        <v>62.31</v>
      </c>
      <c r="CF25" s="3">
        <v>61.22</v>
      </c>
    </row>
    <row r="26" spans="8:84" x14ac:dyDescent="0.3">
      <c r="H26" s="68">
        <v>79</v>
      </c>
      <c r="I26" s="3">
        <v>121.5</v>
      </c>
      <c r="J26" s="3">
        <v>115.5</v>
      </c>
      <c r="K26" s="3">
        <v>121.5</v>
      </c>
      <c r="L26" s="3">
        <v>122</v>
      </c>
      <c r="M26" s="3">
        <v>115.5</v>
      </c>
      <c r="N26" s="3">
        <v>115.5</v>
      </c>
      <c r="O26" s="3">
        <v>115.5</v>
      </c>
      <c r="P26" s="68">
        <v>79</v>
      </c>
      <c r="S26" s="68">
        <v>73</v>
      </c>
      <c r="T26" s="3">
        <v>115.5</v>
      </c>
      <c r="U26" s="68">
        <v>73</v>
      </c>
      <c r="BH26" s="3">
        <v>82</v>
      </c>
      <c r="BI26" s="3">
        <v>61.16</v>
      </c>
      <c r="BJ26" s="3">
        <v>61.16</v>
      </c>
      <c r="BK26" s="3">
        <v>61.16</v>
      </c>
      <c r="BL26" s="3">
        <v>61.19</v>
      </c>
      <c r="BM26" s="3">
        <v>61.17</v>
      </c>
      <c r="BN26" s="3">
        <v>61.17</v>
      </c>
      <c r="BO26" s="3">
        <v>61.34</v>
      </c>
      <c r="BP26" s="3">
        <v>61.17</v>
      </c>
      <c r="BQ26" s="3">
        <v>61.16</v>
      </c>
      <c r="BR26" s="3">
        <v>61.27</v>
      </c>
      <c r="BS26" s="3">
        <v>60.96</v>
      </c>
      <c r="BU26" s="3">
        <v>82</v>
      </c>
      <c r="BV26" s="3">
        <v>60.48</v>
      </c>
      <c r="BW26" s="3">
        <v>60.48</v>
      </c>
      <c r="BX26" s="3">
        <v>60.48</v>
      </c>
      <c r="BY26" s="3">
        <v>55.35</v>
      </c>
      <c r="BZ26" s="3">
        <v>60.49</v>
      </c>
      <c r="CA26" s="3">
        <v>60.49</v>
      </c>
      <c r="CB26" s="3">
        <v>60.73</v>
      </c>
      <c r="CC26" s="3">
        <v>60.49</v>
      </c>
      <c r="CD26" s="3">
        <v>60.48</v>
      </c>
      <c r="CE26" s="3">
        <v>61.53</v>
      </c>
      <c r="CF26" s="3">
        <v>60.96</v>
      </c>
    </row>
    <row r="27" spans="8:84" x14ac:dyDescent="0.3">
      <c r="H27" s="68">
        <v>78</v>
      </c>
      <c r="I27" s="3">
        <v>121</v>
      </c>
      <c r="J27" s="3">
        <v>113</v>
      </c>
      <c r="K27" s="3">
        <v>121</v>
      </c>
      <c r="L27" s="3">
        <v>121</v>
      </c>
      <c r="M27" s="3">
        <v>113</v>
      </c>
      <c r="N27" s="3">
        <v>113</v>
      </c>
      <c r="O27" s="3">
        <v>113</v>
      </c>
      <c r="P27" s="68">
        <v>78</v>
      </c>
      <c r="S27" s="68">
        <v>72</v>
      </c>
      <c r="T27" s="3">
        <v>113</v>
      </c>
      <c r="U27" s="68">
        <v>72</v>
      </c>
      <c r="BH27" s="3">
        <v>81</v>
      </c>
      <c r="BI27" s="3">
        <v>60.91</v>
      </c>
      <c r="BJ27" s="3">
        <v>60.91</v>
      </c>
      <c r="BK27" s="3">
        <v>60.91</v>
      </c>
      <c r="BL27" s="3">
        <v>60.97</v>
      </c>
      <c r="BM27" s="3">
        <v>60.92</v>
      </c>
      <c r="BN27" s="3">
        <v>60.92</v>
      </c>
      <c r="BO27" s="3">
        <v>60.99</v>
      </c>
      <c r="BP27" s="3">
        <v>60.92</v>
      </c>
      <c r="BQ27" s="3">
        <v>60.91</v>
      </c>
      <c r="BR27" s="3">
        <v>59.66</v>
      </c>
      <c r="BS27" s="3">
        <v>60.7</v>
      </c>
      <c r="BU27" s="3">
        <v>81</v>
      </c>
      <c r="BV27" s="3">
        <v>60.17</v>
      </c>
      <c r="BW27" s="3">
        <v>60.17</v>
      </c>
      <c r="BX27" s="3">
        <v>60.17</v>
      </c>
      <c r="BY27" s="3">
        <v>55.07</v>
      </c>
      <c r="BZ27" s="3">
        <v>60.17</v>
      </c>
      <c r="CA27" s="3">
        <v>60.17</v>
      </c>
      <c r="CB27" s="3">
        <v>60.39</v>
      </c>
      <c r="CC27" s="3">
        <v>60.17</v>
      </c>
      <c r="CD27" s="3">
        <v>60.17</v>
      </c>
      <c r="CE27" s="3">
        <v>61.32</v>
      </c>
      <c r="CF27" s="3">
        <v>60.7</v>
      </c>
    </row>
    <row r="28" spans="8:84" x14ac:dyDescent="0.3">
      <c r="H28" s="68">
        <v>75</v>
      </c>
      <c r="I28" s="3">
        <v>119</v>
      </c>
      <c r="J28" s="3">
        <v>112</v>
      </c>
      <c r="K28" s="3">
        <v>112</v>
      </c>
      <c r="L28" s="3">
        <v>119</v>
      </c>
      <c r="M28" s="3">
        <v>112</v>
      </c>
      <c r="N28" s="3">
        <v>112</v>
      </c>
      <c r="O28" s="3">
        <v>112</v>
      </c>
      <c r="P28" s="68">
        <v>75</v>
      </c>
      <c r="S28" s="68">
        <v>70</v>
      </c>
      <c r="T28" s="3">
        <v>112</v>
      </c>
      <c r="U28" s="68">
        <v>70</v>
      </c>
      <c r="BH28" s="3">
        <v>80</v>
      </c>
      <c r="BI28" s="3">
        <v>60.65</v>
      </c>
      <c r="BJ28" s="3">
        <v>60.65</v>
      </c>
      <c r="BK28" s="3">
        <v>60.65</v>
      </c>
      <c r="BL28" s="3">
        <v>60.72</v>
      </c>
      <c r="BM28" s="3">
        <v>60.65</v>
      </c>
      <c r="BN28" s="3">
        <v>60.65</v>
      </c>
      <c r="BO28" s="3">
        <v>60.69</v>
      </c>
      <c r="BP28" s="3">
        <v>60.65</v>
      </c>
      <c r="BQ28" s="3">
        <v>60.65</v>
      </c>
      <c r="BR28" s="3">
        <v>59.49</v>
      </c>
      <c r="BS28" s="3">
        <v>60.45</v>
      </c>
      <c r="BU28" s="3">
        <v>80</v>
      </c>
      <c r="BV28" s="3">
        <v>59.86</v>
      </c>
      <c r="BW28" s="3">
        <v>59.86</v>
      </c>
      <c r="BX28" s="3">
        <v>59.86</v>
      </c>
      <c r="BY28" s="3">
        <v>54.8</v>
      </c>
      <c r="BZ28" s="3">
        <v>59.86</v>
      </c>
      <c r="CA28" s="3">
        <v>59.86</v>
      </c>
      <c r="CB28" s="3">
        <v>60.04</v>
      </c>
      <c r="CC28" s="3">
        <v>59.86</v>
      </c>
      <c r="CD28" s="3">
        <v>59.86</v>
      </c>
      <c r="CE28" s="3">
        <v>60.83</v>
      </c>
      <c r="CF28" s="3">
        <v>60.45</v>
      </c>
    </row>
    <row r="29" spans="8:84" x14ac:dyDescent="0.3">
      <c r="H29" s="68">
        <v>73</v>
      </c>
      <c r="I29" s="3">
        <v>118</v>
      </c>
      <c r="J29" s="3">
        <v>111.5</v>
      </c>
      <c r="K29" s="3">
        <v>111.5</v>
      </c>
      <c r="L29" s="3">
        <v>118</v>
      </c>
      <c r="M29" s="3">
        <v>111.5</v>
      </c>
      <c r="N29" s="3">
        <v>111.5</v>
      </c>
      <c r="O29" s="3">
        <v>111.5</v>
      </c>
      <c r="P29" s="68">
        <v>73</v>
      </c>
      <c r="S29" s="68">
        <v>69</v>
      </c>
      <c r="T29" s="3">
        <v>111.5</v>
      </c>
      <c r="U29" s="68">
        <v>69</v>
      </c>
      <c r="BH29" s="3">
        <v>79</v>
      </c>
      <c r="BI29" s="3">
        <v>60.39</v>
      </c>
      <c r="BJ29" s="3">
        <v>60.39</v>
      </c>
      <c r="BK29" s="3">
        <v>60.39</v>
      </c>
      <c r="BL29" s="3">
        <v>60.48</v>
      </c>
      <c r="BM29" s="3">
        <v>60.39</v>
      </c>
      <c r="BN29" s="3">
        <v>60.39</v>
      </c>
      <c r="BO29" s="3">
        <v>60.39</v>
      </c>
      <c r="BP29" s="3">
        <v>60.39</v>
      </c>
      <c r="BQ29" s="3">
        <v>60.39</v>
      </c>
      <c r="BR29" s="3">
        <v>59.32</v>
      </c>
      <c r="BS29" s="3">
        <v>60.21</v>
      </c>
      <c r="BU29" s="3">
        <v>79</v>
      </c>
      <c r="BV29" s="3">
        <v>59.55</v>
      </c>
      <c r="BW29" s="3">
        <v>59.55</v>
      </c>
      <c r="BX29" s="3">
        <v>59.55</v>
      </c>
      <c r="BY29" s="3">
        <v>54.52</v>
      </c>
      <c r="BZ29" s="3">
        <v>59.55</v>
      </c>
      <c r="CA29" s="3">
        <v>59.55</v>
      </c>
      <c r="CB29" s="3">
        <v>59.68</v>
      </c>
      <c r="CC29" s="3">
        <v>59.55</v>
      </c>
      <c r="CD29" s="3">
        <v>59.55</v>
      </c>
      <c r="CE29" s="3">
        <v>60.77</v>
      </c>
      <c r="CF29" s="3">
        <v>60.21</v>
      </c>
    </row>
    <row r="30" spans="8:84" x14ac:dyDescent="0.3">
      <c r="H30" s="68">
        <v>72</v>
      </c>
      <c r="I30" s="3">
        <v>117</v>
      </c>
      <c r="J30" s="3">
        <v>109</v>
      </c>
      <c r="K30" s="3">
        <v>109</v>
      </c>
      <c r="L30" s="3">
        <v>117</v>
      </c>
      <c r="M30" s="3">
        <v>109</v>
      </c>
      <c r="N30" s="3">
        <v>109</v>
      </c>
      <c r="O30" s="3">
        <v>109</v>
      </c>
      <c r="P30" s="68">
        <v>72</v>
      </c>
      <c r="S30" s="68">
        <v>68</v>
      </c>
      <c r="T30" s="3">
        <v>109</v>
      </c>
      <c r="U30" s="68">
        <v>68</v>
      </c>
      <c r="BH30" s="3">
        <v>78</v>
      </c>
      <c r="BI30" s="3">
        <v>60.15</v>
      </c>
      <c r="BJ30" s="3">
        <v>60.15</v>
      </c>
      <c r="BK30" s="3">
        <v>60.15</v>
      </c>
      <c r="BL30" s="3">
        <v>60.26</v>
      </c>
      <c r="BM30" s="3">
        <v>60.15</v>
      </c>
      <c r="BN30" s="3">
        <v>60.15</v>
      </c>
      <c r="BO30" s="3">
        <v>60.15</v>
      </c>
      <c r="BP30" s="3">
        <v>60.15</v>
      </c>
      <c r="BQ30" s="3">
        <v>60.15</v>
      </c>
      <c r="BR30" s="3">
        <v>59.2</v>
      </c>
      <c r="BS30" s="3">
        <v>59.96</v>
      </c>
      <c r="BU30" s="3">
        <v>78</v>
      </c>
      <c r="BV30" s="3">
        <v>59.25</v>
      </c>
      <c r="BW30" s="3">
        <v>59.25</v>
      </c>
      <c r="BX30" s="3">
        <v>59.25</v>
      </c>
      <c r="BY30" s="3">
        <v>54.25</v>
      </c>
      <c r="BZ30" s="3">
        <v>59.25</v>
      </c>
      <c r="CA30" s="3">
        <v>59.25</v>
      </c>
      <c r="CB30" s="3">
        <v>59.34</v>
      </c>
      <c r="CC30" s="3">
        <v>59.25</v>
      </c>
      <c r="CD30" s="3">
        <v>59.25</v>
      </c>
      <c r="CE30" s="3">
        <v>59.98</v>
      </c>
      <c r="CF30" s="3">
        <v>59.96</v>
      </c>
    </row>
    <row r="31" spans="8:84" x14ac:dyDescent="0.3">
      <c r="H31" s="68">
        <v>71</v>
      </c>
      <c r="I31" s="3">
        <v>116.5</v>
      </c>
      <c r="J31" s="3">
        <v>107.5</v>
      </c>
      <c r="K31" s="3">
        <v>107.5</v>
      </c>
      <c r="L31" s="3">
        <v>116.5</v>
      </c>
      <c r="M31" s="3">
        <v>107.5</v>
      </c>
      <c r="N31" s="3">
        <v>107.5</v>
      </c>
      <c r="O31" s="3">
        <v>107.5</v>
      </c>
      <c r="P31" s="68">
        <v>71</v>
      </c>
      <c r="S31" s="68">
        <v>66</v>
      </c>
      <c r="T31" s="3">
        <v>107.5</v>
      </c>
      <c r="U31" s="68">
        <v>66</v>
      </c>
      <c r="BH31" s="3">
        <v>77</v>
      </c>
      <c r="BI31" s="3">
        <v>59.89</v>
      </c>
      <c r="BJ31" s="3">
        <v>59.89</v>
      </c>
      <c r="BK31" s="3">
        <v>59.89</v>
      </c>
      <c r="BL31" s="3">
        <v>60.03</v>
      </c>
      <c r="BM31" s="3">
        <v>59.9</v>
      </c>
      <c r="BN31" s="3">
        <v>59.9</v>
      </c>
      <c r="BO31" s="3">
        <v>59.89</v>
      </c>
      <c r="BP31" s="3">
        <v>59.9</v>
      </c>
      <c r="BQ31" s="3">
        <v>59.89</v>
      </c>
      <c r="BR31" s="3">
        <v>59.1</v>
      </c>
      <c r="BS31" s="3">
        <v>59.71</v>
      </c>
      <c r="BU31" s="3">
        <v>77</v>
      </c>
      <c r="BV31" s="3">
        <v>58.98</v>
      </c>
      <c r="BW31" s="3">
        <v>58.98</v>
      </c>
      <c r="BX31" s="3">
        <v>58.98</v>
      </c>
      <c r="BY31" s="3">
        <v>54.02</v>
      </c>
      <c r="BZ31" s="3">
        <v>58.99</v>
      </c>
      <c r="CA31" s="3">
        <v>58.99</v>
      </c>
      <c r="CB31" s="3">
        <v>58.99</v>
      </c>
      <c r="CC31" s="3">
        <v>58.99</v>
      </c>
      <c r="CD31" s="3">
        <v>58.98</v>
      </c>
      <c r="CE31" s="3">
        <v>59.97</v>
      </c>
      <c r="CF31" s="3">
        <v>59.71</v>
      </c>
    </row>
    <row r="32" spans="8:84" x14ac:dyDescent="0.3">
      <c r="H32" s="68"/>
      <c r="P32" s="68"/>
      <c r="S32" s="68">
        <v>65</v>
      </c>
      <c r="T32" s="3">
        <v>106.5</v>
      </c>
      <c r="U32" s="68">
        <v>65</v>
      </c>
      <c r="BH32" s="3">
        <v>76</v>
      </c>
      <c r="BI32" s="3">
        <v>59.63</v>
      </c>
      <c r="BJ32" s="3">
        <v>59.63</v>
      </c>
      <c r="BK32" s="3">
        <v>59.63</v>
      </c>
      <c r="BL32" s="3">
        <v>59.78</v>
      </c>
      <c r="BM32" s="3">
        <v>59.63</v>
      </c>
      <c r="BN32" s="3">
        <v>59.63</v>
      </c>
      <c r="BO32" s="3">
        <v>59.63</v>
      </c>
      <c r="BP32" s="3">
        <v>59.63</v>
      </c>
      <c r="BQ32" s="3">
        <v>59.63</v>
      </c>
      <c r="BR32" s="3">
        <v>58.49</v>
      </c>
      <c r="BS32" s="3">
        <v>59.46</v>
      </c>
      <c r="BU32" s="3">
        <v>76</v>
      </c>
      <c r="BV32" s="3">
        <v>58.74</v>
      </c>
      <c r="BW32" s="3">
        <v>58.74</v>
      </c>
      <c r="BX32" s="3">
        <v>58.74</v>
      </c>
      <c r="BY32" s="3">
        <v>53.8</v>
      </c>
      <c r="BZ32" s="3">
        <v>58.74</v>
      </c>
      <c r="CA32" s="3">
        <v>58.74</v>
      </c>
      <c r="CB32" s="3">
        <v>58.74</v>
      </c>
      <c r="CC32" s="3">
        <v>58.74</v>
      </c>
      <c r="CD32" s="3">
        <v>58.74</v>
      </c>
      <c r="CE32" s="3">
        <v>59.95</v>
      </c>
      <c r="CF32" s="3">
        <v>59.46</v>
      </c>
    </row>
    <row r="33" spans="8:84" x14ac:dyDescent="0.3">
      <c r="H33" s="68"/>
      <c r="P33" s="68"/>
      <c r="S33" s="68">
        <v>64</v>
      </c>
      <c r="T33" s="3">
        <v>105.5</v>
      </c>
      <c r="U33" s="68">
        <v>64</v>
      </c>
      <c r="BH33" s="3">
        <v>75</v>
      </c>
      <c r="BI33" s="3">
        <v>59.33</v>
      </c>
      <c r="BJ33" s="3">
        <v>59.33</v>
      </c>
      <c r="BK33" s="3">
        <v>59.33</v>
      </c>
      <c r="BL33" s="3">
        <v>59.51</v>
      </c>
      <c r="BM33" s="3">
        <v>59.33</v>
      </c>
      <c r="BN33" s="3">
        <v>59.33</v>
      </c>
      <c r="BO33" s="3">
        <v>59.33</v>
      </c>
      <c r="BP33" s="3">
        <v>59.33</v>
      </c>
      <c r="BQ33" s="3">
        <v>59.33</v>
      </c>
      <c r="BR33" s="3">
        <v>58.19</v>
      </c>
      <c r="BS33" s="3">
        <v>59.13</v>
      </c>
      <c r="BU33" s="3">
        <v>75</v>
      </c>
      <c r="BV33" s="3">
        <v>58.47</v>
      </c>
      <c r="BW33" s="3">
        <v>58.47</v>
      </c>
      <c r="BX33" s="3">
        <v>58.47</v>
      </c>
      <c r="BY33" s="3">
        <v>53.56</v>
      </c>
      <c r="BZ33" s="3">
        <v>58.48</v>
      </c>
      <c r="CA33" s="3">
        <v>58.48</v>
      </c>
      <c r="CB33" s="3">
        <v>58.47</v>
      </c>
      <c r="CC33" s="3">
        <v>58.48</v>
      </c>
      <c r="CD33" s="3">
        <v>58.47</v>
      </c>
      <c r="CE33" s="3">
        <v>58.82</v>
      </c>
      <c r="CF33" s="3">
        <v>59.13</v>
      </c>
    </row>
    <row r="34" spans="8:84" x14ac:dyDescent="0.3">
      <c r="H34" s="68"/>
      <c r="P34" s="68"/>
      <c r="S34" s="68">
        <v>63</v>
      </c>
      <c r="T34" s="3">
        <v>104</v>
      </c>
      <c r="U34" s="68">
        <v>63</v>
      </c>
      <c r="BH34" s="3">
        <v>74</v>
      </c>
      <c r="BI34" s="3">
        <v>59.02</v>
      </c>
      <c r="BJ34" s="3">
        <v>59.02</v>
      </c>
      <c r="BK34" s="3">
        <v>59.02</v>
      </c>
      <c r="BL34" s="3">
        <v>59.22</v>
      </c>
      <c r="BM34" s="3">
        <v>59.02</v>
      </c>
      <c r="BN34" s="3">
        <v>59.02</v>
      </c>
      <c r="BO34" s="3">
        <v>59.02</v>
      </c>
      <c r="BP34" s="3">
        <v>59.02</v>
      </c>
      <c r="BQ34" s="3">
        <v>59.02</v>
      </c>
      <c r="BR34" s="3">
        <v>58.13</v>
      </c>
      <c r="BS34" s="3">
        <v>58.86</v>
      </c>
      <c r="BU34" s="3">
        <v>74</v>
      </c>
      <c r="BV34" s="3">
        <v>58.19</v>
      </c>
      <c r="BW34" s="3">
        <v>58.19</v>
      </c>
      <c r="BX34" s="3">
        <v>58.19</v>
      </c>
      <c r="BY34" s="3">
        <v>53.31</v>
      </c>
      <c r="BZ34" s="3">
        <v>58.19</v>
      </c>
      <c r="CA34" s="3">
        <v>58.19</v>
      </c>
      <c r="CB34" s="3">
        <v>58.19</v>
      </c>
      <c r="CC34" s="3">
        <v>58.19</v>
      </c>
      <c r="CD34" s="3">
        <v>58.19</v>
      </c>
      <c r="CE34" s="3">
        <v>58.8</v>
      </c>
      <c r="CF34" s="3">
        <v>58.86</v>
      </c>
    </row>
    <row r="35" spans="8:84" x14ac:dyDescent="0.3">
      <c r="H35" s="68"/>
      <c r="P35" s="68"/>
      <c r="S35" s="68">
        <v>62</v>
      </c>
      <c r="T35" s="3">
        <v>103</v>
      </c>
      <c r="U35" s="68">
        <v>62</v>
      </c>
      <c r="BH35" s="3">
        <v>73</v>
      </c>
      <c r="BI35" s="3">
        <v>58.73</v>
      </c>
      <c r="BJ35" s="3">
        <v>58.73</v>
      </c>
      <c r="BK35" s="3">
        <v>58.73</v>
      </c>
      <c r="BL35" s="3">
        <v>58.95</v>
      </c>
      <c r="BM35" s="3">
        <v>58.73</v>
      </c>
      <c r="BN35" s="3">
        <v>58.73</v>
      </c>
      <c r="BO35" s="3">
        <v>58.73</v>
      </c>
      <c r="BP35" s="3">
        <v>58.73</v>
      </c>
      <c r="BQ35" s="3">
        <v>58.73</v>
      </c>
      <c r="BR35" s="3">
        <v>58.05</v>
      </c>
      <c r="BS35" s="3">
        <v>58.56</v>
      </c>
      <c r="BU35" s="3">
        <v>73</v>
      </c>
      <c r="BV35" s="3">
        <v>57.92</v>
      </c>
      <c r="BW35" s="3">
        <v>57.92</v>
      </c>
      <c r="BX35" s="3">
        <v>57.92</v>
      </c>
      <c r="BY35" s="3">
        <v>53.08</v>
      </c>
      <c r="BZ35" s="3">
        <v>57.93</v>
      </c>
      <c r="CA35" s="3">
        <v>57.93</v>
      </c>
      <c r="CB35" s="3">
        <v>57.92</v>
      </c>
      <c r="CC35" s="3">
        <v>57.93</v>
      </c>
      <c r="CD35" s="3">
        <v>57.92</v>
      </c>
      <c r="CE35" s="3">
        <v>58.45</v>
      </c>
      <c r="CF35" s="3">
        <v>58.56</v>
      </c>
    </row>
    <row r="36" spans="8:84" x14ac:dyDescent="0.3">
      <c r="H36" s="68"/>
      <c r="P36" s="68"/>
      <c r="S36" s="68">
        <v>60</v>
      </c>
      <c r="T36" s="3">
        <v>101</v>
      </c>
      <c r="U36" s="68">
        <v>60</v>
      </c>
      <c r="BH36" s="3">
        <v>72</v>
      </c>
      <c r="BI36" s="3">
        <v>58.38</v>
      </c>
      <c r="BJ36" s="3">
        <v>58.38</v>
      </c>
      <c r="BK36" s="3">
        <v>58.38</v>
      </c>
      <c r="BL36" s="3">
        <v>58.64</v>
      </c>
      <c r="BM36" s="3">
        <v>58.39</v>
      </c>
      <c r="BN36" s="3">
        <v>58.39</v>
      </c>
      <c r="BO36" s="3">
        <v>58.38</v>
      </c>
      <c r="BP36" s="3">
        <v>58.39</v>
      </c>
      <c r="BQ36" s="3">
        <v>58.38</v>
      </c>
      <c r="BR36" s="3">
        <v>57.05</v>
      </c>
      <c r="BS36" s="3">
        <v>58.21</v>
      </c>
      <c r="BU36" s="3">
        <v>72</v>
      </c>
      <c r="BV36" s="3">
        <v>57.67</v>
      </c>
      <c r="BW36" s="3">
        <v>57.67</v>
      </c>
      <c r="BX36" s="3">
        <v>57.67</v>
      </c>
      <c r="BY36" s="3">
        <v>52.85</v>
      </c>
      <c r="BZ36" s="3">
        <v>57.68</v>
      </c>
      <c r="CA36" s="3">
        <v>57.68</v>
      </c>
      <c r="CB36" s="3">
        <v>57.67</v>
      </c>
      <c r="CC36" s="3">
        <v>57.68</v>
      </c>
      <c r="CD36" s="3">
        <v>57.67</v>
      </c>
      <c r="CE36" s="3">
        <v>57.6</v>
      </c>
      <c r="CF36" s="3">
        <v>58.21</v>
      </c>
    </row>
    <row r="37" spans="8:84" x14ac:dyDescent="0.3">
      <c r="H37" s="68"/>
      <c r="S37" s="68">
        <v>59</v>
      </c>
      <c r="T37" s="3">
        <v>99.5</v>
      </c>
      <c r="U37" s="68">
        <v>59</v>
      </c>
      <c r="BH37" s="3">
        <v>71</v>
      </c>
      <c r="BI37" s="3">
        <v>58.05</v>
      </c>
      <c r="BJ37" s="3">
        <v>58.05</v>
      </c>
      <c r="BK37" s="3">
        <v>58.05</v>
      </c>
      <c r="BL37" s="3">
        <v>58.33</v>
      </c>
      <c r="BM37" s="3">
        <v>58.06</v>
      </c>
      <c r="BN37" s="3">
        <v>58.06</v>
      </c>
      <c r="BO37" s="3">
        <v>58.05</v>
      </c>
      <c r="BP37" s="3">
        <v>58.06</v>
      </c>
      <c r="BQ37" s="3">
        <v>58.05</v>
      </c>
      <c r="BR37" s="3">
        <v>56.85</v>
      </c>
      <c r="BS37" s="3">
        <v>57.89</v>
      </c>
      <c r="BU37" s="3">
        <v>71</v>
      </c>
      <c r="BV37" s="3">
        <v>57.39</v>
      </c>
      <c r="BW37" s="3">
        <v>57.39</v>
      </c>
      <c r="BX37" s="3">
        <v>57.39</v>
      </c>
      <c r="BY37" s="3">
        <v>52.6</v>
      </c>
      <c r="BZ37" s="3">
        <v>56.89</v>
      </c>
      <c r="CA37" s="3">
        <v>57.4</v>
      </c>
      <c r="CB37" s="3">
        <v>57.39</v>
      </c>
      <c r="CC37" s="3">
        <v>57.4</v>
      </c>
      <c r="CD37" s="3">
        <v>57.39</v>
      </c>
      <c r="CE37" s="3">
        <v>57.55</v>
      </c>
      <c r="CF37" s="3">
        <v>57.89</v>
      </c>
    </row>
    <row r="38" spans="8:84" x14ac:dyDescent="0.3">
      <c r="S38" s="68">
        <v>58</v>
      </c>
      <c r="T38" s="3">
        <v>99</v>
      </c>
      <c r="U38" s="68">
        <v>58</v>
      </c>
      <c r="BH38" s="3">
        <v>70</v>
      </c>
      <c r="BI38" s="3">
        <v>57.73</v>
      </c>
      <c r="BJ38" s="3">
        <v>57.73</v>
      </c>
      <c r="BK38" s="3">
        <v>57.73</v>
      </c>
      <c r="BL38" s="3">
        <v>58.03</v>
      </c>
      <c r="BM38" s="3">
        <v>57.73</v>
      </c>
      <c r="BN38" s="3">
        <v>57.73</v>
      </c>
      <c r="BO38" s="3">
        <v>57.73</v>
      </c>
      <c r="BP38" s="3">
        <v>57.73</v>
      </c>
      <c r="BQ38" s="3">
        <v>57.73</v>
      </c>
      <c r="BR38" s="3">
        <v>56.54</v>
      </c>
      <c r="BS38" s="3">
        <v>57.57</v>
      </c>
      <c r="BU38" s="3">
        <v>70</v>
      </c>
      <c r="BV38" s="3">
        <v>57.11</v>
      </c>
      <c r="BW38" s="3">
        <v>57.11</v>
      </c>
      <c r="BX38" s="3">
        <v>57.11</v>
      </c>
      <c r="BY38" s="3">
        <v>52.36</v>
      </c>
      <c r="BZ38" s="3">
        <v>56.65</v>
      </c>
      <c r="CA38" s="3">
        <v>57.12</v>
      </c>
      <c r="CB38" s="3">
        <v>57.11</v>
      </c>
      <c r="CC38" s="3">
        <v>57.12</v>
      </c>
      <c r="CD38" s="3">
        <v>57.11</v>
      </c>
      <c r="CE38" s="3">
        <v>56.98</v>
      </c>
      <c r="CF38" s="3">
        <v>57.57</v>
      </c>
    </row>
    <row r="39" spans="8:84" x14ac:dyDescent="0.3">
      <c r="S39" s="68">
        <v>57</v>
      </c>
      <c r="T39" s="3">
        <v>97.5</v>
      </c>
      <c r="U39" s="68">
        <v>57</v>
      </c>
      <c r="BH39" s="3">
        <v>69</v>
      </c>
      <c r="BI39" s="3">
        <v>57.41</v>
      </c>
      <c r="BJ39" s="3">
        <v>57.41</v>
      </c>
      <c r="BK39" s="3">
        <v>57.41</v>
      </c>
      <c r="BL39" s="3">
        <v>57.74</v>
      </c>
      <c r="BM39" s="3">
        <v>57.42</v>
      </c>
      <c r="BN39" s="3">
        <v>57.42</v>
      </c>
      <c r="BO39" s="3">
        <v>57.41</v>
      </c>
      <c r="BP39" s="3">
        <v>57.42</v>
      </c>
      <c r="BQ39" s="3">
        <v>57.41</v>
      </c>
      <c r="BR39" s="3">
        <v>56.14</v>
      </c>
      <c r="BS39" s="3">
        <v>57.25</v>
      </c>
      <c r="BU39" s="3">
        <v>69</v>
      </c>
      <c r="BV39" s="3">
        <v>56.88</v>
      </c>
      <c r="BW39" s="3">
        <v>56.88</v>
      </c>
      <c r="BX39" s="3">
        <v>56.88</v>
      </c>
      <c r="BY39" s="3">
        <v>52.15</v>
      </c>
      <c r="BZ39" s="3">
        <v>56.38</v>
      </c>
      <c r="CA39" s="3">
        <v>56.89</v>
      </c>
      <c r="CB39" s="3">
        <v>56.88</v>
      </c>
      <c r="CC39" s="3">
        <v>56.89</v>
      </c>
      <c r="CD39" s="3">
        <v>56.88</v>
      </c>
      <c r="CE39" s="3">
        <v>56.83</v>
      </c>
      <c r="CF39" s="3">
        <v>57.25</v>
      </c>
    </row>
    <row r="40" spans="8:84" x14ac:dyDescent="0.3">
      <c r="S40" s="68">
        <v>56</v>
      </c>
      <c r="T40" s="3">
        <v>97</v>
      </c>
      <c r="U40" s="68">
        <v>56</v>
      </c>
      <c r="BH40" s="3">
        <v>68</v>
      </c>
      <c r="BI40" s="3">
        <v>57.1</v>
      </c>
      <c r="BJ40" s="3">
        <v>57.1</v>
      </c>
      <c r="BK40" s="3">
        <v>57.1</v>
      </c>
      <c r="BL40" s="3">
        <v>57.45</v>
      </c>
      <c r="BM40" s="3">
        <v>57.1</v>
      </c>
      <c r="BN40" s="3">
        <v>57.1</v>
      </c>
      <c r="BO40" s="3">
        <v>57.1</v>
      </c>
      <c r="BP40" s="3">
        <v>57.1</v>
      </c>
      <c r="BQ40" s="3">
        <v>57.1</v>
      </c>
      <c r="BR40" s="3">
        <v>56.09</v>
      </c>
      <c r="BS40" s="3">
        <v>56.96</v>
      </c>
      <c r="BU40" s="3">
        <v>68</v>
      </c>
      <c r="BV40" s="3">
        <v>56.64</v>
      </c>
      <c r="BW40" s="3">
        <v>56.64</v>
      </c>
      <c r="BX40" s="3">
        <v>56.64</v>
      </c>
      <c r="BY40" s="3">
        <v>51.94</v>
      </c>
      <c r="BZ40" s="3">
        <v>56.11</v>
      </c>
      <c r="CA40" s="3">
        <v>56.65</v>
      </c>
      <c r="CB40" s="3">
        <v>56.64</v>
      </c>
      <c r="CC40" s="3">
        <v>56.65</v>
      </c>
      <c r="CD40" s="3">
        <v>56.64</v>
      </c>
      <c r="CE40" s="3">
        <v>56.51</v>
      </c>
      <c r="CF40" s="3">
        <v>56.96</v>
      </c>
    </row>
    <row r="41" spans="8:84" x14ac:dyDescent="0.3">
      <c r="S41" s="68">
        <v>55</v>
      </c>
      <c r="T41" s="3">
        <v>95</v>
      </c>
      <c r="U41" s="68">
        <v>55</v>
      </c>
      <c r="BH41" s="3">
        <v>67</v>
      </c>
      <c r="BI41" s="3">
        <v>56.75</v>
      </c>
      <c r="BJ41" s="3">
        <v>56.75</v>
      </c>
      <c r="BK41" s="3">
        <v>56.75</v>
      </c>
      <c r="BL41" s="3">
        <v>57.13</v>
      </c>
      <c r="BM41" s="3">
        <v>56.75</v>
      </c>
      <c r="BN41" s="3">
        <v>56.75</v>
      </c>
      <c r="BO41" s="3">
        <v>56.75</v>
      </c>
      <c r="BP41" s="3">
        <v>56.75</v>
      </c>
      <c r="BQ41" s="3">
        <v>56.75</v>
      </c>
      <c r="BR41" s="3">
        <v>55.98</v>
      </c>
      <c r="BS41" s="3">
        <v>56.66</v>
      </c>
      <c r="BU41" s="3">
        <v>67</v>
      </c>
      <c r="BV41" s="3">
        <v>56.37</v>
      </c>
      <c r="BW41" s="3">
        <v>56.37</v>
      </c>
      <c r="BX41" s="3">
        <v>56.37</v>
      </c>
      <c r="BY41" s="3">
        <v>51.7</v>
      </c>
      <c r="BZ41" s="3">
        <v>55.81</v>
      </c>
      <c r="CA41" s="3">
        <v>56.38</v>
      </c>
      <c r="CB41" s="3">
        <v>56.37</v>
      </c>
      <c r="CC41" s="3">
        <v>56.38</v>
      </c>
      <c r="CD41" s="3">
        <v>56.37</v>
      </c>
      <c r="CE41" s="3">
        <v>56.35</v>
      </c>
      <c r="CF41" s="3">
        <v>56.66</v>
      </c>
    </row>
    <row r="42" spans="8:84" x14ac:dyDescent="0.3">
      <c r="S42" s="68">
        <v>54</v>
      </c>
      <c r="T42" s="3">
        <v>93.5</v>
      </c>
      <c r="U42" s="68">
        <v>54</v>
      </c>
      <c r="BH42" s="3">
        <v>66</v>
      </c>
      <c r="BI42" s="3">
        <v>56.39</v>
      </c>
      <c r="BJ42" s="3">
        <v>56.39</v>
      </c>
      <c r="BK42" s="3">
        <v>56.39</v>
      </c>
      <c r="BL42" s="3">
        <v>56.81</v>
      </c>
      <c r="BM42" s="3">
        <v>56.4</v>
      </c>
      <c r="BN42" s="3">
        <v>56.4</v>
      </c>
      <c r="BO42" s="3">
        <v>56.39</v>
      </c>
      <c r="BP42" s="3">
        <v>56.4</v>
      </c>
      <c r="BQ42" s="3">
        <v>56.39</v>
      </c>
      <c r="BR42" s="3">
        <v>54.92</v>
      </c>
      <c r="BS42" s="3">
        <v>56.36</v>
      </c>
      <c r="BU42" s="3">
        <v>66</v>
      </c>
      <c r="BV42" s="3">
        <v>56.1</v>
      </c>
      <c r="BW42" s="3">
        <v>56.1</v>
      </c>
      <c r="BX42" s="3">
        <v>56.1</v>
      </c>
      <c r="BY42" s="3">
        <v>51.46</v>
      </c>
      <c r="BZ42" s="3">
        <v>55.51</v>
      </c>
      <c r="CA42" s="3">
        <v>56.11</v>
      </c>
      <c r="CB42" s="3">
        <v>56.1</v>
      </c>
      <c r="CC42" s="3">
        <v>56.11</v>
      </c>
      <c r="CD42" s="3">
        <v>56.1</v>
      </c>
      <c r="CE42" s="3">
        <v>56.35</v>
      </c>
      <c r="CF42" s="3">
        <v>56.36</v>
      </c>
    </row>
    <row r="43" spans="8:84" x14ac:dyDescent="0.3">
      <c r="S43" s="3">
        <v>42</v>
      </c>
      <c r="T43" s="3">
        <v>93</v>
      </c>
      <c r="U43" s="3">
        <v>42</v>
      </c>
      <c r="BH43" s="3">
        <v>65</v>
      </c>
      <c r="BI43" s="3">
        <v>56.03</v>
      </c>
      <c r="BJ43" s="3">
        <v>56.03</v>
      </c>
      <c r="BK43" s="3">
        <v>56.03</v>
      </c>
      <c r="BL43" s="3">
        <v>56.47</v>
      </c>
      <c r="BM43" s="3">
        <v>56.04</v>
      </c>
      <c r="BN43" s="3">
        <v>56.04</v>
      </c>
      <c r="BO43" s="3">
        <v>56.03</v>
      </c>
      <c r="BP43" s="3">
        <v>56.04</v>
      </c>
      <c r="BQ43" s="3">
        <v>56.03</v>
      </c>
      <c r="BR43" s="3">
        <v>54.67</v>
      </c>
      <c r="BS43" s="3">
        <v>56.06</v>
      </c>
      <c r="BU43" s="3">
        <v>65</v>
      </c>
      <c r="BV43" s="3">
        <v>55.8</v>
      </c>
      <c r="BW43" s="3">
        <v>55.8</v>
      </c>
      <c r="BX43" s="3">
        <v>55.8</v>
      </c>
      <c r="BY43" s="3">
        <v>51.19</v>
      </c>
      <c r="BZ43" s="3">
        <v>55.24</v>
      </c>
      <c r="CA43" s="3">
        <v>55.81</v>
      </c>
      <c r="CB43" s="3">
        <v>55.8</v>
      </c>
      <c r="CC43" s="3">
        <v>55.81</v>
      </c>
      <c r="CD43" s="3">
        <v>55.8</v>
      </c>
      <c r="CE43" s="3">
        <v>55.36</v>
      </c>
      <c r="CF43" s="3">
        <v>56.06</v>
      </c>
    </row>
    <row r="44" spans="8:84" x14ac:dyDescent="0.3">
      <c r="S44" s="3">
        <v>41</v>
      </c>
      <c r="T44" s="3">
        <v>92.5</v>
      </c>
      <c r="U44" s="3">
        <v>41</v>
      </c>
      <c r="BH44" s="3">
        <v>64</v>
      </c>
      <c r="BI44" s="3">
        <v>55.67</v>
      </c>
      <c r="BJ44" s="3">
        <v>55.67</v>
      </c>
      <c r="BK44" s="3">
        <v>55.67</v>
      </c>
      <c r="BL44" s="3">
        <v>56.14</v>
      </c>
      <c r="BM44" s="3">
        <v>55.68</v>
      </c>
      <c r="BN44" s="3">
        <v>55.68</v>
      </c>
      <c r="BO44" s="3">
        <v>55.67</v>
      </c>
      <c r="BP44" s="3">
        <v>55.68</v>
      </c>
      <c r="BQ44" s="3">
        <v>55.67</v>
      </c>
      <c r="BR44" s="3">
        <v>54.56</v>
      </c>
      <c r="BS44" s="3">
        <v>55.72</v>
      </c>
      <c r="BU44" s="3">
        <v>64</v>
      </c>
      <c r="BV44" s="3">
        <v>55.51</v>
      </c>
      <c r="BW44" s="3">
        <v>55.51</v>
      </c>
      <c r="BX44" s="3">
        <v>55.51</v>
      </c>
      <c r="BY44" s="3">
        <v>50.93</v>
      </c>
      <c r="BZ44" s="3">
        <v>54.98</v>
      </c>
      <c r="CA44" s="3">
        <v>55.51</v>
      </c>
      <c r="CB44" s="3">
        <v>55.51</v>
      </c>
      <c r="CC44" s="3">
        <v>55.51</v>
      </c>
      <c r="CD44" s="3">
        <v>55.51</v>
      </c>
      <c r="CE44" s="3">
        <v>54.91</v>
      </c>
      <c r="CF44" s="3">
        <v>55.72</v>
      </c>
    </row>
    <row r="45" spans="8:84" x14ac:dyDescent="0.3">
      <c r="S45" s="3">
        <v>40</v>
      </c>
      <c r="T45" s="3">
        <v>92</v>
      </c>
      <c r="U45" s="3">
        <v>40</v>
      </c>
      <c r="BH45" s="3">
        <v>63</v>
      </c>
      <c r="BI45" s="3">
        <v>55.24</v>
      </c>
      <c r="BJ45" s="3">
        <v>55.24</v>
      </c>
      <c r="BK45" s="3">
        <v>55.24</v>
      </c>
      <c r="BL45" s="3">
        <v>55.74</v>
      </c>
      <c r="BM45" s="3">
        <v>55.24</v>
      </c>
      <c r="BN45" s="3">
        <v>55.24</v>
      </c>
      <c r="BO45" s="3">
        <v>55.24</v>
      </c>
      <c r="BP45" s="3">
        <v>55.24</v>
      </c>
      <c r="BQ45" s="3">
        <v>55.24</v>
      </c>
      <c r="BR45" s="3">
        <v>54.28</v>
      </c>
      <c r="BS45" s="3">
        <v>55.37</v>
      </c>
      <c r="BU45" s="3">
        <v>63</v>
      </c>
      <c r="BV45" s="3">
        <v>55.24</v>
      </c>
      <c r="BW45" s="3">
        <v>55.24</v>
      </c>
      <c r="BX45" s="3">
        <v>55.24</v>
      </c>
      <c r="BY45" s="3">
        <v>50.69</v>
      </c>
      <c r="BZ45" s="3">
        <v>54.71</v>
      </c>
      <c r="CA45" s="3">
        <v>55.24</v>
      </c>
      <c r="CB45" s="3">
        <v>55.24</v>
      </c>
      <c r="CC45" s="3">
        <v>55.24</v>
      </c>
      <c r="CD45" s="3">
        <v>55.24</v>
      </c>
      <c r="CE45" s="3">
        <v>54.26</v>
      </c>
      <c r="CF45" s="3">
        <v>55.37</v>
      </c>
    </row>
    <row r="46" spans="8:84" x14ac:dyDescent="0.3">
      <c r="S46" s="3">
        <v>38</v>
      </c>
      <c r="T46" s="3">
        <v>91</v>
      </c>
      <c r="U46" s="3">
        <v>38</v>
      </c>
      <c r="BH46" s="3">
        <v>62</v>
      </c>
      <c r="BI46" s="3">
        <v>54.83</v>
      </c>
      <c r="BJ46" s="3">
        <v>54.83</v>
      </c>
      <c r="BK46" s="3">
        <v>54.83</v>
      </c>
      <c r="BL46" s="3">
        <v>55.37</v>
      </c>
      <c r="BM46" s="3">
        <v>54.83</v>
      </c>
      <c r="BN46" s="3">
        <v>54.83</v>
      </c>
      <c r="BO46" s="3">
        <v>54.83</v>
      </c>
      <c r="BP46" s="3">
        <v>54.83</v>
      </c>
      <c r="BQ46" s="3">
        <v>54.83</v>
      </c>
      <c r="BR46" s="3">
        <v>53.93</v>
      </c>
      <c r="BS46" s="3">
        <v>54.99</v>
      </c>
      <c r="BU46" s="3">
        <v>62</v>
      </c>
      <c r="BV46" s="3">
        <v>54.97</v>
      </c>
      <c r="BW46" s="3">
        <v>54.97</v>
      </c>
      <c r="BX46" s="3">
        <v>54.97</v>
      </c>
      <c r="BY46" s="3">
        <v>50.45</v>
      </c>
      <c r="BZ46" s="3">
        <v>54.37</v>
      </c>
      <c r="CA46" s="3">
        <v>54.98</v>
      </c>
      <c r="CB46" s="3">
        <v>54.97</v>
      </c>
      <c r="CC46" s="3">
        <v>54.98</v>
      </c>
      <c r="CD46" s="3">
        <v>54.97</v>
      </c>
      <c r="CE46" s="3">
        <v>54.25</v>
      </c>
      <c r="CF46" s="3">
        <v>54.99</v>
      </c>
    </row>
    <row r="47" spans="8:84" x14ac:dyDescent="0.3">
      <c r="S47" s="3">
        <v>37</v>
      </c>
      <c r="T47" s="3">
        <v>90</v>
      </c>
      <c r="U47" s="3">
        <v>37</v>
      </c>
      <c r="BP47" s="3"/>
      <c r="BW47" s="3"/>
    </row>
    <row r="48" spans="8:84" x14ac:dyDescent="0.3">
      <c r="S48" s="3">
        <v>36</v>
      </c>
      <c r="T48" s="3">
        <v>89</v>
      </c>
      <c r="U48" s="3">
        <v>36</v>
      </c>
    </row>
    <row r="49" spans="19:21" x14ac:dyDescent="0.3">
      <c r="S49" s="3">
        <v>35</v>
      </c>
      <c r="T49" s="3">
        <v>88.5</v>
      </c>
      <c r="U49" s="3">
        <v>35</v>
      </c>
    </row>
    <row r="50" spans="19:21" x14ac:dyDescent="0.3">
      <c r="S50" s="3">
        <v>34</v>
      </c>
      <c r="T50" s="3">
        <v>88</v>
      </c>
      <c r="U50" s="3">
        <v>34</v>
      </c>
    </row>
    <row r="51" spans="19:21" x14ac:dyDescent="0.3">
      <c r="S51" s="3">
        <v>32</v>
      </c>
      <c r="T51" s="3">
        <v>86.5</v>
      </c>
      <c r="U51" s="3">
        <v>32</v>
      </c>
    </row>
    <row r="52" spans="19:21" x14ac:dyDescent="0.3">
      <c r="S52" s="3">
        <v>31</v>
      </c>
      <c r="T52" s="3">
        <v>86</v>
      </c>
      <c r="U52" s="3">
        <v>31</v>
      </c>
    </row>
    <row r="53" spans="19:21" x14ac:dyDescent="0.3">
      <c r="S53" s="3">
        <v>31</v>
      </c>
      <c r="T53" s="3">
        <v>85.75</v>
      </c>
      <c r="U53" s="3">
        <v>31</v>
      </c>
    </row>
    <row r="54" spans="19:21" x14ac:dyDescent="0.3">
      <c r="S54" s="3">
        <v>30</v>
      </c>
      <c r="T54" s="3">
        <v>85.5</v>
      </c>
      <c r="U54" s="3">
        <v>30</v>
      </c>
    </row>
    <row r="55" spans="19:21" x14ac:dyDescent="0.3">
      <c r="S55" s="3">
        <v>28</v>
      </c>
      <c r="T55" s="3">
        <v>84.5</v>
      </c>
      <c r="U55" s="3">
        <v>28</v>
      </c>
    </row>
    <row r="56" spans="19:21" x14ac:dyDescent="0.3">
      <c r="S56" s="3">
        <v>27</v>
      </c>
      <c r="T56" s="3">
        <v>84</v>
      </c>
      <c r="U56" s="3">
        <v>27</v>
      </c>
    </row>
    <row r="57" spans="19:21" x14ac:dyDescent="0.3">
      <c r="S57" s="3">
        <v>26</v>
      </c>
      <c r="T57" s="3">
        <v>83</v>
      </c>
      <c r="U57" s="3">
        <v>26</v>
      </c>
    </row>
    <row r="58" spans="19:21" x14ac:dyDescent="0.3">
      <c r="S58" s="3">
        <v>25</v>
      </c>
      <c r="T58" s="3">
        <v>82.5</v>
      </c>
      <c r="U58" s="3">
        <v>25</v>
      </c>
    </row>
    <row r="59" spans="19:21" x14ac:dyDescent="0.3">
      <c r="S59" s="3">
        <v>24</v>
      </c>
      <c r="T59" s="3">
        <v>82</v>
      </c>
      <c r="U59" s="3">
        <v>24</v>
      </c>
    </row>
    <row r="60" spans="19:21" x14ac:dyDescent="0.3">
      <c r="S60" s="3">
        <v>23</v>
      </c>
      <c r="T60" s="3">
        <v>81</v>
      </c>
      <c r="U60" s="3">
        <v>23</v>
      </c>
    </row>
  </sheetData>
  <sheetProtection algorithmName="SHA-512" hashValue="lDPh2NrTo3XZqRTTRFY4DGZsGg5aLKf/UOCAtyTHMaBKEqC8GpmqV3W7XfVOYCFUaGqgHRu7xTPYW6nWdgnjNw==" saltValue="WMcPvQ2LIPGCuoDllX01rQ==" spinCount="100000" sheet="1" objects="1" scenarios="1" selectLockedCells="1" selectUnlockedCells="1"/>
  <mergeCells count="6">
    <mergeCell ref="BH3:BS4"/>
    <mergeCell ref="BU3:CF4"/>
    <mergeCell ref="H3:P4"/>
    <mergeCell ref="S3:U4"/>
    <mergeCell ref="X3:AM4"/>
    <mergeCell ref="AO3:BE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설명 및 참고서</vt:lpstr>
      <vt:lpstr>표점 계산기</vt:lpstr>
      <vt:lpstr>변환표준점수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dc:creator>
  <cp:lastModifiedBy>frank</cp:lastModifiedBy>
  <dcterms:created xsi:type="dcterms:W3CDTF">2020-09-11T10:22:56Z</dcterms:created>
  <dcterms:modified xsi:type="dcterms:W3CDTF">2021-01-01T08:38:23Z</dcterms:modified>
</cp:coreProperties>
</file>