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B Breakout v3. " sheetId="1" r:id="rId1"/>
  </sheets>
  <definedNames>
    <definedName name="BoardQty">'USB Breakout v3. '!$I$1</definedName>
    <definedName name="digikey_part_data">'USB Breakout v3. '!$J$5:$N$18</definedName>
    <definedName name="farnell_part_data">'USB Breakout v3. '!$O$5:$S$18</definedName>
    <definedName name="global_part_data">'USB Breakout v3. '!$A$5:$I$18</definedName>
    <definedName name="mouser_part_data">'USB Breakout v3. '!$T$5:$X$18</definedName>
    <definedName name="newark_part_data">'USB Breakout v3. '!$Y$5:$AC$18</definedName>
    <definedName name="rs_part_data">'USB Breakout v3. '!$AD$5:$AH$18</definedName>
    <definedName name="tme_part_data">'USB Breakout v3. '!$AI$5:$AM$18</definedName>
    <definedName name="TotalCost">'USB Breakout v3.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$1.90      $1.90
    10   $1.73     $17.25
    25   $1.62     $40.48
    50   $1.55     $77.44
   100   $1.48    $147.84
   250   $1.34    $334.40
  5200   $0.85   $4426.24
 10400   $0.83   $8652.80</t>
        </r>
      </text>
    </comment>
    <comment ref="O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$1.37      $1.37
  5200   $1.37   $7129.41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$1.63      $1.63
    10   $1.46     $14.60
    25   $1.38     $34.50
    50   $1.31     $65.50
   100   $1.25    $125.00
   250   $1.14    $285.00
   500   $1.05    $525.00
  1000   $0.90    $900.00
  2500   $0.87   $2165.00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$1.58      $1.58
    10   $1.43     $14.30
   100   $1.22    $122.00
   500   $1.11    $555.00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$3.41      $3.41
     5   $3.07     $15.35
    20   $2.48     $49.60
   100   $2.17    $217.00</t>
        </r>
      </text>
    </comment>
    <comment ref="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$1.19      $1.19
    10   $1.05     $10.46
    25   $0.98     $24.60
    50   $0.94     $47.15
   100   $0.90     $90.20
   250   $0.82    $205.00
   500   $0.74    $369.00
  1000   $0.66    $656.00
  2500   $0.59   $1486.25</t>
        </r>
      </text>
    </comment>
    <comment ref="O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$0.92      $0.92
  2340   $0.92   $2149.52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$2.03      $2.03
    10   $1.83     $18.30
    25   $1.71     $42.75
    50   $1.64     $82.00
   100   $1.56    $156.00
   250   $1.41    $352.50
   500   $1.30    $650.00
  1000   $1.20   $1200.00</t>
        </r>
      </text>
    </comment>
    <comment ref="AA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$1.97      $1.97
    10   $1.78     $17.80
   100   $1.53    $153.00
   500   $1.27    $635.00
  1000   $1.09   $1090.00
  5000   $1.05   $5250.00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$4.07      $4.07
     5   $3.66     $18.30
    20   $2.96     $59.20
   100   $2.59    $259.00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$0.32      $3.16
    50   $0.23     $11.49
   100   $0.22     $22.09
   250   $0.20     $49.58
  1000   $0.16    $161.60
  2500   $0.14    $360.60
  5000   $0.14    $676.15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$0.35      $3.55
    50   $0.27     $13.50
   100   $0.26     $25.80
   250   $0.23     $58.25
   500   $0.22    $110.50
  1000   $0.18    $184.00
  3000   $0.17    $519.00
  6000   $0.16    $954.00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$0.31      $0.31
   100   $0.31     $30.54
   500   $0.29    $146.45
  1000   $0.28    $284.18
  4000   $0.27   $1096.83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50   $0.30     $15.02
   100   $0.27     $26.55
   250   $0.24     $59.20
   500   $0.23    $113.42
  1000   $0.19    $188.21
  2000   $0.15    $299.14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$0.34      $3.45
    50   $0.26     $13.05
   100   $0.25     $25.00
   250   $0.23     $56.50
   500   $0.21    $107.00
  1000   $0.18    $179.00
  3000   $0.17    $498.00
  6000   $0.15    $930.00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50   $0.28     $13.80
   100   $0.24     $24.40
   250   $0.22     $54.50
   500   $0.21    $104.50
  1000   $0.17    $173.00
  2000   $0.14    $276.00
  5000   $0.13    $645.00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100   $0.35     $35.27
   500   $0.34    $167.64
  1000   $0.32    $317.83
  4000   $0.30   $1196.54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$0.38      $3.78
    50   $0.28     $13.75
   100   $0.27     $26.50
   200   $0.24     $47.60
   500   $0.23    $113.00
  1000   $0.19    $189.00
  2500   $0.17    $435.00
  5000   $0.16    $805.00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$0.32      $3.18
    50   $0.23     $11.60
   100   $0.22     $22.40
   250   $0.20     $50.00
   500   $0.19     $95.50
  1000   $0.16    $159.00
  3000   $0.15    $438.00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$11.46     $11.46
     3   $9.82     $29.46
     5   $8.18     $40.90
    10   $7.66     $76.60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$0.32      $3.16
    50   $0.23     $11.49
   100   $0.22     $22.09
   250   $0.20     $49.58
  1000   $0.16    $161.60
  2500   $0.14    $360.60
  5000   $0.14    $676.15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$11.01     $11.01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 100   $0.44     $44.00
   500   $0.29    $147.00
  1000   $0.20    $196.00
  2000   $0.16    $318.00
  5000   $0.15    $740.00
 10000   $0.13   $1260.00
 25000   $0.11   $2700.00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 5   $0.14      $0.70
    10   $0.13      $1.27
    25   $0.11      $2.77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$0.35      $3.45
    50   $0.25     $12.59
   100   $0.24     $24.30
   250   $0.22     $54.22
   500   $0.21    $104.07
  1000   $0.17    $173.25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$0.38      $3.78
    50   $0.28     $13.75
   100   $0.27     $26.50
   200   $0.24     $47.60
   500   $0.23    $113.00
  1000   $0.19    $189.00
  2500   $0.17    $435.00
  5000   $0.16    $805.00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$0.32      $3.18
    50   $0.23     $11.60
   100   $0.22     $22.40
   250   $0.20     $50.00
   500   $0.19     $95.50
  1000   $0.16    $159.00
  3000   $0.15    $438.00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$0.32      $3.16
    50   $0.23     $11.49
   100   $0.22     $22.09
   250   $0.20     $49.58
  1000   $0.16    $161.60
  2500   $0.14    $360.60
  5000   $0.14    $676.15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$41.59     $41.59
     2  $19.58     $39.16
    10  $19.07    $190.70
    50  $15.90    $795.20
   100  $15.48   $1548.03
   250  $15.17   $3792.17
  1000  $15.06  $15056.51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$0.34      $3.45
    50   $0.26     $13.05
   100   $0.25     $25.00
   250   $0.23     $56.50
   500   $0.21    $107.00
  1000   $0.18    $179.00
  3000   $0.17    $498.00
  6000   $0.15    $930.00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$0.35      $3.45
    50   $0.25     $12.59
   100   $0.24     $24.30
   250   $0.22     $54.22
   500   $0.21    $104.07
  1000   $0.17    $173.25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$0.38      $3.78
    50   $0.28     $13.75
   100   $0.27     $26.50
   200   $0.24     $47.60
   500   $0.23    $113.00
  1000   $0.19    $189.00
  2500   $0.17    $435.00
  5000   $0.16    $805.00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$0.32      $3.18
    50   $0.23     $11.60
   100   $0.22     $22.40
   250   $0.20     $50.00
   500   $0.19     $95.50
  1000   $0.16    $159.00
  3000   $0.15    $438.00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50   $0.30     $15.02
   100   $0.27     $26.55
   250   $0.24     $59.20
   500   $0.23    $113.42
  1000   $0.19    $188.21
  2000   $0.15    $299.14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$0.31      $0.31
   100   $0.30     $30.40
   500   $0.23    $114.00
  1000   $0.21    $211.00
  2000   $0.19    $372.00
  5000   $0.18    $895.00
 10000   $0.15   $1460.00
 25000   $0.13   $3350.00
 50000   $0.13   $6550.00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50   $0.28     $13.80
   100   $0.24     $24.40
   250   $0.22     $54.50
   500   $0.21    $104.50
  1000   $0.17    $173.00
  2000   $0.14    $276.00
  5000   $0.13    $645.00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$27.76     $27.76
    10  $26.09    $260.87
    50  $23.59   $1179.72</t>
        </r>
      </text>
    </comment>
    <comment ref="K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<sst xmlns="http://schemas.openxmlformats.org/spreadsheetml/2006/main" count="209" uniqueCount="121">
  <si>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</si>
  <si>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</si>
  <si>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</si>
  <si>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</si>
  <si>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</si>
  <si>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</si>
  <si>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</si>
  <si>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</si>
  <si>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</si>
  <si>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</si>
  <si>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J1</t>
  </si>
  <si>
    <t>USB 3.0 Plug</t>
  </si>
  <si>
    <t>Analogous to programming comments.</t>
  </si>
  <si>
    <t>ipc-7251TH-connectors:Amphenol_GSB316441CEU</t>
  </si>
  <si>
    <t>Amphenol</t>
  </si>
  <si>
    <t>GSB316441CEU</t>
  </si>
  <si>
    <t>J2</t>
  </si>
  <si>
    <t>USB 3.0 Receptacle</t>
  </si>
  <si>
    <t>ipc-7251TH-connectors:Amphenol_GSB311131HR</t>
  </si>
  <si>
    <t>GSB311131HR</t>
  </si>
  <si>
    <t>SW1,SW4</t>
  </si>
  <si>
    <t>SPST</t>
  </si>
  <si>
    <t>ipc-7251TH-non-standard:SW_Jameco2135478U</t>
  </si>
  <si>
    <t>GOLDSUN ELECTRONICS</t>
  </si>
  <si>
    <t>T100T1B4A2</t>
  </si>
  <si>
    <t>SW2,SW5,SW8</t>
  </si>
  <si>
    <t>2xSPST</t>
  </si>
  <si>
    <t>ipc-7251TH-standard:DIPSW762W57P254L608H570Q4U</t>
  </si>
  <si>
    <t>206-2-VP-R</t>
  </si>
  <si>
    <t>TPm1,TPf1</t>
  </si>
  <si>
    <t>Red</t>
  </si>
  <si>
    <t>VBus Test Point</t>
  </si>
  <si>
    <t>CDE_misc:TESTPOINT</t>
  </si>
  <si>
    <t>Keystone Electronics</t>
  </si>
  <si>
    <t>5010</t>
  </si>
  <si>
    <t>TPm2,TPf2</t>
  </si>
  <si>
    <t>White</t>
  </si>
  <si>
    <t>D- Test Point</t>
  </si>
  <si>
    <t>5012</t>
  </si>
  <si>
    <t>TPm3,TPf3</t>
  </si>
  <si>
    <t>Green</t>
  </si>
  <si>
    <t>D+ Test Point</t>
  </si>
  <si>
    <t>5126</t>
  </si>
  <si>
    <t>TPm4,TPf4</t>
  </si>
  <si>
    <t>Black</t>
  </si>
  <si>
    <t>GND Test Point</t>
  </si>
  <si>
    <t>5011</t>
  </si>
  <si>
    <t>TPm5,TPf5</t>
  </si>
  <si>
    <t>Blue</t>
  </si>
  <si>
    <t>SSRX- Test Point</t>
  </si>
  <si>
    <t>5127</t>
  </si>
  <si>
    <t>TPm6,TPf6</t>
  </si>
  <si>
    <t>Yellow</t>
  </si>
  <si>
    <t>SSRX+ Test Point</t>
  </si>
  <si>
    <t>5014</t>
  </si>
  <si>
    <t>TPm8,TPf8</t>
  </si>
  <si>
    <t>Purple</t>
  </si>
  <si>
    <t>SSTX- Test Point</t>
  </si>
  <si>
    <t>5129</t>
  </si>
  <si>
    <t>TPm9,TPf9</t>
  </si>
  <si>
    <t>Orange</t>
  </si>
  <si>
    <t>SSTX+ Test Point</t>
  </si>
  <si>
    <t>5013</t>
  </si>
  <si>
    <t>Prj:</t>
  </si>
  <si>
    <t>USB 3.0 Cable Breakout Tester</t>
  </si>
  <si>
    <t>Co.:</t>
  </si>
  <si>
    <t>Sembazuru Circuits</t>
  </si>
  <si>
    <t>Prj date:</t>
  </si>
  <si>
    <t>18/03/2018 01:43:44</t>
  </si>
  <si>
    <t>Board Qty:</t>
  </si>
  <si>
    <t>Total Cost:</t>
  </si>
  <si>
    <t>Unit Cost:</t>
  </si>
  <si>
    <t>$ date:</t>
  </si>
  <si>
    <t>2018-03-18 22:50:40</t>
  </si>
  <si>
    <t>Digi-Key</t>
  </si>
  <si>
    <t>Avail</t>
  </si>
  <si>
    <t>Purch</t>
  </si>
  <si>
    <t>Cat#</t>
  </si>
  <si>
    <t>GSB316441CEUCT-ND</t>
  </si>
  <si>
    <t>GSB311131HR-ND</t>
  </si>
  <si>
    <t>NonStk</t>
  </si>
  <si>
    <t>36-5010-ND</t>
  </si>
  <si>
    <t>36-5011-ND</t>
  </si>
  <si>
    <t>36-5014-ND</t>
  </si>
  <si>
    <t>Farnell</t>
  </si>
  <si>
    <t>2708969</t>
  </si>
  <si>
    <t>2708962</t>
  </si>
  <si>
    <t>2301414</t>
  </si>
  <si>
    <t>1463078</t>
  </si>
  <si>
    <t>2667588</t>
  </si>
  <si>
    <t>1533393</t>
  </si>
  <si>
    <t>2667590</t>
  </si>
  <si>
    <t>2301289</t>
  </si>
  <si>
    <t>Mouser</t>
  </si>
  <si>
    <t>523-GSB316441CEU</t>
  </si>
  <si>
    <t>523-GSB311131HR</t>
  </si>
  <si>
    <t>534-5010</t>
  </si>
  <si>
    <t>534-5012</t>
  </si>
  <si>
    <t>534-5126</t>
  </si>
  <si>
    <t>534-5011</t>
  </si>
  <si>
    <t>534-5127</t>
  </si>
  <si>
    <t>534-5014</t>
  </si>
  <si>
    <t>534-5129</t>
  </si>
  <si>
    <t>534-5013</t>
  </si>
  <si>
    <t>Newark</t>
  </si>
  <si>
    <t>11AC4533</t>
  </si>
  <si>
    <t>11AC4532</t>
  </si>
  <si>
    <t>67H8654</t>
  </si>
  <si>
    <t>95M2498</t>
  </si>
  <si>
    <t>88H2535</t>
  </si>
  <si>
    <t>95M2499</t>
  </si>
  <si>
    <t>95M2503</t>
  </si>
  <si>
    <t>62W5145</t>
  </si>
  <si>
    <t>Rs Components</t>
  </si>
  <si>
    <t>204-2646</t>
  </si>
  <si>
    <t>409-1943</t>
  </si>
  <si>
    <t>204-2652</t>
  </si>
  <si>
    <t>2508838550</t>
  </si>
  <si>
    <t>Tme</t>
  </si>
  <si>
    <t>SC-CU2X1.50-TR010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</si>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</sst>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amphenol-commercial-products/GSB316441CEU/GSB316441CEUCT-ND/2330643" TargetMode="External"/><Relationship Id="rId2" Type="http://schemas.openxmlformats.org/officeDocument/2006/relationships/hyperlink" Target="http://it.farnell.com/webapp/wcs/stores/servlet/Search?catalogId=15001&amp;langId=-4&amp;storeId=10165&amp;gs=true&amp;st=GSB316441CEU+" TargetMode="External"/><Relationship Id="rId3" Type="http://schemas.openxmlformats.org/officeDocument/2006/relationships/hyperlink" Target="https://www.mouser.com/Search/Refine.aspx?Keyword=GSB316441CEU+" TargetMode="External"/><Relationship Id="rId4" Type="http://schemas.openxmlformats.org/officeDocument/2006/relationships/hyperlink" Target="http://www.newark.com/webapp/wcs/stores/servlet/Search?catalogId=15003&amp;langId=-1&amp;storeId=10194&amp;gs=true&amp;st=GSB316441CEU+" TargetMode="External"/><Relationship Id="rId5" Type="http://schemas.openxmlformats.org/officeDocument/2006/relationships/hyperlink" Target="https://www.tme.eu/en/details/gsb316441ceu/usb-ieee1394-connectors/amphenol/" TargetMode="External"/><Relationship Id="rId6" Type="http://schemas.openxmlformats.org/officeDocument/2006/relationships/hyperlink" Target="http://www.digikey.com/scripts/DkSearch/dksus.dll?WT.z_header=search_go&amp;lang=en&amp;keywords=GSB311131HR+" TargetMode="External"/><Relationship Id="rId7" Type="http://schemas.openxmlformats.org/officeDocument/2006/relationships/hyperlink" Target="http://it.farnell.com/amphenol-commercial-products/gsb311131hr/conn-usb-3-0-tipo-a-presa-tht/dp/2708962?st=GSB311131HR%20" TargetMode="External"/><Relationship Id="rId8" Type="http://schemas.openxmlformats.org/officeDocument/2006/relationships/hyperlink" Target="https://www.mouser.com/Search/Refine.aspx?Keyword=GSB311131HR+" TargetMode="External"/><Relationship Id="rId9" Type="http://schemas.openxmlformats.org/officeDocument/2006/relationships/hyperlink" Target="http://www.newark.com/webapp/wcs/stores/servlet/Search?catalogId=15003&amp;langId=-1&amp;storeId=10194&amp;gs=true&amp;st=GSB311131HR+" TargetMode="External"/><Relationship Id="rId10" Type="http://schemas.openxmlformats.org/officeDocument/2006/relationships/hyperlink" Target="https://www.tme.eu/en/details/gsb311131hr/usb-ieee1394-connectors/amphenol/" TargetMode="External"/><Relationship Id="rId11" Type="http://schemas.openxmlformats.org/officeDocument/2006/relationships/hyperlink" Target="http://www.digikey.com/scripts/DkSearch/dksus.dll?WT.z_header=search_go&amp;lang=en&amp;keywords=5010+Keystone+Electronics" TargetMode="External"/><Relationship Id="rId12" Type="http://schemas.openxmlformats.org/officeDocument/2006/relationships/hyperlink" Target="https://www.mouser.com/ProductDetail/Keystone-Electronics/5010?qs=sGAEpiMZZMsQtlBhqKq43axmqSC6FyKq" TargetMode="External"/><Relationship Id="rId13" Type="http://schemas.openxmlformats.org/officeDocument/2006/relationships/hyperlink" Target="http://it.rs-online.com/web/c/?searchTerm=5010+Keystone+Electronics" TargetMode="External"/><Relationship Id="rId14" Type="http://schemas.openxmlformats.org/officeDocument/2006/relationships/hyperlink" Target="http://it.farnell.com/keystone/5012/test-point-pcb-through-hole/dp/2301414?st=5012%20" TargetMode="External"/><Relationship Id="rId15" Type="http://schemas.openxmlformats.org/officeDocument/2006/relationships/hyperlink" Target="https://www.mouser.com/ProductDetail/Keystone-Electronics/5012?qs=sGAEpiMZZMsQtlBhqKq43dlYSDt3tx6c" TargetMode="External"/><Relationship Id="rId16" Type="http://schemas.openxmlformats.org/officeDocument/2006/relationships/hyperlink" Target="http://www.newark.com/keystone/5012/test-point-pcb-through-hole/dp/67H8654?st=5012%20" TargetMode="External"/><Relationship Id="rId17" Type="http://schemas.openxmlformats.org/officeDocument/2006/relationships/hyperlink" Target="http://it.rs-online.com/web/c/?searchTerm=5012+Keystone+Electronics" TargetMode="External"/><Relationship Id="rId18" Type="http://schemas.openxmlformats.org/officeDocument/2006/relationships/hyperlink" Target="https://www.mouser.com/ProductDetail/Keystone-Electronics/5126?qs=sGAEpiMZZMuHIszJOUpTOguPsxZqART8" TargetMode="External"/><Relationship Id="rId19" Type="http://schemas.openxmlformats.org/officeDocument/2006/relationships/hyperlink" Target="http://www.newark.com/keystone/5126/test-point-pcb-green-through-hole/dp/95M2498?st=5126%20" TargetMode="External"/><Relationship Id="rId20" Type="http://schemas.openxmlformats.org/officeDocument/2006/relationships/hyperlink" Target="https://www.tme.eu/en/details/sc-cu2x1.50-tr010/speaker-cables/goobay/15126/" TargetMode="External"/><Relationship Id="rId21" Type="http://schemas.openxmlformats.org/officeDocument/2006/relationships/hyperlink" Target="http://www.digikey.com/product-detail/en/keystone-electronics/5011/36-5011-ND/255333" TargetMode="External"/><Relationship Id="rId22" Type="http://schemas.openxmlformats.org/officeDocument/2006/relationships/hyperlink" Target="http://it.farnell.com/keystone/5011/circuito-di-test-connettore-nero/dp/1463078?st=5011%20" TargetMode="External"/><Relationship Id="rId23" Type="http://schemas.openxmlformats.org/officeDocument/2006/relationships/hyperlink" Target="https://www.mouser.com/ProductDetail/Keystone-Electronics/5011?qs=sGAEpiMZZMsQtlBhqKq43UFjjVQHwuQ8" TargetMode="External"/><Relationship Id="rId24" Type="http://schemas.openxmlformats.org/officeDocument/2006/relationships/hyperlink" Target="http://www.newark.com/keystone/5011/test-point-pcb-through-hole/dp/88H2535?st=5011%20" TargetMode="External"/><Relationship Id="rId25" Type="http://schemas.openxmlformats.org/officeDocument/2006/relationships/hyperlink" Target="http://it.rs-online.com/web/c/?searchTerm=5011+Keystone+Electronics" TargetMode="External"/><Relationship Id="rId26" Type="http://schemas.openxmlformats.org/officeDocument/2006/relationships/hyperlink" Target="http://it.farnell.com/keystone/5127/test-point-pcb-blue-through-hole/dp/2667588?st=5127%20" TargetMode="External"/><Relationship Id="rId27" Type="http://schemas.openxmlformats.org/officeDocument/2006/relationships/hyperlink" Target="https://www.mouser.com/ProductDetail/Keystone-Electronics/5127?qs=sGAEpiMZZMuHIszJOUpTOqGIJQFBAjt8" TargetMode="External"/><Relationship Id="rId28" Type="http://schemas.openxmlformats.org/officeDocument/2006/relationships/hyperlink" Target="http://www.newark.com/keystone/5127/test-point-pcb-blue-through-hole/dp/95M2499?st=5127%20" TargetMode="External"/><Relationship Id="rId29" Type="http://schemas.openxmlformats.org/officeDocument/2006/relationships/hyperlink" Target="http://www.digikey.com/scripts/DkSearch/dksus.dll?WT.z_header=search_go&amp;lang=en&amp;keywords=5014+Keystone+Electronics" TargetMode="External"/><Relationship Id="rId30" Type="http://schemas.openxmlformats.org/officeDocument/2006/relationships/hyperlink" Target="http://it.farnell.com/keystone/5014/test-point-pcb-through-hole/dp/1533393?st=5014%20" TargetMode="External"/><Relationship Id="rId31" Type="http://schemas.openxmlformats.org/officeDocument/2006/relationships/hyperlink" Target="https://www.mouser.com/ProductDetail/Keystone-Electronics/5014?qs=sGAEpiMZZMsQtlBhqKq43X3oNF5t6CNB" TargetMode="External"/><Relationship Id="rId32" Type="http://schemas.openxmlformats.org/officeDocument/2006/relationships/hyperlink" Target="http://it.farnell.com/keystone/5129/test-point-pcb-purple-through/dp/2667590?st=5129%20" TargetMode="External"/><Relationship Id="rId33" Type="http://schemas.openxmlformats.org/officeDocument/2006/relationships/hyperlink" Target="https://www.mouser.com/ProductDetail/Keystone-Electronics/5129?qs=sGAEpiMZZMuHIszJOUpTOkLO79y3hO0w" TargetMode="External"/><Relationship Id="rId34" Type="http://schemas.openxmlformats.org/officeDocument/2006/relationships/hyperlink" Target="http://www.newark.com/keystone/5129/test-point-pcb-purple-through/dp/95M2503?st=5129%20" TargetMode="External"/><Relationship Id="rId35" Type="http://schemas.openxmlformats.org/officeDocument/2006/relationships/hyperlink" Target="http://it.farnell.com/keystone/5013/test-point-pcb-through-hole/dp/2301289?st=5013%20" TargetMode="External"/><Relationship Id="rId36" Type="http://schemas.openxmlformats.org/officeDocument/2006/relationships/hyperlink" Target="https://www.mouser.com/ProductDetail/Keystone-Electronics/5013?qs=sGAEpiMZZMsQtlBhqKq43c5QvKE3dNqK" TargetMode="External"/><Relationship Id="rId37" Type="http://schemas.openxmlformats.org/officeDocument/2006/relationships/hyperlink" Target="http://www.newark.com/keystone/5013/test-point-pcb-through-hole/dp/62W5145?st=5013%20" TargetMode="External"/><Relationship Id="rId38" Type="http://schemas.openxmlformats.org/officeDocument/2006/relationships/hyperlink" Target="http://it.rs-online.com/web/c/?searchTerm=5013+Keystone+Electronics" TargetMode="Externa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63</v>
      </c>
      <c r="B1" s="3" t="s">
        <v>64</v>
      </c>
      <c r="H1" s="4" t="s">
        <v>69</v>
      </c>
      <c r="I1" s="4">
        <v>100</v>
      </c>
    </row>
    <row r="2" spans="1:39">
      <c r="A2" s="2" t="s">
        <v>65</v>
      </c>
      <c r="B2" s="3" t="s">
        <v>66</v>
      </c>
      <c r="H2" s="2" t="s">
        <v>71</v>
      </c>
      <c r="I2" s="5">
        <f>TotalCost/BoardQty</f>
        <v>0</v>
      </c>
    </row>
    <row r="3" spans="1:39">
      <c r="A3" s="2" t="s">
        <v>67</v>
      </c>
      <c r="B3" s="3" t="s">
        <v>68</v>
      </c>
      <c r="H3" s="2" t="s">
        <v>70</v>
      </c>
      <c r="I3" s="6">
        <f>SUM(I7:I18)</f>
        <v>0</v>
      </c>
      <c r="M3" s="6">
        <f>SUM(M7:M18)</f>
        <v>0</v>
      </c>
      <c r="N3" s="7">
        <f>(ROWS(M7:M18)-COUNTBLANK(M7:M18))&amp;" of "&amp;ROWS(M7:M18)&amp;" parts found"</f>
        <v>0</v>
      </c>
      <c r="R3" s="6">
        <f>SUM(R7:R18)</f>
        <v>0</v>
      </c>
      <c r="S3" s="7">
        <f>(ROWS(R7:R18)-COUNTBLANK(R7:R18))&amp;" of "&amp;ROWS(R7:R18)&amp;" parts found"</f>
        <v>0</v>
      </c>
      <c r="W3" s="6">
        <f>SUM(W7:W18)</f>
        <v>0</v>
      </c>
      <c r="X3" s="7">
        <f>(ROWS(W7:W18)-COUNTBLANK(W7:W18))&amp;" of "&amp;ROWS(W7:W18)&amp;" parts found"</f>
        <v>0</v>
      </c>
      <c r="AB3" s="6">
        <f>SUM(AB7:AB18)</f>
        <v>0</v>
      </c>
      <c r="AC3" s="7">
        <f>(ROWS(AB7:AB18)-COUNTBLANK(AB7:AB18))&amp;" of "&amp;ROWS(AB7:AB18)&amp;" parts found"</f>
        <v>0</v>
      </c>
      <c r="AG3" s="6">
        <f>SUM(AG7:AG18)</f>
        <v>0</v>
      </c>
      <c r="AH3" s="7">
        <f>(ROWS(AG7:AG18)-COUNTBLANK(AG7:AG18))&amp;" of "&amp;ROWS(AG7:AG18)&amp;" parts found"</f>
        <v>0</v>
      </c>
      <c r="AL3" s="6">
        <f>SUM(AL7:AL18)</f>
        <v>0</v>
      </c>
      <c r="AM3" s="7">
        <f>(ROWS(AL7:AL18)-COUNTBLANK(AL7:AL18))&amp;" of "&amp;ROWS(AL7:AL18)&amp;" parts found"</f>
        <v>0</v>
      </c>
    </row>
    <row r="4" spans="1:39">
      <c r="A4" s="2" t="s">
        <v>72</v>
      </c>
      <c r="B4" s="3" t="s">
        <v>73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74</v>
      </c>
      <c r="K5" s="9"/>
      <c r="L5" s="9"/>
      <c r="M5" s="9"/>
      <c r="N5" s="9"/>
      <c r="O5" s="10" t="s">
        <v>84</v>
      </c>
      <c r="P5" s="10"/>
      <c r="Q5" s="10"/>
      <c r="R5" s="10"/>
      <c r="S5" s="10"/>
      <c r="T5" s="11" t="s">
        <v>93</v>
      </c>
      <c r="U5" s="11"/>
      <c r="V5" s="11"/>
      <c r="W5" s="11"/>
      <c r="X5" s="11"/>
      <c r="Y5" s="12" t="s">
        <v>104</v>
      </c>
      <c r="Z5" s="12"/>
      <c r="AA5" s="12"/>
      <c r="AB5" s="12"/>
      <c r="AC5" s="12"/>
      <c r="AD5" s="13" t="s">
        <v>113</v>
      </c>
      <c r="AE5" s="13"/>
      <c r="AF5" s="13"/>
      <c r="AG5" s="13"/>
      <c r="AH5" s="13"/>
      <c r="AI5" s="14" t="s">
        <v>118</v>
      </c>
      <c r="AJ5" s="14"/>
      <c r="AK5" s="14"/>
      <c r="AL5" s="14"/>
      <c r="AM5" s="14"/>
    </row>
    <row r="6" spans="1:39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75</v>
      </c>
      <c r="K6" s="15" t="s">
        <v>76</v>
      </c>
      <c r="L6" s="15" t="s">
        <v>8</v>
      </c>
      <c r="M6" s="15" t="s">
        <v>9</v>
      </c>
      <c r="N6" s="15" t="s">
        <v>77</v>
      </c>
      <c r="O6" s="15" t="s">
        <v>75</v>
      </c>
      <c r="P6" s="15" t="s">
        <v>76</v>
      </c>
      <c r="Q6" s="15" t="s">
        <v>8</v>
      </c>
      <c r="R6" s="15" t="s">
        <v>9</v>
      </c>
      <c r="S6" s="15" t="s">
        <v>77</v>
      </c>
      <c r="T6" s="15" t="s">
        <v>75</v>
      </c>
      <c r="U6" s="15" t="s">
        <v>76</v>
      </c>
      <c r="V6" s="15" t="s">
        <v>8</v>
      </c>
      <c r="W6" s="15" t="s">
        <v>9</v>
      </c>
      <c r="X6" s="15" t="s">
        <v>77</v>
      </c>
      <c r="Y6" s="15" t="s">
        <v>75</v>
      </c>
      <c r="Z6" s="15" t="s">
        <v>76</v>
      </c>
      <c r="AA6" s="15" t="s">
        <v>8</v>
      </c>
      <c r="AB6" s="15" t="s">
        <v>9</v>
      </c>
      <c r="AC6" s="15" t="s">
        <v>77</v>
      </c>
      <c r="AD6" s="15" t="s">
        <v>75</v>
      </c>
      <c r="AE6" s="15" t="s">
        <v>76</v>
      </c>
      <c r="AF6" s="15" t="s">
        <v>8</v>
      </c>
      <c r="AG6" s="15" t="s">
        <v>9</v>
      </c>
      <c r="AH6" s="15" t="s">
        <v>77</v>
      </c>
      <c r="AI6" s="15" t="s">
        <v>75</v>
      </c>
      <c r="AJ6" s="15" t="s">
        <v>76</v>
      </c>
      <c r="AK6" s="15" t="s">
        <v>8</v>
      </c>
      <c r="AL6" s="15" t="s">
        <v>9</v>
      </c>
      <c r="AM6" s="15" t="s">
        <v>77</v>
      </c>
    </row>
    <row r="7" spans="1:39">
      <c r="A7" s="16" t="s">
        <v>10</v>
      </c>
      <c r="B7" s="16" t="s">
        <v>11</v>
      </c>
      <c r="C7" s="16" t="s">
        <v>12</v>
      </c>
      <c r="D7" s="16" t="s">
        <v>13</v>
      </c>
      <c r="E7" s="16" t="s">
        <v>14</v>
      </c>
      <c r="F7" s="16" t="s">
        <v>15</v>
      </c>
      <c r="G7" s="16">
        <f>BoardQty*1</f>
        <v>0</v>
      </c>
      <c r="H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7" s="17">
        <f>iferror(G7*H7,"")</f>
        <v>0</v>
      </c>
      <c r="J7" s="16">
        <v>52373</v>
      </c>
      <c r="L7" s="17">
        <f>iferror(lookup(if(K7="",G7,K7),{0,1,10,25,50,100,250,5200,10400},{0.0,1.9,1.725,1.6192,1.5488,1.4784,1.3376,0.8512,0.832}),"")</f>
        <v>0</v>
      </c>
      <c r="M7" s="17">
        <f>iferror(if(K7="",G7,K7)*L7,"")</f>
        <v>0</v>
      </c>
      <c r="N7" s="18" t="s">
        <v>78</v>
      </c>
      <c r="O7" s="19" t="s">
        <v>80</v>
      </c>
      <c r="Q7" s="17">
        <f>iferror(lookup(if(P7="",G7,P7),{0,1,5200},{0.0,1.37104,1.37104}),"")</f>
        <v>0</v>
      </c>
      <c r="R7" s="17">
        <f>iferror(if(P7="",G7,P7)*Q7,"")</f>
        <v>0</v>
      </c>
      <c r="S7" s="18" t="s">
        <v>85</v>
      </c>
      <c r="T7" s="16">
        <v>9274</v>
      </c>
      <c r="V7" s="17">
        <f>iferror(lookup(if(U7="",G7,U7),{0,1,10,25,50,100,250,500,1000,2500},{0.0,1.63,1.46,1.38,1.31,1.25,1.14,1.05,0.9,0.866}),"")</f>
        <v>0</v>
      </c>
      <c r="W7" s="17">
        <f>iferror(if(U7="",G7,U7)*V7,"")</f>
        <v>0</v>
      </c>
      <c r="X7" s="18" t="s">
        <v>94</v>
      </c>
      <c r="Y7" s="16">
        <v>5139</v>
      </c>
      <c r="AA7" s="17">
        <f>iferror(lookup(if(Z7="",G7,Z7),{0,1,10,100,500},{0.0,1.58,1.43,1.22,1.11}),"")</f>
        <v>0</v>
      </c>
      <c r="AB7" s="17">
        <f>iferror(if(Z7="",G7,Z7)*AA7,"")</f>
        <v>0</v>
      </c>
      <c r="AC7" s="18" t="s">
        <v>105</v>
      </c>
      <c r="AI7" s="16">
        <v>410</v>
      </c>
      <c r="AK7" s="17">
        <f>iferror(lookup(if(AJ7="",G7,AJ7),{0,1,5,20,100},{0.0,3.41,3.07,2.48,2.17}),"")</f>
        <v>0</v>
      </c>
      <c r="AL7" s="17">
        <f>iferror(if(AJ7="",G7,AJ7)*AK7,"")</f>
        <v>0</v>
      </c>
      <c r="AM7" s="18" t="s">
        <v>15</v>
      </c>
    </row>
    <row r="8" spans="1:39">
      <c r="A8" s="16" t="s">
        <v>16</v>
      </c>
      <c r="B8" s="16" t="s">
        <v>17</v>
      </c>
      <c r="C8" s="16" t="s">
        <v>12</v>
      </c>
      <c r="D8" s="16" t="s">
        <v>18</v>
      </c>
      <c r="E8" s="16" t="s">
        <v>14</v>
      </c>
      <c r="F8" s="16" t="s">
        <v>19</v>
      </c>
      <c r="G8" s="16">
        <f>BoardQty*1</f>
        <v>0</v>
      </c>
      <c r="H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8" s="17">
        <f>iferror(G8*H8,"")</f>
        <v>0</v>
      </c>
      <c r="J8" s="19" t="s">
        <v>80</v>
      </c>
      <c r="L8" s="17">
        <f>iferror(lookup(if(K8="",G8,K8),{0,1,10,25,50,100,250,500,1000,2500},{0.0,1.19,1.046,0.984,0.943,0.902,0.82,0.738,0.656,0.5945}),"")</f>
        <v>0</v>
      </c>
      <c r="M8" s="17">
        <f>iferror(if(K8="",G8,K8)*L8,"")</f>
        <v>0</v>
      </c>
      <c r="N8" s="18" t="s">
        <v>79</v>
      </c>
      <c r="O8" s="19" t="s">
        <v>80</v>
      </c>
      <c r="Q8" s="17">
        <f>iferror(lookup(if(P8="",G8,P8),{0,1,2340},{0.0,0.9185968,0.9185968}),"")</f>
        <v>0</v>
      </c>
      <c r="R8" s="17">
        <f>iferror(if(P8="",G8,P8)*Q8,"")</f>
        <v>0</v>
      </c>
      <c r="S8" s="18" t="s">
        <v>86</v>
      </c>
      <c r="T8" s="16">
        <v>6107</v>
      </c>
      <c r="V8" s="17">
        <f>iferror(lookup(if(U8="",G8,U8),{0,1,10,25,50,100,250,500,1000},{0.0,2.03,1.83,1.71,1.64,1.56,1.41,1.3,1.2}),"")</f>
        <v>0</v>
      </c>
      <c r="W8" s="17">
        <f>iferror(if(U8="",G8,U8)*V8,"")</f>
        <v>0</v>
      </c>
      <c r="X8" s="18" t="s">
        <v>95</v>
      </c>
      <c r="Y8" s="16">
        <v>1820</v>
      </c>
      <c r="AA8" s="17">
        <f>iferror(lookup(if(Z8="",G8,Z8),{0,1,10,100,500,1000,5000},{0.0,1.97,1.78,1.53,1.27,1.09,1.05}),"")</f>
        <v>0</v>
      </c>
      <c r="AB8" s="17">
        <f>iferror(if(Z8="",G8,Z8)*AA8,"")</f>
        <v>0</v>
      </c>
      <c r="AC8" s="18" t="s">
        <v>106</v>
      </c>
      <c r="AI8" s="16">
        <v>73</v>
      </c>
      <c r="AK8" s="17">
        <f>iferror(lookup(if(AJ8="",G8,AJ8),{0,1,5,20,100},{0.0,4.07,3.66,2.96,2.59}),"")</f>
        <v>0</v>
      </c>
      <c r="AL8" s="17">
        <f>iferror(if(AJ8="",G8,AJ8)*AK8,"")</f>
        <v>0</v>
      </c>
      <c r="AM8" s="18" t="s">
        <v>19</v>
      </c>
    </row>
    <row r="9" spans="1:39">
      <c r="A9" s="16" t="s">
        <v>20</v>
      </c>
      <c r="B9" s="16" t="s">
        <v>21</v>
      </c>
      <c r="D9" s="16" t="s">
        <v>22</v>
      </c>
      <c r="E9" s="16" t="s">
        <v>23</v>
      </c>
      <c r="F9" s="16" t="s">
        <v>24</v>
      </c>
      <c r="G9" s="16">
        <f>BoardQty*2</f>
        <v>0</v>
      </c>
      <c r="H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9" s="17">
        <f>iferror(G9*H9,"")</f>
        <v>0</v>
      </c>
    </row>
    <row r="10" spans="1:39">
      <c r="A10" s="16" t="s">
        <v>25</v>
      </c>
      <c r="B10" s="16" t="s">
        <v>26</v>
      </c>
      <c r="D10" s="16" t="s">
        <v>27</v>
      </c>
      <c r="E10" s="16" t="s">
        <v>23</v>
      </c>
      <c r="F10" s="16" t="s">
        <v>28</v>
      </c>
      <c r="G10" s="16">
        <f>BoardQty*3</f>
        <v>0</v>
      </c>
      <c r="H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0" s="17">
        <f>iferror(G10*H10,"")</f>
        <v>0</v>
      </c>
    </row>
    <row r="11" spans="1:39">
      <c r="A11" s="16" t="s">
        <v>29</v>
      </c>
      <c r="B11" s="16" t="s">
        <v>30</v>
      </c>
      <c r="C11" s="16" t="s">
        <v>31</v>
      </c>
      <c r="D11" s="16" t="s">
        <v>32</v>
      </c>
      <c r="E11" s="16" t="s">
        <v>33</v>
      </c>
      <c r="F11" s="16" t="s">
        <v>34</v>
      </c>
      <c r="G11" s="16">
        <f>BoardQty*2</f>
        <v>0</v>
      </c>
      <c r="H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1" s="17">
        <f>iferror(G11*H11,"")</f>
        <v>0</v>
      </c>
      <c r="J11" s="16">
        <v>281000</v>
      </c>
      <c r="L11" s="17">
        <f>iferror(lookup(if(K11="",G11,K11),{0,1,10,50,100,250,1000,2500,5000},{0.0,0.37,0.316,0.2298,0.2209,0.19832,0.1616,0.14424,0.13523}),"")</f>
        <v>0</v>
      </c>
      <c r="M11" s="17">
        <f>iferror(if(K11="",G11,K11)*L11,"")</f>
        <v>0</v>
      </c>
      <c r="N11" s="18" t="s">
        <v>81</v>
      </c>
      <c r="T11" s="16">
        <v>43520</v>
      </c>
      <c r="V11" s="17">
        <f>iferror(lookup(if(U11="",G11,U11),{0,1,10,50,100,250,500,1000,3000,6000},{0.0,0.393,0.355,0.27,0.258,0.233,0.221,0.184,0.173,0.159}),"")</f>
        <v>0</v>
      </c>
      <c r="W11" s="17">
        <f>iferror(if(U11="",G11,U11)*V11,"")</f>
        <v>0</v>
      </c>
      <c r="X11" s="18" t="s">
        <v>96</v>
      </c>
      <c r="AD11" s="16">
        <v>500</v>
      </c>
      <c r="AF11" s="17">
        <f>iferror(lookup(if(AE11="",G11,AE11),{0,1,100,500,1000,4000},{0.0,0.305368,0.305368,0.292904,0.2841792,0.274208}),"")</f>
        <v>0</v>
      </c>
      <c r="AG11" s="17">
        <f>iferror(if(AE11="",G11,AE11)*AF11,"")</f>
        <v>0</v>
      </c>
      <c r="AH11" s="18" t="s">
        <v>114</v>
      </c>
    </row>
    <row r="12" spans="1:39">
      <c r="A12" s="16" t="s">
        <v>35</v>
      </c>
      <c r="B12" s="16" t="s">
        <v>36</v>
      </c>
      <c r="C12" s="16" t="s">
        <v>37</v>
      </c>
      <c r="D12" s="16" t="s">
        <v>32</v>
      </c>
      <c r="E12" s="16" t="s">
        <v>33</v>
      </c>
      <c r="F12" s="16" t="s">
        <v>38</v>
      </c>
      <c r="G12" s="16">
        <f>BoardQty*2</f>
        <v>0</v>
      </c>
      <c r="H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2" s="17">
        <f>iferror(G12*H12,"")</f>
        <v>0</v>
      </c>
      <c r="O12" s="16">
        <v>34562</v>
      </c>
      <c r="Q12" s="17">
        <f>iferror(lookup(if(P12="",G12,P12),{0,1,50,100,250,500,1000,2000},{0.0,0.37392,0.3003824,0.2654832,0.236816,0.22684479999999999,0.1882064,0.14956799999999998}),"")</f>
        <v>0</v>
      </c>
      <c r="R12" s="17">
        <f>iferror(if(P12="",G12,P12)*Q12,"")</f>
        <v>0</v>
      </c>
      <c r="S12" s="18" t="s">
        <v>87</v>
      </c>
      <c r="T12" s="16">
        <v>36162</v>
      </c>
      <c r="V12" s="17">
        <f>iferror(lookup(if(U12="",G12,U12),{0,1,10,50,100,250,500,1000,3000,6000},{0.0,0.38,0.345,0.261,0.25,0.226,0.214,0.179,0.166,0.155}),"")</f>
        <v>0</v>
      </c>
      <c r="W12" s="17">
        <f>iferror(if(U12="",G12,U12)*V12,"")</f>
        <v>0</v>
      </c>
      <c r="X12" s="18" t="s">
        <v>97</v>
      </c>
      <c r="Y12" s="16">
        <v>34562</v>
      </c>
      <c r="AA12" s="17">
        <f>iferror(lookup(if(Z12="",G12,Z12),{0,1,50,100,250,500,1000,2000,5000},{0.0,0.345,0.276,0.244,0.218,0.209,0.173,0.138,0.129}),"")</f>
        <v>0</v>
      </c>
      <c r="AB12" s="17">
        <f>iferror(if(Z12="",G12,Z12)*AA12,"")</f>
        <v>0</v>
      </c>
      <c r="AC12" s="18" t="s">
        <v>107</v>
      </c>
      <c r="AD12" s="16">
        <v>800</v>
      </c>
      <c r="AF12" s="17">
        <f>iferror(lookup(if(AE12="",G12,AE12),{0,1,100,500,1000,4000},{0.0,0.35273119999999997,0.35273119999999997,0.3352816,0.317832,0.29913599999999996}),"")</f>
        <v>0</v>
      </c>
      <c r="AG12" s="17">
        <f>iferror(if(AE12="",G12,AE12)*AF12,"")</f>
        <v>0</v>
      </c>
      <c r="AH12" s="18" t="s">
        <v>115</v>
      </c>
    </row>
    <row r="13" spans="1:39">
      <c r="A13" s="16" t="s">
        <v>39</v>
      </c>
      <c r="B13" s="16" t="s">
        <v>40</v>
      </c>
      <c r="C13" s="16" t="s">
        <v>41</v>
      </c>
      <c r="D13" s="16" t="s">
        <v>32</v>
      </c>
      <c r="E13" s="16" t="s">
        <v>33</v>
      </c>
      <c r="F13" s="16" t="s">
        <v>42</v>
      </c>
      <c r="G13" s="16">
        <f>BoardQty*2</f>
        <v>0</v>
      </c>
      <c r="H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3" s="17">
        <f>iferror(G13*H13,"")</f>
        <v>0</v>
      </c>
      <c r="T13" s="16">
        <v>3763</v>
      </c>
      <c r="V13" s="17">
        <f>iferror(lookup(if(U13="",G13,U13),{0,1,10,50,100,200,500,1000,2500,5000},{0.0,0.393,0.378,0.275,0.265,0.238,0.226,0.189,0.174,0.161}),"")</f>
        <v>0</v>
      </c>
      <c r="W13" s="17">
        <f>iferror(if(U13="",G13,U13)*V13,"")</f>
        <v>0</v>
      </c>
      <c r="X13" s="18" t="s">
        <v>98</v>
      </c>
      <c r="Y13" s="16">
        <v>1055</v>
      </c>
      <c r="AA13" s="17">
        <f>iferror(lookup(if(Z13="",G13,Z13),{0,1,10,50,100,250,500,1000,3000},{0.0,0.33,0.318,0.232,0.224,0.2,0.191,0.159,0.146}),"")</f>
        <v>0</v>
      </c>
      <c r="AB13" s="17">
        <f>iferror(if(Z13="",G13,Z13)*AA13,"")</f>
        <v>0</v>
      </c>
      <c r="AC13" s="18" t="s">
        <v>108</v>
      </c>
      <c r="AI13" s="16">
        <v>3</v>
      </c>
      <c r="AK13" s="17">
        <f>iferror(lookup(if(AJ13="",G13,AJ13),{0,1,3,5,10},{0.0,11.46,9.82,8.18,7.66}),"")</f>
        <v>0</v>
      </c>
      <c r="AL13" s="17">
        <f>iferror(if(AJ13="",G13,AJ13)*AK13,"")</f>
        <v>0</v>
      </c>
      <c r="AM13" s="18" t="s">
        <v>119</v>
      </c>
    </row>
    <row r="14" spans="1:39">
      <c r="A14" s="16" t="s">
        <v>43</v>
      </c>
      <c r="B14" s="16" t="s">
        <v>44</v>
      </c>
      <c r="C14" s="16" t="s">
        <v>45</v>
      </c>
      <c r="D14" s="16" t="s">
        <v>32</v>
      </c>
      <c r="E14" s="16" t="s">
        <v>33</v>
      </c>
      <c r="F14" s="16" t="s">
        <v>46</v>
      </c>
      <c r="G14" s="16">
        <f>BoardQty*2</f>
        <v>0</v>
      </c>
      <c r="H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4" s="17">
        <f>iferror(G14*H14,"")</f>
        <v>0</v>
      </c>
      <c r="J14" s="16">
        <v>440967</v>
      </c>
      <c r="L14" s="17">
        <f>iferror(lookup(if(K14="",G14,K14),{0,1,10,50,100,250,1000,2500,5000},{0.0,0.37,0.316,0.2298,0.2209,0.19832,0.1616,0.14424,0.13523}),"")</f>
        <v>0</v>
      </c>
      <c r="M14" s="17">
        <f>iferror(if(K14="",G14,K14)*L14,"")</f>
        <v>0</v>
      </c>
      <c r="N14" s="18" t="s">
        <v>82</v>
      </c>
      <c r="O14" s="16">
        <v>107</v>
      </c>
      <c r="Q14" s="17">
        <f>iferror(lookup(if(P14="",G14,P14),{0,1},{0.0,11.005711999999999}),"")</f>
        <v>0</v>
      </c>
      <c r="R14" s="17">
        <f>iferror(if(P14="",G14,P14)*Q14,"")</f>
        <v>0</v>
      </c>
      <c r="S14" s="18" t="s">
        <v>88</v>
      </c>
      <c r="T14" s="16">
        <v>73784</v>
      </c>
      <c r="V14" s="17">
        <f>iferror(lookup(if(U14="",G14,U14),{0,1,100,500,1000,2000,5000,10000,25000},{0.0,0.63,0.44,0.294,0.196,0.159,0.148,0.126,0.108}),"")</f>
        <v>0</v>
      </c>
      <c r="W14" s="17">
        <f>iferror(if(U14="",G14,U14)*V14,"")</f>
        <v>0</v>
      </c>
      <c r="X14" s="18" t="s">
        <v>99</v>
      </c>
      <c r="Y14" s="16">
        <v>33739</v>
      </c>
      <c r="AA14" s="17">
        <f>iferror(lookup(if(Z14="",G14,Z14),{0,1,5,10,25},{0.0,0.153,0.139,0.127,0.111}),"")</f>
        <v>0</v>
      </c>
      <c r="AB14" s="17">
        <f>iferror(if(Z14="",G14,Z14)*AA14,"")</f>
        <v>0</v>
      </c>
      <c r="AC14" s="18" t="s">
        <v>109</v>
      </c>
      <c r="AD14" s="19" t="s">
        <v>80</v>
      </c>
      <c r="AH14" s="18" t="s">
        <v>116</v>
      </c>
    </row>
    <row r="15" spans="1:39">
      <c r="A15" s="16" t="s">
        <v>47</v>
      </c>
      <c r="B15" s="16" t="s">
        <v>48</v>
      </c>
      <c r="C15" s="16" t="s">
        <v>49</v>
      </c>
      <c r="D15" s="16" t="s">
        <v>32</v>
      </c>
      <c r="E15" s="16" t="s">
        <v>33</v>
      </c>
      <c r="F15" s="16" t="s">
        <v>50</v>
      </c>
      <c r="G15" s="16">
        <f>BoardQty*2</f>
        <v>0</v>
      </c>
      <c r="H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5" s="17">
        <f>iferror(G15*H15,"")</f>
        <v>0</v>
      </c>
      <c r="O15" s="16">
        <v>93</v>
      </c>
      <c r="Q15" s="17">
        <f>iferror(lookup(if(P15="",G15,P15),{0,1,10,50,100,250,500,1000},{0.0,0.35771679999999995,0.3452528,0.2517728,0.243048,0.21687359999999997,0.2081488,0.1732496}),"")</f>
        <v>0</v>
      </c>
      <c r="R15" s="17">
        <f>iferror(if(P15="",G15,P15)*Q15,"")</f>
        <v>0</v>
      </c>
      <c r="S15" s="18" t="s">
        <v>89</v>
      </c>
      <c r="T15" s="16">
        <v>3843</v>
      </c>
      <c r="V15" s="17">
        <f>iferror(lookup(if(U15="",G15,U15),{0,1,10,50,100,200,500,1000,2500,5000},{0.0,0.393,0.378,0.275,0.265,0.238,0.226,0.189,0.174,0.161}),"")</f>
        <v>0</v>
      </c>
      <c r="W15" s="17">
        <f>iferror(if(U15="",G15,U15)*V15,"")</f>
        <v>0</v>
      </c>
      <c r="X15" s="18" t="s">
        <v>100</v>
      </c>
      <c r="Y15" s="16">
        <v>93</v>
      </c>
      <c r="AA15" s="17">
        <f>iferror(lookup(if(Z15="",G15,Z15),{0,1,10,50,100,250,500,1000,3000},{0.0,0.33,0.318,0.232,0.224,0.2,0.191,0.159,0.146}),"")</f>
        <v>0</v>
      </c>
      <c r="AB15" s="17">
        <f>iferror(if(Z15="",G15,Z15)*AA15,"")</f>
        <v>0</v>
      </c>
      <c r="AC15" s="18" t="s">
        <v>110</v>
      </c>
    </row>
    <row r="16" spans="1:39">
      <c r="A16" s="16" t="s">
        <v>51</v>
      </c>
      <c r="B16" s="16" t="s">
        <v>52</v>
      </c>
      <c r="C16" s="16" t="s">
        <v>53</v>
      </c>
      <c r="D16" s="16" t="s">
        <v>32</v>
      </c>
      <c r="E16" s="16" t="s">
        <v>33</v>
      </c>
      <c r="F16" s="16" t="s">
        <v>54</v>
      </c>
      <c r="G16" s="16">
        <f>BoardQty*2</f>
        <v>0</v>
      </c>
      <c r="H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6" s="17">
        <f>iferror(G16*H16,"")</f>
        <v>0</v>
      </c>
      <c r="J16" s="16">
        <v>160018</v>
      </c>
      <c r="L16" s="17">
        <f>iferror(lookup(if(K16="",G16,K16),{0,1,10,50,100,250,1000,2500,5000},{0.0,0.37,0.316,0.2298,0.2209,0.19832,0.1616,0.14424,0.13523}),"")</f>
        <v>0</v>
      </c>
      <c r="M16" s="17">
        <f>iferror(if(K16="",G16,K16)*L16,"")</f>
        <v>0</v>
      </c>
      <c r="N16" s="18" t="s">
        <v>83</v>
      </c>
      <c r="O16" s="16">
        <v>64</v>
      </c>
      <c r="Q16" s="17">
        <f>iferror(lookup(if(P16="",G16,P16),{0,1,2,10,50,100,250,1000},{0.0,41.59236799999999,19.580944,19.06992,15.904064,15.480288,15.168688,15.056512}),"")</f>
        <v>0</v>
      </c>
      <c r="R16" s="17">
        <f>iferror(if(P16="",G16,P16)*Q16,"")</f>
        <v>0</v>
      </c>
      <c r="S16" s="18" t="s">
        <v>90</v>
      </c>
      <c r="T16" s="16">
        <v>13985</v>
      </c>
      <c r="V16" s="17">
        <f>iferror(lookup(if(U16="",G16,U16),{0,1,10,50,100,250,500,1000,3000,6000},{0.0,0.38,0.345,0.261,0.25,0.226,0.214,0.179,0.166,0.155}),"")</f>
        <v>0</v>
      </c>
      <c r="W16" s="17">
        <f>iferror(if(U16="",G16,U16)*V16,"")</f>
        <v>0</v>
      </c>
      <c r="X16" s="18" t="s">
        <v>101</v>
      </c>
    </row>
    <row r="17" spans="1:38">
      <c r="A17" s="16" t="s">
        <v>55</v>
      </c>
      <c r="B17" s="16" t="s">
        <v>56</v>
      </c>
      <c r="C17" s="16" t="s">
        <v>57</v>
      </c>
      <c r="D17" s="16" t="s">
        <v>32</v>
      </c>
      <c r="E17" s="16" t="s">
        <v>33</v>
      </c>
      <c r="F17" s="16" t="s">
        <v>58</v>
      </c>
      <c r="G17" s="16">
        <f>BoardQty*2</f>
        <v>0</v>
      </c>
      <c r="H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7" s="17">
        <f>iferror(G17*H17,"")</f>
        <v>0</v>
      </c>
      <c r="O17" s="16">
        <v>1244</v>
      </c>
      <c r="Q17" s="17">
        <f>iferror(lookup(if(P17="",G17,P17),{0,1,10,50,100,250,500,1000},{0.0,0.35771679999999995,0.3452528,0.2517728,0.243048,0.21687359999999997,0.2081488,0.1732496}),"")</f>
        <v>0</v>
      </c>
      <c r="R17" s="17">
        <f>iferror(if(P17="",G17,P17)*Q17,"")</f>
        <v>0</v>
      </c>
      <c r="S17" s="18" t="s">
        <v>91</v>
      </c>
      <c r="T17" s="16">
        <v>1647</v>
      </c>
      <c r="V17" s="17">
        <f>iferror(lookup(if(U17="",G17,U17),{0,1,10,50,100,200,500,1000,2500,5000},{0.0,0.393,0.378,0.275,0.265,0.238,0.226,0.189,0.174,0.161}),"")</f>
        <v>0</v>
      </c>
      <c r="W17" s="17">
        <f>iferror(if(U17="",G17,U17)*V17,"")</f>
        <v>0</v>
      </c>
      <c r="X17" s="18" t="s">
        <v>102</v>
      </c>
      <c r="Y17" s="16">
        <v>1244</v>
      </c>
      <c r="AA17" s="17">
        <f>iferror(lookup(if(Z17="",G17,Z17),{0,1,10,50,100,250,500,1000,3000},{0.0,0.33,0.318,0.232,0.224,0.2,0.191,0.159,0.146}),"")</f>
        <v>0</v>
      </c>
      <c r="AB17" s="17">
        <f>iferror(if(Z17="",G17,Z17)*AA17,"")</f>
        <v>0</v>
      </c>
      <c r="AC17" s="18" t="s">
        <v>111</v>
      </c>
    </row>
    <row r="18" spans="1:38">
      <c r="A18" s="16" t="s">
        <v>59</v>
      </c>
      <c r="B18" s="16" t="s">
        <v>60</v>
      </c>
      <c r="C18" s="16" t="s">
        <v>61</v>
      </c>
      <c r="D18" s="16" t="s">
        <v>32</v>
      </c>
      <c r="E18" s="16" t="s">
        <v>33</v>
      </c>
      <c r="F18" s="16" t="s">
        <v>62</v>
      </c>
      <c r="G18" s="16">
        <f>BoardQty*2</f>
        <v>0</v>
      </c>
      <c r="H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8" s="17">
        <f>iferror(G18*H18,"")</f>
        <v>0</v>
      </c>
      <c r="O18" s="16">
        <v>1846</v>
      </c>
      <c r="Q18" s="17">
        <f>iferror(lookup(if(P18="",G18,P18),{0,1,50,100,250,500,1000,2000},{0.0,0.37392,0.3003824,0.2654832,0.236816,0.22684479999999999,0.1882064,0.14956799999999998}),"")</f>
        <v>0</v>
      </c>
      <c r="R18" s="17">
        <f>iferror(if(P18="",G18,P18)*Q18,"")</f>
        <v>0</v>
      </c>
      <c r="S18" s="18" t="s">
        <v>92</v>
      </c>
      <c r="T18" s="16">
        <v>37493</v>
      </c>
      <c r="V18" s="17">
        <f>iferror(lookup(if(U18="",G18,U18),{0,1,100,500,1000,2000,5000,10000,25000,50000},{0.0,0.309,0.304,0.228,0.211,0.186,0.179,0.146,0.134,0.131}),"")</f>
        <v>0</v>
      </c>
      <c r="W18" s="17">
        <f>iferror(if(U18="",G18,U18)*V18,"")</f>
        <v>0</v>
      </c>
      <c r="X18" s="18" t="s">
        <v>103</v>
      </c>
      <c r="Y18" s="16">
        <v>1846</v>
      </c>
      <c r="AA18" s="17">
        <f>iferror(lookup(if(Z18="",G18,Z18),{0,1,50,100,250,500,1000,2000,5000},{0.0,0.345,0.276,0.244,0.218,0.209,0.173,0.138,0.129}),"")</f>
        <v>0</v>
      </c>
      <c r="AB18" s="17">
        <f>iferror(if(Z18="",G18,Z18)*AA18,"")</f>
        <v>0</v>
      </c>
      <c r="AC18" s="18" t="s">
        <v>112</v>
      </c>
      <c r="AD18" s="19" t="s">
        <v>80</v>
      </c>
      <c r="AF18" s="17">
        <f>iferror(lookup(if(AE18="",G18,AE18),{0,1,10,50},{0.0,27.757327999999998,26.087152,23.594351999999997}),"")</f>
        <v>0</v>
      </c>
      <c r="AG18" s="17">
        <f>iferror(if(AE18="",G18,AE18)*AF18,"")</f>
        <v>0</v>
      </c>
      <c r="AH18" s="18" t="s">
        <v>117</v>
      </c>
    </row>
    <row r="20" spans="1:38">
      <c r="A20" s="3" t="s">
        <v>120</v>
      </c>
      <c r="K20" s="7">
        <f>IFERROR(IF(OR(K7:K18),COUNTIF(K7:K18,"&gt;0")&amp;" of "&amp;ROWS(K7:K18)&amp;" parts purchased",""),"")</f>
        <v>0</v>
      </c>
      <c r="P20" s="7">
        <f>IFERROR(IF(OR(P7:P18),COUNTIF(P7:P18,"&gt;0")&amp;" of "&amp;ROWS(P7:P18)&amp;" parts purchased",""),"")</f>
        <v>0</v>
      </c>
      <c r="U20" s="7">
        <f>IFERROR(IF(OR(U7:U18),COUNTIF(U7:U18,"&gt;0")&amp;" of "&amp;ROWS(U7:U18)&amp;" parts purchased",""),"")</f>
        <v>0</v>
      </c>
      <c r="Z20" s="7">
        <f>IFERROR(IF(OR(Z7:Z18),COUNTIF(Z7:Z18,"&gt;0")&amp;" of "&amp;ROWS(Z7:Z18)&amp;" parts purchased",""),"")</f>
        <v>0</v>
      </c>
      <c r="AE20" s="7">
        <f>IFERROR(IF(OR(AE7:AE18),COUNTIF(AE7:AE18,"&gt;0")&amp;" of "&amp;ROWS(AE7:AE18)&amp;" parts purchased",""),"")</f>
        <v>0</v>
      </c>
      <c r="AJ20" s="7">
        <f>IFERROR(IF(OR(AJ7:AJ18),COUNTIF(AJ7:AJ18,"&gt;0")&amp;" of "&amp;ROWS(AJ7:AJ18)&amp;" parts purchased",""),"")</f>
        <v>0</v>
      </c>
    </row>
    <row r="21" spans="1:38">
      <c r="K21">
        <f t="array" ref="K21">IFERROR(CONCATENATE(TEXT(INDEX($K$7:$K$18,SMALL(IF($N$7:$N$18&lt;&gt;"",IF($K$7:$K$18&lt;&gt;"",ROW($K$7:$K$18)-MIN(ROW($K$7:$K$18))+1,""),""),ROW()-ROW(A$21)+1)),"##0"),","),"")</f>
        <v>0</v>
      </c>
      <c r="L21">
        <f t="array" ref="L21">IFERROR(CONCATENATE((INDEX($N$7:$N$18,SMALL(IF($N$7:$N$18&lt;&gt;"",IF($K$7:$K$18&lt;&gt;"",ROW($K$7:$K$18)-MIN(ROW($K$7:$K$18))+1,""),""),ROW()-ROW(A$21)+1))),","),"")</f>
        <v>0</v>
      </c>
      <c r="M21">
        <f t="array" ref="M21">IFERROR(CONCATENATE((INDEX($A$7:$A$18,SMALL(IF($N$7:$N$18&lt;&gt;"",IF($K$7:$K$18&lt;&gt;"",ROW($K$7:$K$18)-MIN(ROW($K$7:$K$18))+1,""),""),ROW()-ROW(A$21)+1))),),"")</f>
        <v>0</v>
      </c>
      <c r="P21">
        <f t="array" ref="P21">IFERROR(CONCATENATE((INDEX($S$7:$S$18,SMALL(IF($S$7:$S$18&lt;&gt;"",IF($P$7:$P$18&lt;&gt;"",ROW($P$7:$P$18)-MIN(ROW($P$7:$P$18))+1,""),""),ROW()-ROW(A$21)+1)))," "),"")</f>
        <v>0</v>
      </c>
      <c r="Q21">
        <f t="array" ref="Q21">IFERROR(CONCATENATE(TEXT(INDEX($P$7:$P$18,SMALL(IF($S$7:$S$18&lt;&gt;"",IF($P$7:$P$18&lt;&gt;"",ROW($P$7:$P$18)-MIN(ROW($P$7:$P$18))+1,""),""),ROW()-ROW(A$21)+1)),"##0")," "),"")</f>
        <v>0</v>
      </c>
      <c r="R21">
        <f t="array" ref="R21">IFERROR(CONCATENATE((INDEX($A$7:$A$18,SMALL(IF($S$7:$S$18&lt;&gt;"",IF($P$7:$P$18&lt;&gt;"",ROW($P$7:$P$18)-MIN(ROW($P$7:$P$18))+1,""),""),ROW()-ROW(A$21)+1))),),"")</f>
        <v>0</v>
      </c>
      <c r="U21">
        <f t="array" ref="U21">IFERROR(CONCATENATE((INDEX($X$7:$X$18,SMALL(IF($X$7:$X$18&lt;&gt;"",IF($U$7:$U$18&lt;&gt;"",ROW($U$7:$U$18)-MIN(ROW($U$7:$U$18))+1,""),""),ROW()-ROW(A$21)+1)))," "),"")</f>
        <v>0</v>
      </c>
      <c r="V21">
        <f t="array" ref="V21">IFERROR(CONCATENATE(TEXT(INDEX($U$7:$U$18,SMALL(IF($X$7:$X$18&lt;&gt;"",IF($U$7:$U$18&lt;&gt;"",ROW($U$7:$U$18)-MIN(ROW($U$7:$U$18))+1,""),""),ROW()-ROW(A$21)+1)),"##0")," "),"")</f>
        <v>0</v>
      </c>
      <c r="W21">
        <f t="array" ref="W21">IFERROR(CONCATENATE((INDEX($A$7:$A$18,SMALL(IF($X$7:$X$18&lt;&gt;"",IF($U$7:$U$18&lt;&gt;"",ROW($U$7:$U$18)-MIN(ROW($U$7:$U$18))+1,""),""),ROW()-ROW(A$21)+1))),),"")</f>
        <v>0</v>
      </c>
      <c r="Z21">
        <f t="array" ref="Z21">IFERROR(CONCATENATE((INDEX($AC$7:$AC$18,SMALL(IF($AC$7:$AC$18&lt;&gt;"",IF($Z$7:$Z$18&lt;&gt;"",ROW($Z$7:$Z$18)-MIN(ROW($Z$7:$Z$18))+1,""),""),ROW()-ROW(A$21)+1))),","),"")</f>
        <v>0</v>
      </c>
      <c r="AA21">
        <f t="array" ref="AA21">IFERROR(CONCATENATE(TEXT(INDEX($Z$7:$Z$18,SMALL(IF($AC$7:$AC$18&lt;&gt;"",IF($Z$7:$Z$18&lt;&gt;"",ROW($Z$7:$Z$18)-MIN(ROW($Z$7:$Z$18))+1,""),""),ROW()-ROW(A$21)+1)),"##0"),","),"")</f>
        <v>0</v>
      </c>
      <c r="AB21">
        <f t="array" ref="AB21">IFERROR(CONCATENATE((INDEX($A$7:$A$18,SMALL(IF($AC$7:$AC$18&lt;&gt;"",IF($Z$7:$Z$18&lt;&gt;"",ROW($Z$7:$Z$18)-MIN(ROW($Z$7:$Z$18))+1,""),""),ROW()-ROW(A$21)+1))),),"")</f>
        <v>0</v>
      </c>
      <c r="AE21">
        <f t="array" ref="AE21">IFERROR(CONCATENATE((INDEX($AH$7:$AH$18,SMALL(IF($AH$7:$AH$18&lt;&gt;"",IF($AE$7:$AE$18&lt;&gt;"",ROW($AE$7:$AE$18)-MIN(ROW($AE$7:$AE$18))+1,""),""),ROW()-ROW(A$21)+1)))," "),"")</f>
        <v>0</v>
      </c>
      <c r="AF21">
        <f t="array" ref="AF21">IFERROR(CONCATENATE(TEXT(INDEX($AE$7:$AE$18,SMALL(IF($AH$7:$AH$18&lt;&gt;"",IF($AE$7:$AE$18&lt;&gt;"",ROW($AE$7:$AE$18)-MIN(ROW($AE$7:$AE$18))+1,""),""),ROW()-ROW(A$21)+1)),"##0")," "),"")</f>
        <v>0</v>
      </c>
      <c r="AG21">
        <f t="array" ref="AG21">IFERROR(CONCATENATE((INDEX($A$7:$A$18,SMALL(IF($AH$7:$AH$18&lt;&gt;"",IF($AE$7:$AE$18&lt;&gt;"",ROW($AE$7:$AE$18)-MIN(ROW($AE$7:$AE$18))+1,""),""),ROW()-ROW(A$21)+1))),),"")</f>
        <v>0</v>
      </c>
      <c r="AJ21">
        <f t="array" ref="AJ21">IFERROR(CONCATENATE((INDEX($AM$7:$AM$18,SMALL(IF($AM$7:$AM$18&lt;&gt;"",IF($AJ$7:$AJ$18&lt;&gt;"",ROW($AJ$7:$AJ$18)-MIN(ROW($AJ$7:$AJ$18))+1,""),""),ROW()-ROW(A$21)+1)))," "),"")</f>
        <v>0</v>
      </c>
      <c r="AK21">
        <f t="array" ref="AK21">IFERROR(CONCATENATE(TEXT(INDEX($AJ$7:$AJ$18,SMALL(IF($AM$7:$AM$18&lt;&gt;"",IF($AJ$7:$AJ$18&lt;&gt;"",ROW($AJ$7:$AJ$18)-MIN(ROW($AJ$7:$AJ$18))+1,""),""),ROW()-ROW(A$21)+1)),"##0")," "),"")</f>
        <v>0</v>
      </c>
      <c r="AL21">
        <f t="array" ref="AL21">IFERROR(CONCATENATE((INDEX($A$7:$A$18,SMALL(IF($AM$7:$AM$18&lt;&gt;"",IF($AJ$7:$AJ$18&lt;&gt;"",ROW($AJ$7:$AJ$18)-MIN(ROW($AJ$7:$AJ$18))+1,""),""),ROW()-ROW(A$21)+1))),),"")</f>
        <v>0</v>
      </c>
    </row>
    <row r="22" spans="1:38">
      <c r="K22">
        <f t="array" ref="K22">IFERROR(CONCATENATE(TEXT(INDEX($K$7:$K$18,SMALL(IF($N$7:$N$18&lt;&gt;"",IF($K$7:$K$18&lt;&gt;"",ROW($K$7:$K$18)-MIN(ROW($K$7:$K$18))+1,""),""),ROW()-ROW(A$21)+1)),"##0"),","),"")</f>
        <v>0</v>
      </c>
      <c r="L22">
        <f t="array" ref="L22">IFERROR(CONCATENATE((INDEX($N$7:$N$18,SMALL(IF($N$7:$N$18&lt;&gt;"",IF($K$7:$K$18&lt;&gt;"",ROW($K$7:$K$18)-MIN(ROW($K$7:$K$18))+1,""),""),ROW()-ROW(A$21)+1))),","),"")</f>
        <v>0</v>
      </c>
      <c r="M22">
        <f t="array" ref="M22">IFERROR(CONCATENATE((INDEX($A$7:$A$18,SMALL(IF($N$7:$N$18&lt;&gt;"",IF($K$7:$K$18&lt;&gt;"",ROW($K$7:$K$18)-MIN(ROW($K$7:$K$18))+1,""),""),ROW()-ROW(A$21)+1))),),"")</f>
        <v>0</v>
      </c>
      <c r="P22">
        <f t="array" ref="P22">IFERROR(CONCATENATE((INDEX($S$7:$S$18,SMALL(IF($S$7:$S$18&lt;&gt;"",IF($P$7:$P$18&lt;&gt;"",ROW($P$7:$P$18)-MIN(ROW($P$7:$P$18))+1,""),""),ROW()-ROW(A$21)+1)))," "),"")</f>
        <v>0</v>
      </c>
      <c r="Q22">
        <f t="array" ref="Q22">IFERROR(CONCATENATE(TEXT(INDEX($P$7:$P$18,SMALL(IF($S$7:$S$18&lt;&gt;"",IF($P$7:$P$18&lt;&gt;"",ROW($P$7:$P$18)-MIN(ROW($P$7:$P$18))+1,""),""),ROW()-ROW(A$21)+1)),"##0")," "),"")</f>
        <v>0</v>
      </c>
      <c r="R22">
        <f t="array" ref="R22">IFERROR(CONCATENATE((INDEX($A$7:$A$18,SMALL(IF($S$7:$S$18&lt;&gt;"",IF($P$7:$P$18&lt;&gt;"",ROW($P$7:$P$18)-MIN(ROW($P$7:$P$18))+1,""),""),ROW()-ROW(A$21)+1))),),"")</f>
        <v>0</v>
      </c>
      <c r="U22">
        <f t="array" ref="U22">IFERROR(CONCATENATE((INDEX($X$7:$X$18,SMALL(IF($X$7:$X$18&lt;&gt;"",IF($U$7:$U$18&lt;&gt;"",ROW($U$7:$U$18)-MIN(ROW($U$7:$U$18))+1,""),""),ROW()-ROW(A$21)+1)))," "),"")</f>
        <v>0</v>
      </c>
      <c r="V22">
        <f t="array" ref="V22">IFERROR(CONCATENATE(TEXT(INDEX($U$7:$U$18,SMALL(IF($X$7:$X$18&lt;&gt;"",IF($U$7:$U$18&lt;&gt;"",ROW($U$7:$U$18)-MIN(ROW($U$7:$U$18))+1,""),""),ROW()-ROW(A$21)+1)),"##0")," "),"")</f>
        <v>0</v>
      </c>
      <c r="W22">
        <f t="array" ref="W22">IFERROR(CONCATENATE((INDEX($A$7:$A$18,SMALL(IF($X$7:$X$18&lt;&gt;"",IF($U$7:$U$18&lt;&gt;"",ROW($U$7:$U$18)-MIN(ROW($U$7:$U$18))+1,""),""),ROW()-ROW(A$21)+1))),),"")</f>
        <v>0</v>
      </c>
      <c r="Z22">
        <f t="array" ref="Z22">IFERROR(CONCATENATE((INDEX($AC$7:$AC$18,SMALL(IF($AC$7:$AC$18&lt;&gt;"",IF($Z$7:$Z$18&lt;&gt;"",ROW($Z$7:$Z$18)-MIN(ROW($Z$7:$Z$18))+1,""),""),ROW()-ROW(A$21)+1))),","),"")</f>
        <v>0</v>
      </c>
      <c r="AA22">
        <f t="array" ref="AA22">IFERROR(CONCATENATE(TEXT(INDEX($Z$7:$Z$18,SMALL(IF($AC$7:$AC$18&lt;&gt;"",IF($Z$7:$Z$18&lt;&gt;"",ROW($Z$7:$Z$18)-MIN(ROW($Z$7:$Z$18))+1,""),""),ROW()-ROW(A$21)+1)),"##0"),","),"")</f>
        <v>0</v>
      </c>
      <c r="AB22">
        <f t="array" ref="AB22">IFERROR(CONCATENATE((INDEX($A$7:$A$18,SMALL(IF($AC$7:$AC$18&lt;&gt;"",IF($Z$7:$Z$18&lt;&gt;"",ROW($Z$7:$Z$18)-MIN(ROW($Z$7:$Z$18))+1,""),""),ROW()-ROW(A$21)+1))),),"")</f>
        <v>0</v>
      </c>
      <c r="AE22">
        <f t="array" ref="AE22">IFERROR(CONCATENATE((INDEX($AH$7:$AH$18,SMALL(IF($AH$7:$AH$18&lt;&gt;"",IF($AE$7:$AE$18&lt;&gt;"",ROW($AE$7:$AE$18)-MIN(ROW($AE$7:$AE$18))+1,""),""),ROW()-ROW(A$21)+1)))," "),"")</f>
        <v>0</v>
      </c>
      <c r="AF22">
        <f t="array" ref="AF22">IFERROR(CONCATENATE(TEXT(INDEX($AE$7:$AE$18,SMALL(IF($AH$7:$AH$18&lt;&gt;"",IF($AE$7:$AE$18&lt;&gt;"",ROW($AE$7:$AE$18)-MIN(ROW($AE$7:$AE$18))+1,""),""),ROW()-ROW(A$21)+1)),"##0")," "),"")</f>
        <v>0</v>
      </c>
      <c r="AG22">
        <f t="array" ref="AG22">IFERROR(CONCATENATE((INDEX($A$7:$A$18,SMALL(IF($AH$7:$AH$18&lt;&gt;"",IF($AE$7:$AE$18&lt;&gt;"",ROW($AE$7:$AE$18)-MIN(ROW($AE$7:$AE$18))+1,""),""),ROW()-ROW(A$21)+1))),),"")</f>
        <v>0</v>
      </c>
      <c r="AJ22">
        <f t="array" ref="AJ22">IFERROR(CONCATENATE((INDEX($AM$7:$AM$18,SMALL(IF($AM$7:$AM$18&lt;&gt;"",IF($AJ$7:$AJ$18&lt;&gt;"",ROW($AJ$7:$AJ$18)-MIN(ROW($AJ$7:$AJ$18))+1,""),""),ROW()-ROW(A$21)+1)))," "),"")</f>
        <v>0</v>
      </c>
      <c r="AK22">
        <f t="array" ref="AK22">IFERROR(CONCATENATE(TEXT(INDEX($AJ$7:$AJ$18,SMALL(IF($AM$7:$AM$18&lt;&gt;"",IF($AJ$7:$AJ$18&lt;&gt;"",ROW($AJ$7:$AJ$18)-MIN(ROW($AJ$7:$AJ$18))+1,""),""),ROW()-ROW(A$21)+1)),"##0")," "),"")</f>
        <v>0</v>
      </c>
      <c r="AL22">
        <f t="array" ref="AL22">IFERROR(CONCATENATE((INDEX($A$7:$A$18,SMALL(IF($AM$7:$AM$18&lt;&gt;"",IF($AJ$7:$AJ$18&lt;&gt;"",ROW($AJ$7:$AJ$18)-MIN(ROW($AJ$7:$AJ$18))+1,""),""),ROW()-ROW(A$21)+1))),),"")</f>
        <v>0</v>
      </c>
    </row>
    <row r="23" spans="1:38">
      <c r="K23">
        <f t="array" ref="K23">IFERROR(CONCATENATE(TEXT(INDEX($K$7:$K$18,SMALL(IF($N$7:$N$18&lt;&gt;"",IF($K$7:$K$18&lt;&gt;"",ROW($K$7:$K$18)-MIN(ROW($K$7:$K$18))+1,""),""),ROW()-ROW(A$21)+1)),"##0"),","),"")</f>
        <v>0</v>
      </c>
      <c r="L23">
        <f t="array" ref="L23">IFERROR(CONCATENATE((INDEX($N$7:$N$18,SMALL(IF($N$7:$N$18&lt;&gt;"",IF($K$7:$K$18&lt;&gt;"",ROW($K$7:$K$18)-MIN(ROW($K$7:$K$18))+1,""),""),ROW()-ROW(A$21)+1))),","),"")</f>
        <v>0</v>
      </c>
      <c r="M23">
        <f t="array" ref="M23">IFERROR(CONCATENATE((INDEX($A$7:$A$18,SMALL(IF($N$7:$N$18&lt;&gt;"",IF($K$7:$K$18&lt;&gt;"",ROW($K$7:$K$18)-MIN(ROW($K$7:$K$18))+1,""),""),ROW()-ROW(A$21)+1))),),"")</f>
        <v>0</v>
      </c>
      <c r="P23">
        <f t="array" ref="P23">IFERROR(CONCATENATE((INDEX($S$7:$S$18,SMALL(IF($S$7:$S$18&lt;&gt;"",IF($P$7:$P$18&lt;&gt;"",ROW($P$7:$P$18)-MIN(ROW($P$7:$P$18))+1,""),""),ROW()-ROW(A$21)+1)))," "),"")</f>
        <v>0</v>
      </c>
      <c r="Q23">
        <f t="array" ref="Q23">IFERROR(CONCATENATE(TEXT(INDEX($P$7:$P$18,SMALL(IF($S$7:$S$18&lt;&gt;"",IF($P$7:$P$18&lt;&gt;"",ROW($P$7:$P$18)-MIN(ROW($P$7:$P$18))+1,""),""),ROW()-ROW(A$21)+1)),"##0")," "),"")</f>
        <v>0</v>
      </c>
      <c r="R23">
        <f t="array" ref="R23">IFERROR(CONCATENATE((INDEX($A$7:$A$18,SMALL(IF($S$7:$S$18&lt;&gt;"",IF($P$7:$P$18&lt;&gt;"",ROW($P$7:$P$18)-MIN(ROW($P$7:$P$18))+1,""),""),ROW()-ROW(A$21)+1))),),"")</f>
        <v>0</v>
      </c>
      <c r="U23">
        <f t="array" ref="U23">IFERROR(CONCATENATE((INDEX($X$7:$X$18,SMALL(IF($X$7:$X$18&lt;&gt;"",IF($U$7:$U$18&lt;&gt;"",ROW($U$7:$U$18)-MIN(ROW($U$7:$U$18))+1,""),""),ROW()-ROW(A$21)+1)))," "),"")</f>
        <v>0</v>
      </c>
      <c r="V23">
        <f t="array" ref="V23">IFERROR(CONCATENATE(TEXT(INDEX($U$7:$U$18,SMALL(IF($X$7:$X$18&lt;&gt;"",IF($U$7:$U$18&lt;&gt;"",ROW($U$7:$U$18)-MIN(ROW($U$7:$U$18))+1,""),""),ROW()-ROW(A$21)+1)),"##0")," "),"")</f>
        <v>0</v>
      </c>
      <c r="W23">
        <f t="array" ref="W23">IFERROR(CONCATENATE((INDEX($A$7:$A$18,SMALL(IF($X$7:$X$18&lt;&gt;"",IF($U$7:$U$18&lt;&gt;"",ROW($U$7:$U$18)-MIN(ROW($U$7:$U$18))+1,""),""),ROW()-ROW(A$21)+1))),),"")</f>
        <v>0</v>
      </c>
      <c r="Z23">
        <f t="array" ref="Z23">IFERROR(CONCATENATE((INDEX($AC$7:$AC$18,SMALL(IF($AC$7:$AC$18&lt;&gt;"",IF($Z$7:$Z$18&lt;&gt;"",ROW($Z$7:$Z$18)-MIN(ROW($Z$7:$Z$18))+1,""),""),ROW()-ROW(A$21)+1))),","),"")</f>
        <v>0</v>
      </c>
      <c r="AA23">
        <f t="array" ref="AA23">IFERROR(CONCATENATE(TEXT(INDEX($Z$7:$Z$18,SMALL(IF($AC$7:$AC$18&lt;&gt;"",IF($Z$7:$Z$18&lt;&gt;"",ROW($Z$7:$Z$18)-MIN(ROW($Z$7:$Z$18))+1,""),""),ROW()-ROW(A$21)+1)),"##0"),","),"")</f>
        <v>0</v>
      </c>
      <c r="AB23">
        <f t="array" ref="AB23">IFERROR(CONCATENATE((INDEX($A$7:$A$18,SMALL(IF($AC$7:$AC$18&lt;&gt;"",IF($Z$7:$Z$18&lt;&gt;"",ROW($Z$7:$Z$18)-MIN(ROW($Z$7:$Z$18))+1,""),""),ROW()-ROW(A$21)+1))),),"")</f>
        <v>0</v>
      </c>
      <c r="AE23">
        <f t="array" ref="AE23">IFERROR(CONCATENATE((INDEX($AH$7:$AH$18,SMALL(IF($AH$7:$AH$18&lt;&gt;"",IF($AE$7:$AE$18&lt;&gt;"",ROW($AE$7:$AE$18)-MIN(ROW($AE$7:$AE$18))+1,""),""),ROW()-ROW(A$21)+1)))," "),"")</f>
        <v>0</v>
      </c>
      <c r="AF23">
        <f t="array" ref="AF23">IFERROR(CONCATENATE(TEXT(INDEX($AE$7:$AE$18,SMALL(IF($AH$7:$AH$18&lt;&gt;"",IF($AE$7:$AE$18&lt;&gt;"",ROW($AE$7:$AE$18)-MIN(ROW($AE$7:$AE$18))+1,""),""),ROW()-ROW(A$21)+1)),"##0")," "),"")</f>
        <v>0</v>
      </c>
      <c r="AG23">
        <f t="array" ref="AG23">IFERROR(CONCATENATE((INDEX($A$7:$A$18,SMALL(IF($AH$7:$AH$18&lt;&gt;"",IF($AE$7:$AE$18&lt;&gt;"",ROW($AE$7:$AE$18)-MIN(ROW($AE$7:$AE$18))+1,""),""),ROW()-ROW(A$21)+1))),),"")</f>
        <v>0</v>
      </c>
      <c r="AJ23">
        <f t="array" ref="AJ23">IFERROR(CONCATENATE((INDEX($AM$7:$AM$18,SMALL(IF($AM$7:$AM$18&lt;&gt;"",IF($AJ$7:$AJ$18&lt;&gt;"",ROW($AJ$7:$AJ$18)-MIN(ROW($AJ$7:$AJ$18))+1,""),""),ROW()-ROW(A$21)+1)))," "),"")</f>
        <v>0</v>
      </c>
      <c r="AK23">
        <f t="array" ref="AK23">IFERROR(CONCATENATE(TEXT(INDEX($AJ$7:$AJ$18,SMALL(IF($AM$7:$AM$18&lt;&gt;"",IF($AJ$7:$AJ$18&lt;&gt;"",ROW($AJ$7:$AJ$18)-MIN(ROW($AJ$7:$AJ$18))+1,""),""),ROW()-ROW(A$21)+1)),"##0")," "),"")</f>
        <v>0</v>
      </c>
      <c r="AL23">
        <f t="array" ref="AL23">IFERROR(CONCATENATE((INDEX($A$7:$A$18,SMALL(IF($AM$7:$AM$18&lt;&gt;"",IF($AJ$7:$AJ$18&lt;&gt;"",ROW($AJ$7:$AJ$18)-MIN(ROW($AJ$7:$AJ$18))+1,""),""),ROW()-ROW(A$21)+1))),),"")</f>
        <v>0</v>
      </c>
    </row>
    <row r="24" spans="1:38">
      <c r="K24">
        <f t="array" ref="K24">IFERROR(CONCATENATE(TEXT(INDEX($K$7:$K$18,SMALL(IF($N$7:$N$18&lt;&gt;"",IF($K$7:$K$18&lt;&gt;"",ROW($K$7:$K$18)-MIN(ROW($K$7:$K$18))+1,""),""),ROW()-ROW(A$21)+1)),"##0"),","),"")</f>
        <v>0</v>
      </c>
      <c r="L24">
        <f t="array" ref="L24">IFERROR(CONCATENATE((INDEX($N$7:$N$18,SMALL(IF($N$7:$N$18&lt;&gt;"",IF($K$7:$K$18&lt;&gt;"",ROW($K$7:$K$18)-MIN(ROW($K$7:$K$18))+1,""),""),ROW()-ROW(A$21)+1))),","),"")</f>
        <v>0</v>
      </c>
      <c r="M24">
        <f t="array" ref="M24">IFERROR(CONCATENATE((INDEX($A$7:$A$18,SMALL(IF($N$7:$N$18&lt;&gt;"",IF($K$7:$K$18&lt;&gt;"",ROW($K$7:$K$18)-MIN(ROW($K$7:$K$18))+1,""),""),ROW()-ROW(A$21)+1))),),"")</f>
        <v>0</v>
      </c>
      <c r="P24">
        <f t="array" ref="P24">IFERROR(CONCATENATE((INDEX($S$7:$S$18,SMALL(IF($S$7:$S$18&lt;&gt;"",IF($P$7:$P$18&lt;&gt;"",ROW($P$7:$P$18)-MIN(ROW($P$7:$P$18))+1,""),""),ROW()-ROW(A$21)+1)))," "),"")</f>
        <v>0</v>
      </c>
      <c r="Q24">
        <f t="array" ref="Q24">IFERROR(CONCATENATE(TEXT(INDEX($P$7:$P$18,SMALL(IF($S$7:$S$18&lt;&gt;"",IF($P$7:$P$18&lt;&gt;"",ROW($P$7:$P$18)-MIN(ROW($P$7:$P$18))+1,""),""),ROW()-ROW(A$21)+1)),"##0")," "),"")</f>
        <v>0</v>
      </c>
      <c r="R24">
        <f t="array" ref="R24">IFERROR(CONCATENATE((INDEX($A$7:$A$18,SMALL(IF($S$7:$S$18&lt;&gt;"",IF($P$7:$P$18&lt;&gt;"",ROW($P$7:$P$18)-MIN(ROW($P$7:$P$18))+1,""),""),ROW()-ROW(A$21)+1))),),"")</f>
        <v>0</v>
      </c>
      <c r="U24">
        <f t="array" ref="U24">IFERROR(CONCATENATE((INDEX($X$7:$X$18,SMALL(IF($X$7:$X$18&lt;&gt;"",IF($U$7:$U$18&lt;&gt;"",ROW($U$7:$U$18)-MIN(ROW($U$7:$U$18))+1,""),""),ROW()-ROW(A$21)+1)))," "),"")</f>
        <v>0</v>
      </c>
      <c r="V24">
        <f t="array" ref="V24">IFERROR(CONCATENATE(TEXT(INDEX($U$7:$U$18,SMALL(IF($X$7:$X$18&lt;&gt;"",IF($U$7:$U$18&lt;&gt;"",ROW($U$7:$U$18)-MIN(ROW($U$7:$U$18))+1,""),""),ROW()-ROW(A$21)+1)),"##0")," "),"")</f>
        <v>0</v>
      </c>
      <c r="W24">
        <f t="array" ref="W24">IFERROR(CONCATENATE((INDEX($A$7:$A$18,SMALL(IF($X$7:$X$18&lt;&gt;"",IF($U$7:$U$18&lt;&gt;"",ROW($U$7:$U$18)-MIN(ROW($U$7:$U$18))+1,""),""),ROW()-ROW(A$21)+1))),),"")</f>
        <v>0</v>
      </c>
      <c r="Z24">
        <f t="array" ref="Z24">IFERROR(CONCATENATE((INDEX($AC$7:$AC$18,SMALL(IF($AC$7:$AC$18&lt;&gt;"",IF($Z$7:$Z$18&lt;&gt;"",ROW($Z$7:$Z$18)-MIN(ROW($Z$7:$Z$18))+1,""),""),ROW()-ROW(A$21)+1))),","),"")</f>
        <v>0</v>
      </c>
      <c r="AA24">
        <f t="array" ref="AA24">IFERROR(CONCATENATE(TEXT(INDEX($Z$7:$Z$18,SMALL(IF($AC$7:$AC$18&lt;&gt;"",IF($Z$7:$Z$18&lt;&gt;"",ROW($Z$7:$Z$18)-MIN(ROW($Z$7:$Z$18))+1,""),""),ROW()-ROW(A$21)+1)),"##0"),","),"")</f>
        <v>0</v>
      </c>
      <c r="AB24">
        <f t="array" ref="AB24">IFERROR(CONCATENATE((INDEX($A$7:$A$18,SMALL(IF($AC$7:$AC$18&lt;&gt;"",IF($Z$7:$Z$18&lt;&gt;"",ROW($Z$7:$Z$18)-MIN(ROW($Z$7:$Z$18))+1,""),""),ROW()-ROW(A$21)+1))),),"")</f>
        <v>0</v>
      </c>
      <c r="AE24">
        <f t="array" ref="AE24">IFERROR(CONCATENATE((INDEX($AH$7:$AH$18,SMALL(IF($AH$7:$AH$18&lt;&gt;"",IF($AE$7:$AE$18&lt;&gt;"",ROW($AE$7:$AE$18)-MIN(ROW($AE$7:$AE$18))+1,""),""),ROW()-ROW(A$21)+1)))," "),"")</f>
        <v>0</v>
      </c>
      <c r="AF24">
        <f t="array" ref="AF24">IFERROR(CONCATENATE(TEXT(INDEX($AE$7:$AE$18,SMALL(IF($AH$7:$AH$18&lt;&gt;"",IF($AE$7:$AE$18&lt;&gt;"",ROW($AE$7:$AE$18)-MIN(ROW($AE$7:$AE$18))+1,""),""),ROW()-ROW(A$21)+1)),"##0")," "),"")</f>
        <v>0</v>
      </c>
      <c r="AG24">
        <f t="array" ref="AG24">IFERROR(CONCATENATE((INDEX($A$7:$A$18,SMALL(IF($AH$7:$AH$18&lt;&gt;"",IF($AE$7:$AE$18&lt;&gt;"",ROW($AE$7:$AE$18)-MIN(ROW($AE$7:$AE$18))+1,""),""),ROW()-ROW(A$21)+1))),),"")</f>
        <v>0</v>
      </c>
      <c r="AJ24">
        <f t="array" ref="AJ24">IFERROR(CONCATENATE((INDEX($AM$7:$AM$18,SMALL(IF($AM$7:$AM$18&lt;&gt;"",IF($AJ$7:$AJ$18&lt;&gt;"",ROW($AJ$7:$AJ$18)-MIN(ROW($AJ$7:$AJ$18))+1,""),""),ROW()-ROW(A$21)+1)))," "),"")</f>
        <v>0</v>
      </c>
      <c r="AK24">
        <f t="array" ref="AK24">IFERROR(CONCATENATE(TEXT(INDEX($AJ$7:$AJ$18,SMALL(IF($AM$7:$AM$18&lt;&gt;"",IF($AJ$7:$AJ$18&lt;&gt;"",ROW($AJ$7:$AJ$18)-MIN(ROW($AJ$7:$AJ$18))+1,""),""),ROW()-ROW(A$21)+1)),"##0")," "),"")</f>
        <v>0</v>
      </c>
      <c r="AL24">
        <f t="array" ref="AL24">IFERROR(CONCATENATE((INDEX($A$7:$A$18,SMALL(IF($AM$7:$AM$18&lt;&gt;"",IF($AJ$7:$AJ$18&lt;&gt;"",ROW($AJ$7:$AJ$18)-MIN(ROW($AJ$7:$AJ$18))+1,""),""),ROW()-ROW(A$21)+1))),),"")</f>
        <v>0</v>
      </c>
    </row>
    <row r="25" spans="1:38">
      <c r="K25">
        <f t="array" ref="K25">IFERROR(CONCATENATE(TEXT(INDEX($K$7:$K$18,SMALL(IF($N$7:$N$18&lt;&gt;"",IF($K$7:$K$18&lt;&gt;"",ROW($K$7:$K$18)-MIN(ROW($K$7:$K$18))+1,""),""),ROW()-ROW(A$21)+1)),"##0"),","),"")</f>
        <v>0</v>
      </c>
      <c r="L25">
        <f t="array" ref="L25">IFERROR(CONCATENATE((INDEX($N$7:$N$18,SMALL(IF($N$7:$N$18&lt;&gt;"",IF($K$7:$K$18&lt;&gt;"",ROW($K$7:$K$18)-MIN(ROW($K$7:$K$18))+1,""),""),ROW()-ROW(A$21)+1))),","),"")</f>
        <v>0</v>
      </c>
      <c r="M25">
        <f t="array" ref="M25">IFERROR(CONCATENATE((INDEX($A$7:$A$18,SMALL(IF($N$7:$N$18&lt;&gt;"",IF($K$7:$K$18&lt;&gt;"",ROW($K$7:$K$18)-MIN(ROW($K$7:$K$18))+1,""),""),ROW()-ROW(A$21)+1))),),"")</f>
        <v>0</v>
      </c>
      <c r="P25">
        <f t="array" ref="P25">IFERROR(CONCATENATE((INDEX($S$7:$S$18,SMALL(IF($S$7:$S$18&lt;&gt;"",IF($P$7:$P$18&lt;&gt;"",ROW($P$7:$P$18)-MIN(ROW($P$7:$P$18))+1,""),""),ROW()-ROW(A$21)+1)))," "),"")</f>
        <v>0</v>
      </c>
      <c r="Q25">
        <f t="array" ref="Q25">IFERROR(CONCATENATE(TEXT(INDEX($P$7:$P$18,SMALL(IF($S$7:$S$18&lt;&gt;"",IF($P$7:$P$18&lt;&gt;"",ROW($P$7:$P$18)-MIN(ROW($P$7:$P$18))+1,""),""),ROW()-ROW(A$21)+1)),"##0")," "),"")</f>
        <v>0</v>
      </c>
      <c r="R25">
        <f t="array" ref="R25">IFERROR(CONCATENATE((INDEX($A$7:$A$18,SMALL(IF($S$7:$S$18&lt;&gt;"",IF($P$7:$P$18&lt;&gt;"",ROW($P$7:$P$18)-MIN(ROW($P$7:$P$18))+1,""),""),ROW()-ROW(A$21)+1))),),"")</f>
        <v>0</v>
      </c>
      <c r="U25">
        <f t="array" ref="U25">IFERROR(CONCATENATE((INDEX($X$7:$X$18,SMALL(IF($X$7:$X$18&lt;&gt;"",IF($U$7:$U$18&lt;&gt;"",ROW($U$7:$U$18)-MIN(ROW($U$7:$U$18))+1,""),""),ROW()-ROW(A$21)+1)))," "),"")</f>
        <v>0</v>
      </c>
      <c r="V25">
        <f t="array" ref="V25">IFERROR(CONCATENATE(TEXT(INDEX($U$7:$U$18,SMALL(IF($X$7:$X$18&lt;&gt;"",IF($U$7:$U$18&lt;&gt;"",ROW($U$7:$U$18)-MIN(ROW($U$7:$U$18))+1,""),""),ROW()-ROW(A$21)+1)),"##0")," "),"")</f>
        <v>0</v>
      </c>
      <c r="W25">
        <f t="array" ref="W25">IFERROR(CONCATENATE((INDEX($A$7:$A$18,SMALL(IF($X$7:$X$18&lt;&gt;"",IF($U$7:$U$18&lt;&gt;"",ROW($U$7:$U$18)-MIN(ROW($U$7:$U$18))+1,""),""),ROW()-ROW(A$21)+1))),),"")</f>
        <v>0</v>
      </c>
      <c r="Z25">
        <f t="array" ref="Z25">IFERROR(CONCATENATE((INDEX($AC$7:$AC$18,SMALL(IF($AC$7:$AC$18&lt;&gt;"",IF($Z$7:$Z$18&lt;&gt;"",ROW($Z$7:$Z$18)-MIN(ROW($Z$7:$Z$18))+1,""),""),ROW()-ROW(A$21)+1))),","),"")</f>
        <v>0</v>
      </c>
      <c r="AA25">
        <f t="array" ref="AA25">IFERROR(CONCATENATE(TEXT(INDEX($Z$7:$Z$18,SMALL(IF($AC$7:$AC$18&lt;&gt;"",IF($Z$7:$Z$18&lt;&gt;"",ROW($Z$7:$Z$18)-MIN(ROW($Z$7:$Z$18))+1,""),""),ROW()-ROW(A$21)+1)),"##0"),","),"")</f>
        <v>0</v>
      </c>
      <c r="AB25">
        <f t="array" ref="AB25">IFERROR(CONCATENATE((INDEX($A$7:$A$18,SMALL(IF($AC$7:$AC$18&lt;&gt;"",IF($Z$7:$Z$18&lt;&gt;"",ROW($Z$7:$Z$18)-MIN(ROW($Z$7:$Z$18))+1,""),""),ROW()-ROW(A$21)+1))),),"")</f>
        <v>0</v>
      </c>
      <c r="AE25">
        <f t="array" ref="AE25">IFERROR(CONCATENATE((INDEX($AH$7:$AH$18,SMALL(IF($AH$7:$AH$18&lt;&gt;"",IF($AE$7:$AE$18&lt;&gt;"",ROW($AE$7:$AE$18)-MIN(ROW($AE$7:$AE$18))+1,""),""),ROW()-ROW(A$21)+1)))," "),"")</f>
        <v>0</v>
      </c>
      <c r="AF25">
        <f t="array" ref="AF25">IFERROR(CONCATENATE(TEXT(INDEX($AE$7:$AE$18,SMALL(IF($AH$7:$AH$18&lt;&gt;"",IF($AE$7:$AE$18&lt;&gt;"",ROW($AE$7:$AE$18)-MIN(ROW($AE$7:$AE$18))+1,""),""),ROW()-ROW(A$21)+1)),"##0")," "),"")</f>
        <v>0</v>
      </c>
      <c r="AG25">
        <f t="array" ref="AG25">IFERROR(CONCATENATE((INDEX($A$7:$A$18,SMALL(IF($AH$7:$AH$18&lt;&gt;"",IF($AE$7:$AE$18&lt;&gt;"",ROW($AE$7:$AE$18)-MIN(ROW($AE$7:$AE$18))+1,""),""),ROW()-ROW(A$21)+1))),),"")</f>
        <v>0</v>
      </c>
      <c r="AJ25">
        <f t="array" ref="AJ25">IFERROR(CONCATENATE((INDEX($AM$7:$AM$18,SMALL(IF($AM$7:$AM$18&lt;&gt;"",IF($AJ$7:$AJ$18&lt;&gt;"",ROW($AJ$7:$AJ$18)-MIN(ROW($AJ$7:$AJ$18))+1,""),""),ROW()-ROW(A$21)+1)))," "),"")</f>
        <v>0</v>
      </c>
      <c r="AK25">
        <f t="array" ref="AK25">IFERROR(CONCATENATE(TEXT(INDEX($AJ$7:$AJ$18,SMALL(IF($AM$7:$AM$18&lt;&gt;"",IF($AJ$7:$AJ$18&lt;&gt;"",ROW($AJ$7:$AJ$18)-MIN(ROW($AJ$7:$AJ$18))+1,""),""),ROW()-ROW(A$21)+1)),"##0")," "),"")</f>
        <v>0</v>
      </c>
      <c r="AL25">
        <f t="array" ref="AL25">IFERROR(CONCATENATE((INDEX($A$7:$A$18,SMALL(IF($AM$7:$AM$18&lt;&gt;"",IF($AJ$7:$AJ$18&lt;&gt;"",ROW($AJ$7:$AJ$18)-MIN(ROW($AJ$7:$AJ$18))+1,""),""),ROW()-ROW(A$21)+1))),),"")</f>
        <v>0</v>
      </c>
    </row>
    <row r="26" spans="1:38">
      <c r="K26">
        <f t="array" ref="K26">IFERROR(CONCATENATE(TEXT(INDEX($K$7:$K$18,SMALL(IF($N$7:$N$18&lt;&gt;"",IF($K$7:$K$18&lt;&gt;"",ROW($K$7:$K$18)-MIN(ROW($K$7:$K$18))+1,""),""),ROW()-ROW(A$21)+1)),"##0"),","),"")</f>
        <v>0</v>
      </c>
      <c r="L26">
        <f t="array" ref="L26">IFERROR(CONCATENATE((INDEX($N$7:$N$18,SMALL(IF($N$7:$N$18&lt;&gt;"",IF($K$7:$K$18&lt;&gt;"",ROW($K$7:$K$18)-MIN(ROW($K$7:$K$18))+1,""),""),ROW()-ROW(A$21)+1))),","),"")</f>
        <v>0</v>
      </c>
      <c r="M26">
        <f t="array" ref="M26">IFERROR(CONCATENATE((INDEX($A$7:$A$18,SMALL(IF($N$7:$N$18&lt;&gt;"",IF($K$7:$K$18&lt;&gt;"",ROW($K$7:$K$18)-MIN(ROW($K$7:$K$18))+1,""),""),ROW()-ROW(A$21)+1))),),"")</f>
        <v>0</v>
      </c>
      <c r="P26">
        <f t="array" ref="P26">IFERROR(CONCATENATE((INDEX($S$7:$S$18,SMALL(IF($S$7:$S$18&lt;&gt;"",IF($P$7:$P$18&lt;&gt;"",ROW($P$7:$P$18)-MIN(ROW($P$7:$P$18))+1,""),""),ROW()-ROW(A$21)+1)))," "),"")</f>
        <v>0</v>
      </c>
      <c r="Q26">
        <f t="array" ref="Q26">IFERROR(CONCATENATE(TEXT(INDEX($P$7:$P$18,SMALL(IF($S$7:$S$18&lt;&gt;"",IF($P$7:$P$18&lt;&gt;"",ROW($P$7:$P$18)-MIN(ROW($P$7:$P$18))+1,""),""),ROW()-ROW(A$21)+1)),"##0")," "),"")</f>
        <v>0</v>
      </c>
      <c r="R26">
        <f t="array" ref="R26">IFERROR(CONCATENATE((INDEX($A$7:$A$18,SMALL(IF($S$7:$S$18&lt;&gt;"",IF($P$7:$P$18&lt;&gt;"",ROW($P$7:$P$18)-MIN(ROW($P$7:$P$18))+1,""),""),ROW()-ROW(A$21)+1))),),"")</f>
        <v>0</v>
      </c>
      <c r="U26">
        <f t="array" ref="U26">IFERROR(CONCATENATE((INDEX($X$7:$X$18,SMALL(IF($X$7:$X$18&lt;&gt;"",IF($U$7:$U$18&lt;&gt;"",ROW($U$7:$U$18)-MIN(ROW($U$7:$U$18))+1,""),""),ROW()-ROW(A$21)+1)))," "),"")</f>
        <v>0</v>
      </c>
      <c r="V26">
        <f t="array" ref="V26">IFERROR(CONCATENATE(TEXT(INDEX($U$7:$U$18,SMALL(IF($X$7:$X$18&lt;&gt;"",IF($U$7:$U$18&lt;&gt;"",ROW($U$7:$U$18)-MIN(ROW($U$7:$U$18))+1,""),""),ROW()-ROW(A$21)+1)),"##0")," "),"")</f>
        <v>0</v>
      </c>
      <c r="W26">
        <f t="array" ref="W26">IFERROR(CONCATENATE((INDEX($A$7:$A$18,SMALL(IF($X$7:$X$18&lt;&gt;"",IF($U$7:$U$18&lt;&gt;"",ROW($U$7:$U$18)-MIN(ROW($U$7:$U$18))+1,""),""),ROW()-ROW(A$21)+1))),),"")</f>
        <v>0</v>
      </c>
      <c r="Z26">
        <f t="array" ref="Z26">IFERROR(CONCATENATE((INDEX($AC$7:$AC$18,SMALL(IF($AC$7:$AC$18&lt;&gt;"",IF($Z$7:$Z$18&lt;&gt;"",ROW($Z$7:$Z$18)-MIN(ROW($Z$7:$Z$18))+1,""),""),ROW()-ROW(A$21)+1))),","),"")</f>
        <v>0</v>
      </c>
      <c r="AA26">
        <f t="array" ref="AA26">IFERROR(CONCATENATE(TEXT(INDEX($Z$7:$Z$18,SMALL(IF($AC$7:$AC$18&lt;&gt;"",IF($Z$7:$Z$18&lt;&gt;"",ROW($Z$7:$Z$18)-MIN(ROW($Z$7:$Z$18))+1,""),""),ROW()-ROW(A$21)+1)),"##0"),","),"")</f>
        <v>0</v>
      </c>
      <c r="AB26">
        <f t="array" ref="AB26">IFERROR(CONCATENATE((INDEX($A$7:$A$18,SMALL(IF($AC$7:$AC$18&lt;&gt;"",IF($Z$7:$Z$18&lt;&gt;"",ROW($Z$7:$Z$18)-MIN(ROW($Z$7:$Z$18))+1,""),""),ROW()-ROW(A$21)+1))),),"")</f>
        <v>0</v>
      </c>
      <c r="AE26">
        <f t="array" ref="AE26">IFERROR(CONCATENATE((INDEX($AH$7:$AH$18,SMALL(IF($AH$7:$AH$18&lt;&gt;"",IF($AE$7:$AE$18&lt;&gt;"",ROW($AE$7:$AE$18)-MIN(ROW($AE$7:$AE$18))+1,""),""),ROW()-ROW(A$21)+1)))," "),"")</f>
        <v>0</v>
      </c>
      <c r="AF26">
        <f t="array" ref="AF26">IFERROR(CONCATENATE(TEXT(INDEX($AE$7:$AE$18,SMALL(IF($AH$7:$AH$18&lt;&gt;"",IF($AE$7:$AE$18&lt;&gt;"",ROW($AE$7:$AE$18)-MIN(ROW($AE$7:$AE$18))+1,""),""),ROW()-ROW(A$21)+1)),"##0")," "),"")</f>
        <v>0</v>
      </c>
      <c r="AG26">
        <f t="array" ref="AG26">IFERROR(CONCATENATE((INDEX($A$7:$A$18,SMALL(IF($AH$7:$AH$18&lt;&gt;"",IF($AE$7:$AE$18&lt;&gt;"",ROW($AE$7:$AE$18)-MIN(ROW($AE$7:$AE$18))+1,""),""),ROW()-ROW(A$21)+1))),),"")</f>
        <v>0</v>
      </c>
      <c r="AJ26">
        <f t="array" ref="AJ26">IFERROR(CONCATENATE((INDEX($AM$7:$AM$18,SMALL(IF($AM$7:$AM$18&lt;&gt;"",IF($AJ$7:$AJ$18&lt;&gt;"",ROW($AJ$7:$AJ$18)-MIN(ROW($AJ$7:$AJ$18))+1,""),""),ROW()-ROW(A$21)+1)))," "),"")</f>
        <v>0</v>
      </c>
      <c r="AK26">
        <f t="array" ref="AK26">IFERROR(CONCATENATE(TEXT(INDEX($AJ$7:$AJ$18,SMALL(IF($AM$7:$AM$18&lt;&gt;"",IF($AJ$7:$AJ$18&lt;&gt;"",ROW($AJ$7:$AJ$18)-MIN(ROW($AJ$7:$AJ$18))+1,""),""),ROW()-ROW(A$21)+1)),"##0")," "),"")</f>
        <v>0</v>
      </c>
      <c r="AL26">
        <f t="array" ref="AL26">IFERROR(CONCATENATE((INDEX($A$7:$A$18,SMALL(IF($AM$7:$AM$18&lt;&gt;"",IF($AJ$7:$AJ$18&lt;&gt;"",ROW($AJ$7:$AJ$18)-MIN(ROW($AJ$7:$AJ$18))+1,""),""),ROW()-ROW(A$21)+1))),),"")</f>
        <v>0</v>
      </c>
    </row>
    <row r="27" spans="1:38">
      <c r="K27">
        <f t="array" ref="K27">IFERROR(CONCATENATE(TEXT(INDEX($K$7:$K$18,SMALL(IF($N$7:$N$18&lt;&gt;"",IF($K$7:$K$18&lt;&gt;"",ROW($K$7:$K$18)-MIN(ROW($K$7:$K$18))+1,""),""),ROW()-ROW(A$21)+1)),"##0"),","),"")</f>
        <v>0</v>
      </c>
      <c r="L27">
        <f t="array" ref="L27">IFERROR(CONCATENATE((INDEX($N$7:$N$18,SMALL(IF($N$7:$N$18&lt;&gt;"",IF($K$7:$K$18&lt;&gt;"",ROW($K$7:$K$18)-MIN(ROW($K$7:$K$18))+1,""),""),ROW()-ROW(A$21)+1))),","),"")</f>
        <v>0</v>
      </c>
      <c r="M27">
        <f t="array" ref="M27">IFERROR(CONCATENATE((INDEX($A$7:$A$18,SMALL(IF($N$7:$N$18&lt;&gt;"",IF($K$7:$K$18&lt;&gt;"",ROW($K$7:$K$18)-MIN(ROW($K$7:$K$18))+1,""),""),ROW()-ROW(A$21)+1))),),"")</f>
        <v>0</v>
      </c>
      <c r="P27">
        <f t="array" ref="P27">IFERROR(CONCATENATE((INDEX($S$7:$S$18,SMALL(IF($S$7:$S$18&lt;&gt;"",IF($P$7:$P$18&lt;&gt;"",ROW($P$7:$P$18)-MIN(ROW($P$7:$P$18))+1,""),""),ROW()-ROW(A$21)+1)))," "),"")</f>
        <v>0</v>
      </c>
      <c r="Q27">
        <f t="array" ref="Q27">IFERROR(CONCATENATE(TEXT(INDEX($P$7:$P$18,SMALL(IF($S$7:$S$18&lt;&gt;"",IF($P$7:$P$18&lt;&gt;"",ROW($P$7:$P$18)-MIN(ROW($P$7:$P$18))+1,""),""),ROW()-ROW(A$21)+1)),"##0")," "),"")</f>
        <v>0</v>
      </c>
      <c r="R27">
        <f t="array" ref="R27">IFERROR(CONCATENATE((INDEX($A$7:$A$18,SMALL(IF($S$7:$S$18&lt;&gt;"",IF($P$7:$P$18&lt;&gt;"",ROW($P$7:$P$18)-MIN(ROW($P$7:$P$18))+1,""),""),ROW()-ROW(A$21)+1))),),"")</f>
        <v>0</v>
      </c>
      <c r="U27">
        <f t="array" ref="U27">IFERROR(CONCATENATE((INDEX($X$7:$X$18,SMALL(IF($X$7:$X$18&lt;&gt;"",IF($U$7:$U$18&lt;&gt;"",ROW($U$7:$U$18)-MIN(ROW($U$7:$U$18))+1,""),""),ROW()-ROW(A$21)+1)))," "),"")</f>
        <v>0</v>
      </c>
      <c r="V27">
        <f t="array" ref="V27">IFERROR(CONCATENATE(TEXT(INDEX($U$7:$U$18,SMALL(IF($X$7:$X$18&lt;&gt;"",IF($U$7:$U$18&lt;&gt;"",ROW($U$7:$U$18)-MIN(ROW($U$7:$U$18))+1,""),""),ROW()-ROW(A$21)+1)),"##0")," "),"")</f>
        <v>0</v>
      </c>
      <c r="W27">
        <f t="array" ref="W27">IFERROR(CONCATENATE((INDEX($A$7:$A$18,SMALL(IF($X$7:$X$18&lt;&gt;"",IF($U$7:$U$18&lt;&gt;"",ROW($U$7:$U$18)-MIN(ROW($U$7:$U$18))+1,""),""),ROW()-ROW(A$21)+1))),),"")</f>
        <v>0</v>
      </c>
      <c r="Z27">
        <f t="array" ref="Z27">IFERROR(CONCATENATE((INDEX($AC$7:$AC$18,SMALL(IF($AC$7:$AC$18&lt;&gt;"",IF($Z$7:$Z$18&lt;&gt;"",ROW($Z$7:$Z$18)-MIN(ROW($Z$7:$Z$18))+1,""),""),ROW()-ROW(A$21)+1))),","),"")</f>
        <v>0</v>
      </c>
      <c r="AA27">
        <f t="array" ref="AA27">IFERROR(CONCATENATE(TEXT(INDEX($Z$7:$Z$18,SMALL(IF($AC$7:$AC$18&lt;&gt;"",IF($Z$7:$Z$18&lt;&gt;"",ROW($Z$7:$Z$18)-MIN(ROW($Z$7:$Z$18))+1,""),""),ROW()-ROW(A$21)+1)),"##0"),","),"")</f>
        <v>0</v>
      </c>
      <c r="AB27">
        <f t="array" ref="AB27">IFERROR(CONCATENATE((INDEX($A$7:$A$18,SMALL(IF($AC$7:$AC$18&lt;&gt;"",IF($Z$7:$Z$18&lt;&gt;"",ROW($Z$7:$Z$18)-MIN(ROW($Z$7:$Z$18))+1,""),""),ROW()-ROW(A$21)+1))),),"")</f>
        <v>0</v>
      </c>
      <c r="AE27">
        <f t="array" ref="AE27">IFERROR(CONCATENATE((INDEX($AH$7:$AH$18,SMALL(IF($AH$7:$AH$18&lt;&gt;"",IF($AE$7:$AE$18&lt;&gt;"",ROW($AE$7:$AE$18)-MIN(ROW($AE$7:$AE$18))+1,""),""),ROW()-ROW(A$21)+1)))," "),"")</f>
        <v>0</v>
      </c>
      <c r="AF27">
        <f t="array" ref="AF27">IFERROR(CONCATENATE(TEXT(INDEX($AE$7:$AE$18,SMALL(IF($AH$7:$AH$18&lt;&gt;"",IF($AE$7:$AE$18&lt;&gt;"",ROW($AE$7:$AE$18)-MIN(ROW($AE$7:$AE$18))+1,""),""),ROW()-ROW(A$21)+1)),"##0")," "),"")</f>
        <v>0</v>
      </c>
      <c r="AG27">
        <f t="array" ref="AG27">IFERROR(CONCATENATE((INDEX($A$7:$A$18,SMALL(IF($AH$7:$AH$18&lt;&gt;"",IF($AE$7:$AE$18&lt;&gt;"",ROW($AE$7:$AE$18)-MIN(ROW($AE$7:$AE$18))+1,""),""),ROW()-ROW(A$21)+1))),),"")</f>
        <v>0</v>
      </c>
      <c r="AJ27">
        <f t="array" ref="AJ27">IFERROR(CONCATENATE((INDEX($AM$7:$AM$18,SMALL(IF($AM$7:$AM$18&lt;&gt;"",IF($AJ$7:$AJ$18&lt;&gt;"",ROW($AJ$7:$AJ$18)-MIN(ROW($AJ$7:$AJ$18))+1,""),""),ROW()-ROW(A$21)+1)))," "),"")</f>
        <v>0</v>
      </c>
      <c r="AK27">
        <f t="array" ref="AK27">IFERROR(CONCATENATE(TEXT(INDEX($AJ$7:$AJ$18,SMALL(IF($AM$7:$AM$18&lt;&gt;"",IF($AJ$7:$AJ$18&lt;&gt;"",ROW($AJ$7:$AJ$18)-MIN(ROW($AJ$7:$AJ$18))+1,""),""),ROW()-ROW(A$21)+1)),"##0")," "),"")</f>
        <v>0</v>
      </c>
      <c r="AL27">
        <f t="array" ref="AL27">IFERROR(CONCATENATE((INDEX($A$7:$A$18,SMALL(IF($AM$7:$AM$18&lt;&gt;"",IF($AJ$7:$AJ$18&lt;&gt;"",ROW($AJ$7:$AJ$18)-MIN(ROW($AJ$7:$AJ$18))+1,""),""),ROW()-ROW(A$21)+1))),),"")</f>
        <v>0</v>
      </c>
    </row>
    <row r="28" spans="1:38">
      <c r="K28">
        <f t="array" ref="K28">IFERROR(CONCATENATE(TEXT(INDEX($K$7:$K$18,SMALL(IF($N$7:$N$18&lt;&gt;"",IF($K$7:$K$18&lt;&gt;"",ROW($K$7:$K$18)-MIN(ROW($K$7:$K$18))+1,""),""),ROW()-ROW(A$21)+1)),"##0"),","),"")</f>
        <v>0</v>
      </c>
      <c r="L28">
        <f t="array" ref="L28">IFERROR(CONCATENATE((INDEX($N$7:$N$18,SMALL(IF($N$7:$N$18&lt;&gt;"",IF($K$7:$K$18&lt;&gt;"",ROW($K$7:$K$18)-MIN(ROW($K$7:$K$18))+1,""),""),ROW()-ROW(A$21)+1))),","),"")</f>
        <v>0</v>
      </c>
      <c r="M28">
        <f t="array" ref="M28">IFERROR(CONCATENATE((INDEX($A$7:$A$18,SMALL(IF($N$7:$N$18&lt;&gt;"",IF($K$7:$K$18&lt;&gt;"",ROW($K$7:$K$18)-MIN(ROW($K$7:$K$18))+1,""),""),ROW()-ROW(A$21)+1))),),"")</f>
        <v>0</v>
      </c>
      <c r="P28">
        <f t="array" ref="P28">IFERROR(CONCATENATE((INDEX($S$7:$S$18,SMALL(IF($S$7:$S$18&lt;&gt;"",IF($P$7:$P$18&lt;&gt;"",ROW($P$7:$P$18)-MIN(ROW($P$7:$P$18))+1,""),""),ROW()-ROW(A$21)+1)))," "),"")</f>
        <v>0</v>
      </c>
      <c r="Q28">
        <f t="array" ref="Q28">IFERROR(CONCATENATE(TEXT(INDEX($P$7:$P$18,SMALL(IF($S$7:$S$18&lt;&gt;"",IF($P$7:$P$18&lt;&gt;"",ROW($P$7:$P$18)-MIN(ROW($P$7:$P$18))+1,""),""),ROW()-ROW(A$21)+1)),"##0")," "),"")</f>
        <v>0</v>
      </c>
      <c r="R28">
        <f t="array" ref="R28">IFERROR(CONCATENATE((INDEX($A$7:$A$18,SMALL(IF($S$7:$S$18&lt;&gt;"",IF($P$7:$P$18&lt;&gt;"",ROW($P$7:$P$18)-MIN(ROW($P$7:$P$18))+1,""),""),ROW()-ROW(A$21)+1))),),"")</f>
        <v>0</v>
      </c>
      <c r="U28">
        <f t="array" ref="U28">IFERROR(CONCATENATE((INDEX($X$7:$X$18,SMALL(IF($X$7:$X$18&lt;&gt;"",IF($U$7:$U$18&lt;&gt;"",ROW($U$7:$U$18)-MIN(ROW($U$7:$U$18))+1,""),""),ROW()-ROW(A$21)+1)))," "),"")</f>
        <v>0</v>
      </c>
      <c r="V28">
        <f t="array" ref="V28">IFERROR(CONCATENATE(TEXT(INDEX($U$7:$U$18,SMALL(IF($X$7:$X$18&lt;&gt;"",IF($U$7:$U$18&lt;&gt;"",ROW($U$7:$U$18)-MIN(ROW($U$7:$U$18))+1,""),""),ROW()-ROW(A$21)+1)),"##0")," "),"")</f>
        <v>0</v>
      </c>
      <c r="W28">
        <f t="array" ref="W28">IFERROR(CONCATENATE((INDEX($A$7:$A$18,SMALL(IF($X$7:$X$18&lt;&gt;"",IF($U$7:$U$18&lt;&gt;"",ROW($U$7:$U$18)-MIN(ROW($U$7:$U$18))+1,""),""),ROW()-ROW(A$21)+1))),),"")</f>
        <v>0</v>
      </c>
      <c r="Z28">
        <f t="array" ref="Z28">IFERROR(CONCATENATE((INDEX($AC$7:$AC$18,SMALL(IF($AC$7:$AC$18&lt;&gt;"",IF($Z$7:$Z$18&lt;&gt;"",ROW($Z$7:$Z$18)-MIN(ROW($Z$7:$Z$18))+1,""),""),ROW()-ROW(A$21)+1))),","),"")</f>
        <v>0</v>
      </c>
      <c r="AA28">
        <f t="array" ref="AA28">IFERROR(CONCATENATE(TEXT(INDEX($Z$7:$Z$18,SMALL(IF($AC$7:$AC$18&lt;&gt;"",IF($Z$7:$Z$18&lt;&gt;"",ROW($Z$7:$Z$18)-MIN(ROW($Z$7:$Z$18))+1,""),""),ROW()-ROW(A$21)+1)),"##0"),","),"")</f>
        <v>0</v>
      </c>
      <c r="AB28">
        <f t="array" ref="AB28">IFERROR(CONCATENATE((INDEX($A$7:$A$18,SMALL(IF($AC$7:$AC$18&lt;&gt;"",IF($Z$7:$Z$18&lt;&gt;"",ROW($Z$7:$Z$18)-MIN(ROW($Z$7:$Z$18))+1,""),""),ROW()-ROW(A$21)+1))),),"")</f>
        <v>0</v>
      </c>
      <c r="AE28">
        <f t="array" ref="AE28">IFERROR(CONCATENATE((INDEX($AH$7:$AH$18,SMALL(IF($AH$7:$AH$18&lt;&gt;"",IF($AE$7:$AE$18&lt;&gt;"",ROW($AE$7:$AE$18)-MIN(ROW($AE$7:$AE$18))+1,""),""),ROW()-ROW(A$21)+1)))," "),"")</f>
        <v>0</v>
      </c>
      <c r="AF28">
        <f t="array" ref="AF28">IFERROR(CONCATENATE(TEXT(INDEX($AE$7:$AE$18,SMALL(IF($AH$7:$AH$18&lt;&gt;"",IF($AE$7:$AE$18&lt;&gt;"",ROW($AE$7:$AE$18)-MIN(ROW($AE$7:$AE$18))+1,""),""),ROW()-ROW(A$21)+1)),"##0")," "),"")</f>
        <v>0</v>
      </c>
      <c r="AG28">
        <f t="array" ref="AG28">IFERROR(CONCATENATE((INDEX($A$7:$A$18,SMALL(IF($AH$7:$AH$18&lt;&gt;"",IF($AE$7:$AE$18&lt;&gt;"",ROW($AE$7:$AE$18)-MIN(ROW($AE$7:$AE$18))+1,""),""),ROW()-ROW(A$21)+1))),),"")</f>
        <v>0</v>
      </c>
      <c r="AJ28">
        <f t="array" ref="AJ28">IFERROR(CONCATENATE((INDEX($AM$7:$AM$18,SMALL(IF($AM$7:$AM$18&lt;&gt;"",IF($AJ$7:$AJ$18&lt;&gt;"",ROW($AJ$7:$AJ$18)-MIN(ROW($AJ$7:$AJ$18))+1,""),""),ROW()-ROW(A$21)+1)))," "),"")</f>
        <v>0</v>
      </c>
      <c r="AK28">
        <f t="array" ref="AK28">IFERROR(CONCATENATE(TEXT(INDEX($AJ$7:$AJ$18,SMALL(IF($AM$7:$AM$18&lt;&gt;"",IF($AJ$7:$AJ$18&lt;&gt;"",ROW($AJ$7:$AJ$18)-MIN(ROW($AJ$7:$AJ$18))+1,""),""),ROW()-ROW(A$21)+1)),"##0")," "),"")</f>
        <v>0</v>
      </c>
      <c r="AL28">
        <f t="array" ref="AL28">IFERROR(CONCATENATE((INDEX($A$7:$A$18,SMALL(IF($AM$7:$AM$18&lt;&gt;"",IF($AJ$7:$AJ$18&lt;&gt;"",ROW($AJ$7:$AJ$18)-MIN(ROW($AJ$7:$AJ$18))+1,""),""),ROW()-ROW(A$21)+1))),),"")</f>
        <v>0</v>
      </c>
    </row>
    <row r="29" spans="1:38">
      <c r="K29">
        <f t="array" ref="K29">IFERROR(CONCATENATE(TEXT(INDEX($K$7:$K$18,SMALL(IF($N$7:$N$18&lt;&gt;"",IF($K$7:$K$18&lt;&gt;"",ROW($K$7:$K$18)-MIN(ROW($K$7:$K$18))+1,""),""),ROW()-ROW(A$21)+1)),"##0"),","),"")</f>
        <v>0</v>
      </c>
      <c r="L29">
        <f t="array" ref="L29">IFERROR(CONCATENATE((INDEX($N$7:$N$18,SMALL(IF($N$7:$N$18&lt;&gt;"",IF($K$7:$K$18&lt;&gt;"",ROW($K$7:$K$18)-MIN(ROW($K$7:$K$18))+1,""),""),ROW()-ROW(A$21)+1))),","),"")</f>
        <v>0</v>
      </c>
      <c r="M29">
        <f t="array" ref="M29">IFERROR(CONCATENATE((INDEX($A$7:$A$18,SMALL(IF($N$7:$N$18&lt;&gt;"",IF($K$7:$K$18&lt;&gt;"",ROW($K$7:$K$18)-MIN(ROW($K$7:$K$18))+1,""),""),ROW()-ROW(A$21)+1))),),"")</f>
        <v>0</v>
      </c>
      <c r="P29">
        <f t="array" ref="P29">IFERROR(CONCATENATE((INDEX($S$7:$S$18,SMALL(IF($S$7:$S$18&lt;&gt;"",IF($P$7:$P$18&lt;&gt;"",ROW($P$7:$P$18)-MIN(ROW($P$7:$P$18))+1,""),""),ROW()-ROW(A$21)+1)))," "),"")</f>
        <v>0</v>
      </c>
      <c r="Q29">
        <f t="array" ref="Q29">IFERROR(CONCATENATE(TEXT(INDEX($P$7:$P$18,SMALL(IF($S$7:$S$18&lt;&gt;"",IF($P$7:$P$18&lt;&gt;"",ROW($P$7:$P$18)-MIN(ROW($P$7:$P$18))+1,""),""),ROW()-ROW(A$21)+1)),"##0")," "),"")</f>
        <v>0</v>
      </c>
      <c r="R29">
        <f t="array" ref="R29">IFERROR(CONCATENATE((INDEX($A$7:$A$18,SMALL(IF($S$7:$S$18&lt;&gt;"",IF($P$7:$P$18&lt;&gt;"",ROW($P$7:$P$18)-MIN(ROW($P$7:$P$18))+1,""),""),ROW()-ROW(A$21)+1))),),"")</f>
        <v>0</v>
      </c>
      <c r="U29">
        <f t="array" ref="U29">IFERROR(CONCATENATE((INDEX($X$7:$X$18,SMALL(IF($X$7:$X$18&lt;&gt;"",IF($U$7:$U$18&lt;&gt;"",ROW($U$7:$U$18)-MIN(ROW($U$7:$U$18))+1,""),""),ROW()-ROW(A$21)+1)))," "),"")</f>
        <v>0</v>
      </c>
      <c r="V29">
        <f t="array" ref="V29">IFERROR(CONCATENATE(TEXT(INDEX($U$7:$U$18,SMALL(IF($X$7:$X$18&lt;&gt;"",IF($U$7:$U$18&lt;&gt;"",ROW($U$7:$U$18)-MIN(ROW($U$7:$U$18))+1,""),""),ROW()-ROW(A$21)+1)),"##0")," "),"")</f>
        <v>0</v>
      </c>
      <c r="W29">
        <f t="array" ref="W29">IFERROR(CONCATENATE((INDEX($A$7:$A$18,SMALL(IF($X$7:$X$18&lt;&gt;"",IF($U$7:$U$18&lt;&gt;"",ROW($U$7:$U$18)-MIN(ROW($U$7:$U$18))+1,""),""),ROW()-ROW(A$21)+1))),),"")</f>
        <v>0</v>
      </c>
      <c r="Z29">
        <f t="array" ref="Z29">IFERROR(CONCATENATE((INDEX($AC$7:$AC$18,SMALL(IF($AC$7:$AC$18&lt;&gt;"",IF($Z$7:$Z$18&lt;&gt;"",ROW($Z$7:$Z$18)-MIN(ROW($Z$7:$Z$18))+1,""),""),ROW()-ROW(A$21)+1))),","),"")</f>
        <v>0</v>
      </c>
      <c r="AA29">
        <f t="array" ref="AA29">IFERROR(CONCATENATE(TEXT(INDEX($Z$7:$Z$18,SMALL(IF($AC$7:$AC$18&lt;&gt;"",IF($Z$7:$Z$18&lt;&gt;"",ROW($Z$7:$Z$18)-MIN(ROW($Z$7:$Z$18))+1,""),""),ROW()-ROW(A$21)+1)),"##0"),","),"")</f>
        <v>0</v>
      </c>
      <c r="AB29">
        <f t="array" ref="AB29">IFERROR(CONCATENATE((INDEX($A$7:$A$18,SMALL(IF($AC$7:$AC$18&lt;&gt;"",IF($Z$7:$Z$18&lt;&gt;"",ROW($Z$7:$Z$18)-MIN(ROW($Z$7:$Z$18))+1,""),""),ROW()-ROW(A$21)+1))),),"")</f>
        <v>0</v>
      </c>
      <c r="AE29">
        <f t="array" ref="AE29">IFERROR(CONCATENATE((INDEX($AH$7:$AH$18,SMALL(IF($AH$7:$AH$18&lt;&gt;"",IF($AE$7:$AE$18&lt;&gt;"",ROW($AE$7:$AE$18)-MIN(ROW($AE$7:$AE$18))+1,""),""),ROW()-ROW(A$21)+1)))," "),"")</f>
        <v>0</v>
      </c>
      <c r="AF29">
        <f t="array" ref="AF29">IFERROR(CONCATENATE(TEXT(INDEX($AE$7:$AE$18,SMALL(IF($AH$7:$AH$18&lt;&gt;"",IF($AE$7:$AE$18&lt;&gt;"",ROW($AE$7:$AE$18)-MIN(ROW($AE$7:$AE$18))+1,""),""),ROW()-ROW(A$21)+1)),"##0")," "),"")</f>
        <v>0</v>
      </c>
      <c r="AG29">
        <f t="array" ref="AG29">IFERROR(CONCATENATE((INDEX($A$7:$A$18,SMALL(IF($AH$7:$AH$18&lt;&gt;"",IF($AE$7:$AE$18&lt;&gt;"",ROW($AE$7:$AE$18)-MIN(ROW($AE$7:$AE$18))+1,""),""),ROW()-ROW(A$21)+1))),),"")</f>
        <v>0</v>
      </c>
      <c r="AJ29">
        <f t="array" ref="AJ29">IFERROR(CONCATENATE((INDEX($AM$7:$AM$18,SMALL(IF($AM$7:$AM$18&lt;&gt;"",IF($AJ$7:$AJ$18&lt;&gt;"",ROW($AJ$7:$AJ$18)-MIN(ROW($AJ$7:$AJ$18))+1,""),""),ROW()-ROW(A$21)+1)))," "),"")</f>
        <v>0</v>
      </c>
      <c r="AK29">
        <f t="array" ref="AK29">IFERROR(CONCATENATE(TEXT(INDEX($AJ$7:$AJ$18,SMALL(IF($AM$7:$AM$18&lt;&gt;"",IF($AJ$7:$AJ$18&lt;&gt;"",ROW($AJ$7:$AJ$18)-MIN(ROW($AJ$7:$AJ$18))+1,""),""),ROW()-ROW(A$21)+1)),"##0")," "),"")</f>
        <v>0</v>
      </c>
      <c r="AL29">
        <f t="array" ref="AL29">IFERROR(CONCATENATE((INDEX($A$7:$A$18,SMALL(IF($AM$7:$AM$18&lt;&gt;"",IF($AJ$7:$AJ$18&lt;&gt;"",ROW($AJ$7:$AJ$18)-MIN(ROW($AJ$7:$AJ$18))+1,""),""),ROW()-ROW(A$21)+1))),),"")</f>
        <v>0</v>
      </c>
    </row>
    <row r="30" spans="1:38">
      <c r="K30">
        <f t="array" ref="K30">IFERROR(CONCATENATE(TEXT(INDEX($K$7:$K$18,SMALL(IF($N$7:$N$18&lt;&gt;"",IF($K$7:$K$18&lt;&gt;"",ROW($K$7:$K$18)-MIN(ROW($K$7:$K$18))+1,""),""),ROW()-ROW(A$21)+1)),"##0"),","),"")</f>
        <v>0</v>
      </c>
      <c r="L30">
        <f t="array" ref="L30">IFERROR(CONCATENATE((INDEX($N$7:$N$18,SMALL(IF($N$7:$N$18&lt;&gt;"",IF($K$7:$K$18&lt;&gt;"",ROW($K$7:$K$18)-MIN(ROW($K$7:$K$18))+1,""),""),ROW()-ROW(A$21)+1))),","),"")</f>
        <v>0</v>
      </c>
      <c r="M30">
        <f t="array" ref="M30">IFERROR(CONCATENATE((INDEX($A$7:$A$18,SMALL(IF($N$7:$N$18&lt;&gt;"",IF($K$7:$K$18&lt;&gt;"",ROW($K$7:$K$18)-MIN(ROW($K$7:$K$18))+1,""),""),ROW()-ROW(A$21)+1))),),"")</f>
        <v>0</v>
      </c>
      <c r="P30">
        <f t="array" ref="P30">IFERROR(CONCATENATE((INDEX($S$7:$S$18,SMALL(IF($S$7:$S$18&lt;&gt;"",IF($P$7:$P$18&lt;&gt;"",ROW($P$7:$P$18)-MIN(ROW($P$7:$P$18))+1,""),""),ROW()-ROW(A$21)+1)))," "),"")</f>
        <v>0</v>
      </c>
      <c r="Q30">
        <f t="array" ref="Q30">IFERROR(CONCATENATE(TEXT(INDEX($P$7:$P$18,SMALL(IF($S$7:$S$18&lt;&gt;"",IF($P$7:$P$18&lt;&gt;"",ROW($P$7:$P$18)-MIN(ROW($P$7:$P$18))+1,""),""),ROW()-ROW(A$21)+1)),"##0")," "),"")</f>
        <v>0</v>
      </c>
      <c r="R30">
        <f t="array" ref="R30">IFERROR(CONCATENATE((INDEX($A$7:$A$18,SMALL(IF($S$7:$S$18&lt;&gt;"",IF($P$7:$P$18&lt;&gt;"",ROW($P$7:$P$18)-MIN(ROW($P$7:$P$18))+1,""),""),ROW()-ROW(A$21)+1))),),"")</f>
        <v>0</v>
      </c>
      <c r="U30">
        <f t="array" ref="U30">IFERROR(CONCATENATE((INDEX($X$7:$X$18,SMALL(IF($X$7:$X$18&lt;&gt;"",IF($U$7:$U$18&lt;&gt;"",ROW($U$7:$U$18)-MIN(ROW($U$7:$U$18))+1,""),""),ROW()-ROW(A$21)+1)))," "),"")</f>
        <v>0</v>
      </c>
      <c r="V30">
        <f t="array" ref="V30">IFERROR(CONCATENATE(TEXT(INDEX($U$7:$U$18,SMALL(IF($X$7:$X$18&lt;&gt;"",IF($U$7:$U$18&lt;&gt;"",ROW($U$7:$U$18)-MIN(ROW($U$7:$U$18))+1,""),""),ROW()-ROW(A$21)+1)),"##0")," "),"")</f>
        <v>0</v>
      </c>
      <c r="W30">
        <f t="array" ref="W30">IFERROR(CONCATENATE((INDEX($A$7:$A$18,SMALL(IF($X$7:$X$18&lt;&gt;"",IF($U$7:$U$18&lt;&gt;"",ROW($U$7:$U$18)-MIN(ROW($U$7:$U$18))+1,""),""),ROW()-ROW(A$21)+1))),),"")</f>
        <v>0</v>
      </c>
      <c r="Z30">
        <f t="array" ref="Z30">IFERROR(CONCATENATE((INDEX($AC$7:$AC$18,SMALL(IF($AC$7:$AC$18&lt;&gt;"",IF($Z$7:$Z$18&lt;&gt;"",ROW($Z$7:$Z$18)-MIN(ROW($Z$7:$Z$18))+1,""),""),ROW()-ROW(A$21)+1))),","),"")</f>
        <v>0</v>
      </c>
      <c r="AA30">
        <f t="array" ref="AA30">IFERROR(CONCATENATE(TEXT(INDEX($Z$7:$Z$18,SMALL(IF($AC$7:$AC$18&lt;&gt;"",IF($Z$7:$Z$18&lt;&gt;"",ROW($Z$7:$Z$18)-MIN(ROW($Z$7:$Z$18))+1,""),""),ROW()-ROW(A$21)+1)),"##0"),","),"")</f>
        <v>0</v>
      </c>
      <c r="AB30">
        <f t="array" ref="AB30">IFERROR(CONCATENATE((INDEX($A$7:$A$18,SMALL(IF($AC$7:$AC$18&lt;&gt;"",IF($Z$7:$Z$18&lt;&gt;"",ROW($Z$7:$Z$18)-MIN(ROW($Z$7:$Z$18))+1,""),""),ROW()-ROW(A$21)+1))),),"")</f>
        <v>0</v>
      </c>
      <c r="AE30">
        <f t="array" ref="AE30">IFERROR(CONCATENATE((INDEX($AH$7:$AH$18,SMALL(IF($AH$7:$AH$18&lt;&gt;"",IF($AE$7:$AE$18&lt;&gt;"",ROW($AE$7:$AE$18)-MIN(ROW($AE$7:$AE$18))+1,""),""),ROW()-ROW(A$21)+1)))," "),"")</f>
        <v>0</v>
      </c>
      <c r="AF30">
        <f t="array" ref="AF30">IFERROR(CONCATENATE(TEXT(INDEX($AE$7:$AE$18,SMALL(IF($AH$7:$AH$18&lt;&gt;"",IF($AE$7:$AE$18&lt;&gt;"",ROW($AE$7:$AE$18)-MIN(ROW($AE$7:$AE$18))+1,""),""),ROW()-ROW(A$21)+1)),"##0")," "),"")</f>
        <v>0</v>
      </c>
      <c r="AG30">
        <f t="array" ref="AG30">IFERROR(CONCATENATE((INDEX($A$7:$A$18,SMALL(IF($AH$7:$AH$18&lt;&gt;"",IF($AE$7:$AE$18&lt;&gt;"",ROW($AE$7:$AE$18)-MIN(ROW($AE$7:$AE$18))+1,""),""),ROW()-ROW(A$21)+1))),),"")</f>
        <v>0</v>
      </c>
      <c r="AJ30">
        <f t="array" ref="AJ30">IFERROR(CONCATENATE((INDEX($AM$7:$AM$18,SMALL(IF($AM$7:$AM$18&lt;&gt;"",IF($AJ$7:$AJ$18&lt;&gt;"",ROW($AJ$7:$AJ$18)-MIN(ROW($AJ$7:$AJ$18))+1,""),""),ROW()-ROW(A$21)+1)))," "),"")</f>
        <v>0</v>
      </c>
      <c r="AK30">
        <f t="array" ref="AK30">IFERROR(CONCATENATE(TEXT(INDEX($AJ$7:$AJ$18,SMALL(IF($AM$7:$AM$18&lt;&gt;"",IF($AJ$7:$AJ$18&lt;&gt;"",ROW($AJ$7:$AJ$18)-MIN(ROW($AJ$7:$AJ$18))+1,""),""),ROW()-ROW(A$21)+1)),"##0")," "),"")</f>
        <v>0</v>
      </c>
      <c r="AL30">
        <f t="array" ref="AL30">IFERROR(CONCATENATE((INDEX($A$7:$A$18,SMALL(IF($AM$7:$AM$18&lt;&gt;"",IF($AJ$7:$AJ$18&lt;&gt;"",ROW($AJ$7:$AJ$18)-MIN(ROW($AJ$7:$AJ$18))+1,""),""),ROW()-ROW(A$21)+1))),),"")</f>
        <v>0</v>
      </c>
    </row>
    <row r="31" spans="1:38">
      <c r="K31">
        <f t="array" ref="K31">IFERROR(CONCATENATE(TEXT(INDEX($K$7:$K$18,SMALL(IF($N$7:$N$18&lt;&gt;"",IF($K$7:$K$18&lt;&gt;"",ROW($K$7:$K$18)-MIN(ROW($K$7:$K$18))+1,""),""),ROW()-ROW(A$21)+1)),"##0"),","),"")</f>
        <v>0</v>
      </c>
      <c r="L31">
        <f t="array" ref="L31">IFERROR(CONCATENATE((INDEX($N$7:$N$18,SMALL(IF($N$7:$N$18&lt;&gt;"",IF($K$7:$K$18&lt;&gt;"",ROW($K$7:$K$18)-MIN(ROW($K$7:$K$18))+1,""),""),ROW()-ROW(A$21)+1))),","),"")</f>
        <v>0</v>
      </c>
      <c r="M31">
        <f t="array" ref="M31">IFERROR(CONCATENATE((INDEX($A$7:$A$18,SMALL(IF($N$7:$N$18&lt;&gt;"",IF($K$7:$K$18&lt;&gt;"",ROW($K$7:$K$18)-MIN(ROW($K$7:$K$18))+1,""),""),ROW()-ROW(A$21)+1))),),"")</f>
        <v>0</v>
      </c>
      <c r="P31">
        <f t="array" ref="P31">IFERROR(CONCATENATE((INDEX($S$7:$S$18,SMALL(IF($S$7:$S$18&lt;&gt;"",IF($P$7:$P$18&lt;&gt;"",ROW($P$7:$P$18)-MIN(ROW($P$7:$P$18))+1,""),""),ROW()-ROW(A$21)+1)))," "),"")</f>
        <v>0</v>
      </c>
      <c r="Q31">
        <f t="array" ref="Q31">IFERROR(CONCATENATE(TEXT(INDEX($P$7:$P$18,SMALL(IF($S$7:$S$18&lt;&gt;"",IF($P$7:$P$18&lt;&gt;"",ROW($P$7:$P$18)-MIN(ROW($P$7:$P$18))+1,""),""),ROW()-ROW(A$21)+1)),"##0")," "),"")</f>
        <v>0</v>
      </c>
      <c r="R31">
        <f t="array" ref="R31">IFERROR(CONCATENATE((INDEX($A$7:$A$18,SMALL(IF($S$7:$S$18&lt;&gt;"",IF($P$7:$P$18&lt;&gt;"",ROW($P$7:$P$18)-MIN(ROW($P$7:$P$18))+1,""),""),ROW()-ROW(A$21)+1))),),"")</f>
        <v>0</v>
      </c>
      <c r="U31">
        <f t="array" ref="U31">IFERROR(CONCATENATE((INDEX($X$7:$X$18,SMALL(IF($X$7:$X$18&lt;&gt;"",IF($U$7:$U$18&lt;&gt;"",ROW($U$7:$U$18)-MIN(ROW($U$7:$U$18))+1,""),""),ROW()-ROW(A$21)+1)))," "),"")</f>
        <v>0</v>
      </c>
      <c r="V31">
        <f t="array" ref="V31">IFERROR(CONCATENATE(TEXT(INDEX($U$7:$U$18,SMALL(IF($X$7:$X$18&lt;&gt;"",IF($U$7:$U$18&lt;&gt;"",ROW($U$7:$U$18)-MIN(ROW($U$7:$U$18))+1,""),""),ROW()-ROW(A$21)+1)),"##0")," "),"")</f>
        <v>0</v>
      </c>
      <c r="W31">
        <f t="array" ref="W31">IFERROR(CONCATENATE((INDEX($A$7:$A$18,SMALL(IF($X$7:$X$18&lt;&gt;"",IF($U$7:$U$18&lt;&gt;"",ROW($U$7:$U$18)-MIN(ROW($U$7:$U$18))+1,""),""),ROW()-ROW(A$21)+1))),),"")</f>
        <v>0</v>
      </c>
      <c r="Z31">
        <f t="array" ref="Z31">IFERROR(CONCATENATE((INDEX($AC$7:$AC$18,SMALL(IF($AC$7:$AC$18&lt;&gt;"",IF($Z$7:$Z$18&lt;&gt;"",ROW($Z$7:$Z$18)-MIN(ROW($Z$7:$Z$18))+1,""),""),ROW()-ROW(A$21)+1))),","),"")</f>
        <v>0</v>
      </c>
      <c r="AA31">
        <f t="array" ref="AA31">IFERROR(CONCATENATE(TEXT(INDEX($Z$7:$Z$18,SMALL(IF($AC$7:$AC$18&lt;&gt;"",IF($Z$7:$Z$18&lt;&gt;"",ROW($Z$7:$Z$18)-MIN(ROW($Z$7:$Z$18))+1,""),""),ROW()-ROW(A$21)+1)),"##0"),","),"")</f>
        <v>0</v>
      </c>
      <c r="AB31">
        <f t="array" ref="AB31">IFERROR(CONCATENATE((INDEX($A$7:$A$18,SMALL(IF($AC$7:$AC$18&lt;&gt;"",IF($Z$7:$Z$18&lt;&gt;"",ROW($Z$7:$Z$18)-MIN(ROW($Z$7:$Z$18))+1,""),""),ROW()-ROW(A$21)+1))),),"")</f>
        <v>0</v>
      </c>
      <c r="AE31">
        <f t="array" ref="AE31">IFERROR(CONCATENATE((INDEX($AH$7:$AH$18,SMALL(IF($AH$7:$AH$18&lt;&gt;"",IF($AE$7:$AE$18&lt;&gt;"",ROW($AE$7:$AE$18)-MIN(ROW($AE$7:$AE$18))+1,""),""),ROW()-ROW(A$21)+1)))," "),"")</f>
        <v>0</v>
      </c>
      <c r="AF31">
        <f t="array" ref="AF31">IFERROR(CONCATENATE(TEXT(INDEX($AE$7:$AE$18,SMALL(IF($AH$7:$AH$18&lt;&gt;"",IF($AE$7:$AE$18&lt;&gt;"",ROW($AE$7:$AE$18)-MIN(ROW($AE$7:$AE$18))+1,""),""),ROW()-ROW(A$21)+1)),"##0")," "),"")</f>
        <v>0</v>
      </c>
      <c r="AG31">
        <f t="array" ref="AG31">IFERROR(CONCATENATE((INDEX($A$7:$A$18,SMALL(IF($AH$7:$AH$18&lt;&gt;"",IF($AE$7:$AE$18&lt;&gt;"",ROW($AE$7:$AE$18)-MIN(ROW($AE$7:$AE$18))+1,""),""),ROW()-ROW(A$21)+1))),),"")</f>
        <v>0</v>
      </c>
      <c r="AJ31">
        <f t="array" ref="AJ31">IFERROR(CONCATENATE((INDEX($AM$7:$AM$18,SMALL(IF($AM$7:$AM$18&lt;&gt;"",IF($AJ$7:$AJ$18&lt;&gt;"",ROW($AJ$7:$AJ$18)-MIN(ROW($AJ$7:$AJ$18))+1,""),""),ROW()-ROW(A$21)+1)))," "),"")</f>
        <v>0</v>
      </c>
      <c r="AK31">
        <f t="array" ref="AK31">IFERROR(CONCATENATE(TEXT(INDEX($AJ$7:$AJ$18,SMALL(IF($AM$7:$AM$18&lt;&gt;"",IF($AJ$7:$AJ$18&lt;&gt;"",ROW($AJ$7:$AJ$18)-MIN(ROW($AJ$7:$AJ$18))+1,""),""),ROW()-ROW(A$21)+1)),"##0")," "),"")</f>
        <v>0</v>
      </c>
      <c r="AL31">
        <f t="array" ref="AL31">IFERROR(CONCATENATE((INDEX($A$7:$A$18,SMALL(IF($AM$7:$AM$18&lt;&gt;"",IF($AJ$7:$AJ$18&lt;&gt;"",ROW($AJ$7:$AJ$18)-MIN(ROW($AJ$7:$AJ$18))+1,""),""),ROW()-ROW(A$21)+1))),),"")</f>
        <v>0</v>
      </c>
    </row>
    <row r="32" spans="1:38">
      <c r="K32">
        <f t="array" ref="K32">IFERROR(CONCATENATE(TEXT(INDEX($K$7:$K$18,SMALL(IF($N$7:$N$18&lt;&gt;"",IF($K$7:$K$18&lt;&gt;"",ROW($K$7:$K$18)-MIN(ROW($K$7:$K$18))+1,""),""),ROW()-ROW(A$21)+1)),"##0"),","),"")</f>
        <v>0</v>
      </c>
      <c r="L32">
        <f t="array" ref="L32">IFERROR(CONCATENATE((INDEX($N$7:$N$18,SMALL(IF($N$7:$N$18&lt;&gt;"",IF($K$7:$K$18&lt;&gt;"",ROW($K$7:$K$18)-MIN(ROW($K$7:$K$18))+1,""),""),ROW()-ROW(A$21)+1))),","),"")</f>
        <v>0</v>
      </c>
      <c r="M32">
        <f t="array" ref="M32">IFERROR(CONCATENATE((INDEX($A$7:$A$18,SMALL(IF($N$7:$N$18&lt;&gt;"",IF($K$7:$K$18&lt;&gt;"",ROW($K$7:$K$18)-MIN(ROW($K$7:$K$18))+1,""),""),ROW()-ROW(A$21)+1))),),"")</f>
        <v>0</v>
      </c>
      <c r="P32">
        <f t="array" ref="P32">IFERROR(CONCATENATE((INDEX($S$7:$S$18,SMALL(IF($S$7:$S$18&lt;&gt;"",IF($P$7:$P$18&lt;&gt;"",ROW($P$7:$P$18)-MIN(ROW($P$7:$P$18))+1,""),""),ROW()-ROW(A$21)+1)))," "),"")</f>
        <v>0</v>
      </c>
      <c r="Q32">
        <f t="array" ref="Q32">IFERROR(CONCATENATE(TEXT(INDEX($P$7:$P$18,SMALL(IF($S$7:$S$18&lt;&gt;"",IF($P$7:$P$18&lt;&gt;"",ROW($P$7:$P$18)-MIN(ROW($P$7:$P$18))+1,""),""),ROW()-ROW(A$21)+1)),"##0")," "),"")</f>
        <v>0</v>
      </c>
      <c r="R32">
        <f t="array" ref="R32">IFERROR(CONCATENATE((INDEX($A$7:$A$18,SMALL(IF($S$7:$S$18&lt;&gt;"",IF($P$7:$P$18&lt;&gt;"",ROW($P$7:$P$18)-MIN(ROW($P$7:$P$18))+1,""),""),ROW()-ROW(A$21)+1))),),"")</f>
        <v>0</v>
      </c>
      <c r="U32">
        <f t="array" ref="U32">IFERROR(CONCATENATE((INDEX($X$7:$X$18,SMALL(IF($X$7:$X$18&lt;&gt;"",IF($U$7:$U$18&lt;&gt;"",ROW($U$7:$U$18)-MIN(ROW($U$7:$U$18))+1,""),""),ROW()-ROW(A$21)+1)))," "),"")</f>
        <v>0</v>
      </c>
      <c r="V32">
        <f t="array" ref="V32">IFERROR(CONCATENATE(TEXT(INDEX($U$7:$U$18,SMALL(IF($X$7:$X$18&lt;&gt;"",IF($U$7:$U$18&lt;&gt;"",ROW($U$7:$U$18)-MIN(ROW($U$7:$U$18))+1,""),""),ROW()-ROW(A$21)+1)),"##0")," "),"")</f>
        <v>0</v>
      </c>
      <c r="W32">
        <f t="array" ref="W32">IFERROR(CONCATENATE((INDEX($A$7:$A$18,SMALL(IF($X$7:$X$18&lt;&gt;"",IF($U$7:$U$18&lt;&gt;"",ROW($U$7:$U$18)-MIN(ROW($U$7:$U$18))+1,""),""),ROW()-ROW(A$21)+1))),),"")</f>
        <v>0</v>
      </c>
      <c r="Z32">
        <f t="array" ref="Z32">IFERROR(CONCATENATE((INDEX($AC$7:$AC$18,SMALL(IF($AC$7:$AC$18&lt;&gt;"",IF($Z$7:$Z$18&lt;&gt;"",ROW($Z$7:$Z$18)-MIN(ROW($Z$7:$Z$18))+1,""),""),ROW()-ROW(A$21)+1))),","),"")</f>
        <v>0</v>
      </c>
      <c r="AA32">
        <f t="array" ref="AA32">IFERROR(CONCATENATE(TEXT(INDEX($Z$7:$Z$18,SMALL(IF($AC$7:$AC$18&lt;&gt;"",IF($Z$7:$Z$18&lt;&gt;"",ROW($Z$7:$Z$18)-MIN(ROW($Z$7:$Z$18))+1,""),""),ROW()-ROW(A$21)+1)),"##0"),","),"")</f>
        <v>0</v>
      </c>
      <c r="AB32">
        <f t="array" ref="AB32">IFERROR(CONCATENATE((INDEX($A$7:$A$18,SMALL(IF($AC$7:$AC$18&lt;&gt;"",IF($Z$7:$Z$18&lt;&gt;"",ROW($Z$7:$Z$18)-MIN(ROW($Z$7:$Z$18))+1,""),""),ROW()-ROW(A$21)+1))),),"")</f>
        <v>0</v>
      </c>
      <c r="AE32">
        <f t="array" ref="AE32">IFERROR(CONCATENATE((INDEX($AH$7:$AH$18,SMALL(IF($AH$7:$AH$18&lt;&gt;"",IF($AE$7:$AE$18&lt;&gt;"",ROW($AE$7:$AE$18)-MIN(ROW($AE$7:$AE$18))+1,""),""),ROW()-ROW(A$21)+1)))," "),"")</f>
        <v>0</v>
      </c>
      <c r="AF32">
        <f t="array" ref="AF32">IFERROR(CONCATENATE(TEXT(INDEX($AE$7:$AE$18,SMALL(IF($AH$7:$AH$18&lt;&gt;"",IF($AE$7:$AE$18&lt;&gt;"",ROW($AE$7:$AE$18)-MIN(ROW($AE$7:$AE$18))+1,""),""),ROW()-ROW(A$21)+1)),"##0")," "),"")</f>
        <v>0</v>
      </c>
      <c r="AG32">
        <f t="array" ref="AG32">IFERROR(CONCATENATE((INDEX($A$7:$A$18,SMALL(IF($AH$7:$AH$18&lt;&gt;"",IF($AE$7:$AE$18&lt;&gt;"",ROW($AE$7:$AE$18)-MIN(ROW($AE$7:$AE$18))+1,""),""),ROW()-ROW(A$21)+1))),),"")</f>
        <v>0</v>
      </c>
      <c r="AJ32">
        <f t="array" ref="AJ32">IFERROR(CONCATENATE((INDEX($AM$7:$AM$18,SMALL(IF($AM$7:$AM$18&lt;&gt;"",IF($AJ$7:$AJ$18&lt;&gt;"",ROW($AJ$7:$AJ$18)-MIN(ROW($AJ$7:$AJ$18))+1,""),""),ROW()-ROW(A$21)+1)))," "),"")</f>
        <v>0</v>
      </c>
      <c r="AK32">
        <f t="array" ref="AK32">IFERROR(CONCATENATE(TEXT(INDEX($AJ$7:$AJ$18,SMALL(IF($AM$7:$AM$18&lt;&gt;"",IF($AJ$7:$AJ$18&lt;&gt;"",ROW($AJ$7:$AJ$18)-MIN(ROW($AJ$7:$AJ$18))+1,""),""),ROW()-ROW(A$21)+1)),"##0")," "),"")</f>
        <v>0</v>
      </c>
      <c r="AL32">
        <f t="array" ref="AL32">IFERROR(CONCATENATE((INDEX($A$7:$A$18,SMALL(IF($AM$7:$AM$18&lt;&gt;"",IF($AJ$7:$AJ$18&lt;&gt;"",ROW($AJ$7:$AJ$18)-MIN(ROW($AJ$7:$AJ$18))+1,""),""),ROW()-ROW(A$21)+1))),),"")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2">
    <cfRule type="cellIs" dxfId="4" priority="177" operator="lessThanOrEqual">
      <formula>H12</formula>
    </cfRule>
  </conditionalFormatting>
  <conditionalFormatting sqref="AA13">
    <cfRule type="cellIs" dxfId="4" priority="182" operator="lessThanOrEqual">
      <formula>H13</formula>
    </cfRule>
  </conditionalFormatting>
  <conditionalFormatting sqref="AA14">
    <cfRule type="cellIs" dxfId="4" priority="187" operator="lessThanOrEqual">
      <formula>H14</formula>
    </cfRule>
  </conditionalFormatting>
  <conditionalFormatting sqref="AA15">
    <cfRule type="cellIs" dxfId="4" priority="192" operator="lessThanOrEqual">
      <formula>H15</formula>
    </cfRule>
  </conditionalFormatting>
  <conditionalFormatting sqref="AA17">
    <cfRule type="cellIs" dxfId="4" priority="197" operator="lessThanOrEqual">
      <formula>H17</formula>
    </cfRule>
  </conditionalFormatting>
  <conditionalFormatting sqref="AA18">
    <cfRule type="cellIs" dxfId="4" priority="202" operator="lessThanOrEqual">
      <formula>H18</formula>
    </cfRule>
  </conditionalFormatting>
  <conditionalFormatting sqref="AA7">
    <cfRule type="cellIs" dxfId="4" priority="167" operator="lessThanOrEqual">
      <formula>H7</formula>
    </cfRule>
  </conditionalFormatting>
  <conditionalFormatting sqref="AA8">
    <cfRule type="cellIs" dxfId="4" priority="172" operator="lessThanOrEqual">
      <formula>H8</formula>
    </cfRule>
  </conditionalFormatting>
  <conditionalFormatting sqref="AB12">
    <cfRule type="cellIs" dxfId="4" priority="178" operator="lessThanOrEqual">
      <formula>I12</formula>
    </cfRule>
  </conditionalFormatting>
  <conditionalFormatting sqref="AB13">
    <cfRule type="cellIs" dxfId="4" priority="183" operator="lessThanOrEqual">
      <formula>I13</formula>
    </cfRule>
  </conditionalFormatting>
  <conditionalFormatting sqref="AB14">
    <cfRule type="cellIs" dxfId="4" priority="188" operator="lessThanOrEqual">
      <formula>I14</formula>
    </cfRule>
  </conditionalFormatting>
  <conditionalFormatting sqref="AB15">
    <cfRule type="cellIs" dxfId="4" priority="193" operator="lessThanOrEqual">
      <formula>I15</formula>
    </cfRule>
  </conditionalFormatting>
  <conditionalFormatting sqref="AB17">
    <cfRule type="cellIs" dxfId="4" priority="198" operator="lessThanOrEqual">
      <formula>I17</formula>
    </cfRule>
  </conditionalFormatting>
  <conditionalFormatting sqref="AB18">
    <cfRule type="cellIs" dxfId="4" priority="203" operator="lessThanOrEqual">
      <formula>I18</formula>
    </cfRule>
  </conditionalFormatting>
  <conditionalFormatting sqref="AB7">
    <cfRule type="cellIs" dxfId="4" priority="168" operator="lessThanOrEqual">
      <formula>I7</formula>
    </cfRule>
  </conditionalFormatting>
  <conditionalFormatting sqref="AB8">
    <cfRule type="cellIs" dxfId="4" priority="173" operator="lessThanOrEqual">
      <formula>I8</formula>
    </cfRule>
  </conditionalFormatting>
  <conditionalFormatting sqref="AD11">
    <cfRule type="cellIs" dxfId="1" priority="204" operator="equal">
      <formula>0</formula>
    </cfRule>
    <cfRule type="cellIs" dxfId="2" priority="205" operator="lessThan">
      <formula>G11</formula>
    </cfRule>
  </conditionalFormatting>
  <conditionalFormatting sqref="AD12">
    <cfRule type="cellIs" dxfId="1" priority="209" operator="equal">
      <formula>0</formula>
    </cfRule>
    <cfRule type="cellIs" dxfId="2" priority="210" operator="lessThan">
      <formula>G12</formula>
    </cfRule>
  </conditionalFormatting>
  <conditionalFormatting sqref="AD18">
    <cfRule type="cellIs" dxfId="1" priority="214" operator="equal">
      <formula>0</formula>
    </cfRule>
    <cfRule type="cellIs" dxfId="2" priority="215" operator="lessThan">
      <formula>G18</formula>
    </cfRule>
  </conditionalFormatting>
  <conditionalFormatting sqref="AE11">
    <cfRule type="cellIs" dxfId="1" priority="206" operator="greaterThan">
      <formula>AD11</formula>
    </cfRule>
  </conditionalFormatting>
  <conditionalFormatting sqref="AE12">
    <cfRule type="cellIs" dxfId="1" priority="211" operator="greaterThan">
      <formula>AD12</formula>
    </cfRule>
  </conditionalFormatting>
  <conditionalFormatting sqref="AE18">
    <cfRule type="cellIs" dxfId="1" priority="216" operator="greaterThan">
      <formula>AD18</formula>
    </cfRule>
  </conditionalFormatting>
  <conditionalFormatting sqref="AF11">
    <cfRule type="cellIs" dxfId="4" priority="207" operator="lessThanOrEqual">
      <formula>H11</formula>
    </cfRule>
  </conditionalFormatting>
  <conditionalFormatting sqref="AF12">
    <cfRule type="cellIs" dxfId="4" priority="212" operator="lessThanOrEqual">
      <formula>H12</formula>
    </cfRule>
  </conditionalFormatting>
  <conditionalFormatting sqref="AF18">
    <cfRule type="cellIs" dxfId="4" priority="217" operator="lessThanOrEqual">
      <formula>H18</formula>
    </cfRule>
  </conditionalFormatting>
  <conditionalFormatting sqref="AG11">
    <cfRule type="cellIs" dxfId="4" priority="208" operator="lessThanOrEqual">
      <formula>I11</formula>
    </cfRule>
  </conditionalFormatting>
  <conditionalFormatting sqref="AG12">
    <cfRule type="cellIs" dxfId="4" priority="213" operator="lessThanOrEqual">
      <formula>I12</formula>
    </cfRule>
  </conditionalFormatting>
  <conditionalFormatting sqref="AG18">
    <cfRule type="cellIs" dxfId="4" priority="218" operator="lessThanOrEqual">
      <formula>I18</formula>
    </cfRule>
  </conditionalFormatting>
  <conditionalFormatting sqref="AI13">
    <cfRule type="cellIs" dxfId="1" priority="229" operator="equal">
      <formula>0</formula>
    </cfRule>
    <cfRule type="cellIs" dxfId="2" priority="230" operator="lessThan">
      <formula>G13</formula>
    </cfRule>
  </conditionalFormatting>
  <conditionalFormatting sqref="AI7">
    <cfRule type="cellIs" dxfId="1" priority="219" operator="equal">
      <formula>0</formula>
    </cfRule>
    <cfRule type="cellIs" dxfId="2" priority="220" operator="lessThan">
      <formula>G7</formula>
    </cfRule>
  </conditionalFormatting>
  <conditionalFormatting sqref="AI8">
    <cfRule type="cellIs" dxfId="1" priority="224" operator="equal">
      <formula>0</formula>
    </cfRule>
    <cfRule type="cellIs" dxfId="2" priority="225" operator="lessThan">
      <formula>G8</formula>
    </cfRule>
  </conditionalFormatting>
  <conditionalFormatting sqref="AJ13">
    <cfRule type="cellIs" dxfId="1" priority="231" operator="greaterThan">
      <formula>AI13</formula>
    </cfRule>
  </conditionalFormatting>
  <conditionalFormatting sqref="AJ7">
    <cfRule type="cellIs" dxfId="1" priority="221" operator="greaterThan">
      <formula>AI7</formula>
    </cfRule>
  </conditionalFormatting>
  <conditionalFormatting sqref="AJ8">
    <cfRule type="cellIs" dxfId="1" priority="226" operator="greaterThan">
      <formula>AI8</formula>
    </cfRule>
  </conditionalFormatting>
  <conditionalFormatting sqref="AK13">
    <cfRule type="cellIs" dxfId="4" priority="232" operator="lessThanOrEqual">
      <formula>H13</formula>
    </cfRule>
  </conditionalFormatting>
  <conditionalFormatting sqref="AK7">
    <cfRule type="cellIs" dxfId="4" priority="222" operator="lessThanOrEqual">
      <formula>H7</formula>
    </cfRule>
  </conditionalFormatting>
  <conditionalFormatting sqref="AK8">
    <cfRule type="cellIs" dxfId="4" priority="227" operator="lessThanOrEqual">
      <formula>H8</formula>
    </cfRule>
  </conditionalFormatting>
  <conditionalFormatting sqref="AL13">
    <cfRule type="cellIs" dxfId="4" priority="233" operator="lessThanOrEqual">
      <formula>I13</formula>
    </cfRule>
  </conditionalFormatting>
  <conditionalFormatting sqref="AL7">
    <cfRule type="cellIs" dxfId="4" priority="223" operator="lessThanOrEqual">
      <formula>I7</formula>
    </cfRule>
  </conditionalFormatting>
  <conditionalFormatting sqref="AL8">
    <cfRule type="cellIs" dxfId="4" priority="228" operator="lessThanOrEqual">
      <formula>I8</formula>
    </cfRule>
  </conditionalFormatting>
  <conditionalFormatting sqref="G10">
    <cfRule type="expression" dxfId="0" priority="13">
      <formula>AND(ISBLANK(F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1">
    <cfRule type="expression" dxfId="0" priority="17">
      <formula>AND(ISBLANK(F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2">
    <cfRule type="expression" dxfId="0" priority="21">
      <formula>AND(ISBLANK(F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3">
    <cfRule type="expression" dxfId="0" priority="25">
      <formula>AND(ISBLANK(F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4">
    <cfRule type="expression" dxfId="0" priority="29">
      <formula>AND(ISBLANK(F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5">
    <cfRule type="expression" dxfId="0" priority="33">
      <formula>AND(ISBLANK(F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6">
    <cfRule type="expression" dxfId="0" priority="37">
      <formula>AND(ISBLANK(F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7">
    <cfRule type="expression" dxfId="0" priority="41">
      <formula>AND(ISBLANK(F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8">
    <cfRule type="expression" dxfId="0" priority="45">
      <formula>AND(ISBLANK(F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7">
    <cfRule type="expression" dxfId="0" priority="1">
      <formula>AND(ISBLANK(F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8">
    <cfRule type="expression" dxfId="0" priority="5">
      <formula>AND(ISBLANK(F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9">
    <cfRule type="expression" dxfId="0" priority="9">
      <formula>AND(ISBLANK(F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J11">
    <cfRule type="cellIs" dxfId="1" priority="59" operator="equal">
      <formula>0</formula>
    </cfRule>
    <cfRule type="cellIs" dxfId="2" priority="60" operator="lessThan">
      <formula>G11</formula>
    </cfRule>
  </conditionalFormatting>
  <conditionalFormatting sqref="J14">
    <cfRule type="cellIs" dxfId="1" priority="64" operator="equal">
      <formula>0</formula>
    </cfRule>
    <cfRule type="cellIs" dxfId="2" priority="65" operator="lessThan">
      <formula>G14</formula>
    </cfRule>
  </conditionalFormatting>
  <conditionalFormatting sqref="J16">
    <cfRule type="cellIs" dxfId="1" priority="69" operator="equal">
      <formula>0</formula>
    </cfRule>
    <cfRule type="cellIs" dxfId="2" priority="70" operator="lessThan">
      <formula>G16</formula>
    </cfRule>
  </conditionalFormatting>
  <conditionalFormatting sqref="J7">
    <cfRule type="cellIs" dxfId="1" priority="49" operator="equal">
      <formula>0</formula>
    </cfRule>
    <cfRule type="cellIs" dxfId="2" priority="50" operator="lessThan">
      <formula>G7</formula>
    </cfRule>
  </conditionalFormatting>
  <conditionalFormatting sqref="J8">
    <cfRule type="cellIs" dxfId="1" priority="54" operator="equal">
      <formula>0</formula>
    </cfRule>
    <cfRule type="cellIs" dxfId="2" priority="55" operator="lessThan">
      <formula>G8</formula>
    </cfRule>
  </conditionalFormatting>
  <conditionalFormatting sqref="K11">
    <cfRule type="cellIs" dxfId="1" priority="61" operator="greaterThan">
      <formula>J11</formula>
    </cfRule>
  </conditionalFormatting>
  <conditionalFormatting sqref="K14">
    <cfRule type="cellIs" dxfId="1" priority="66" operator="greaterThan">
      <formula>J14</formula>
    </cfRule>
  </conditionalFormatting>
  <conditionalFormatting sqref="K16">
    <cfRule type="cellIs" dxfId="1" priority="71" operator="greaterThan">
      <formula>J16</formula>
    </cfRule>
  </conditionalFormatting>
  <conditionalFormatting sqref="K7">
    <cfRule type="cellIs" dxfId="1" priority="51" operator="greaterThan">
      <formula>J7</formula>
    </cfRule>
  </conditionalFormatting>
  <conditionalFormatting sqref="K8">
    <cfRule type="cellIs" dxfId="1" priority="56" operator="greaterThan">
      <formula>J8</formula>
    </cfRule>
  </conditionalFormatting>
  <conditionalFormatting sqref="L11">
    <cfRule type="cellIs" dxfId="4" priority="62" operator="lessThanOrEqual">
      <formula>H11</formula>
    </cfRule>
  </conditionalFormatting>
  <conditionalFormatting sqref="L14">
    <cfRule type="cellIs" dxfId="4" priority="67" operator="lessThanOrEqual">
      <formula>H14</formula>
    </cfRule>
  </conditionalFormatting>
  <conditionalFormatting sqref="L16">
    <cfRule type="cellIs" dxfId="4" priority="72" operator="lessThanOrEqual">
      <formula>H16</formula>
    </cfRule>
  </conditionalFormatting>
  <conditionalFormatting sqref="L7">
    <cfRule type="cellIs" dxfId="4" priority="52" operator="lessThanOrEqual">
      <formula>H7</formula>
    </cfRule>
  </conditionalFormatting>
  <conditionalFormatting sqref="L8">
    <cfRule type="cellIs" dxfId="4" priority="57" operator="lessThanOrEqual">
      <formula>H8</formula>
    </cfRule>
  </conditionalFormatting>
  <conditionalFormatting sqref="M11">
    <cfRule type="cellIs" dxfId="4" priority="63" operator="lessThanOrEqual">
      <formula>I11</formula>
    </cfRule>
  </conditionalFormatting>
  <conditionalFormatting sqref="M14">
    <cfRule type="cellIs" dxfId="4" priority="68" operator="lessThanOrEqual">
      <formula>I14</formula>
    </cfRule>
  </conditionalFormatting>
  <conditionalFormatting sqref="M16">
    <cfRule type="cellIs" dxfId="4" priority="73" operator="lessThanOrEqual">
      <formula>I16</formula>
    </cfRule>
  </conditionalFormatting>
  <conditionalFormatting sqref="M7">
    <cfRule type="cellIs" dxfId="4" priority="53" operator="lessThanOrEqual">
      <formula>I7</formula>
    </cfRule>
  </conditionalFormatting>
  <conditionalFormatting sqref="M8">
    <cfRule type="cellIs" dxfId="4" priority="58" operator="lessThanOrEqual">
      <formula>I8</formula>
    </cfRule>
  </conditionalFormatting>
  <conditionalFormatting sqref="O12">
    <cfRule type="cellIs" dxfId="1" priority="84" operator="equal">
      <formula>0</formula>
    </cfRule>
    <cfRule type="cellIs" dxfId="2" priority="85" operator="lessThan">
      <formula>G12</formula>
    </cfRule>
  </conditionalFormatting>
  <conditionalFormatting sqref="O14">
    <cfRule type="cellIs" dxfId="1" priority="89" operator="equal">
      <formula>0</formula>
    </cfRule>
    <cfRule type="cellIs" dxfId="2" priority="90" operator="lessThan">
      <formula>G14</formula>
    </cfRule>
  </conditionalFormatting>
  <conditionalFormatting sqref="O15">
    <cfRule type="cellIs" dxfId="1" priority="94" operator="equal">
      <formula>0</formula>
    </cfRule>
    <cfRule type="cellIs" dxfId="2" priority="95" operator="lessThan">
      <formula>G15</formula>
    </cfRule>
  </conditionalFormatting>
  <conditionalFormatting sqref="O16">
    <cfRule type="cellIs" dxfId="1" priority="99" operator="equal">
      <formula>0</formula>
    </cfRule>
    <cfRule type="cellIs" dxfId="2" priority="100" operator="lessThan">
      <formula>G16</formula>
    </cfRule>
  </conditionalFormatting>
  <conditionalFormatting sqref="O17">
    <cfRule type="cellIs" dxfId="1" priority="104" operator="equal">
      <formula>0</formula>
    </cfRule>
    <cfRule type="cellIs" dxfId="2" priority="105" operator="lessThan">
      <formula>G17</formula>
    </cfRule>
  </conditionalFormatting>
  <conditionalFormatting sqref="O18">
    <cfRule type="cellIs" dxfId="1" priority="109" operator="equal">
      <formula>0</formula>
    </cfRule>
    <cfRule type="cellIs" dxfId="2" priority="110" operator="lessThan">
      <formula>G18</formula>
    </cfRule>
  </conditionalFormatting>
  <conditionalFormatting sqref="O7">
    <cfRule type="cellIs" dxfId="1" priority="74" operator="equal">
      <formula>0</formula>
    </cfRule>
    <cfRule type="cellIs" dxfId="2" priority="75" operator="lessThan">
      <formula>G7</formula>
    </cfRule>
  </conditionalFormatting>
  <conditionalFormatting sqref="O8">
    <cfRule type="cellIs" dxfId="1" priority="79" operator="equal">
      <formula>0</formula>
    </cfRule>
    <cfRule type="cellIs" dxfId="2" priority="80" operator="lessThan">
      <formula>G8</formula>
    </cfRule>
  </conditionalFormatting>
  <conditionalFormatting sqref="P12">
    <cfRule type="cellIs" dxfId="1" priority="86" operator="greaterThan">
      <formula>O12</formula>
    </cfRule>
  </conditionalFormatting>
  <conditionalFormatting sqref="P14">
    <cfRule type="cellIs" dxfId="1" priority="91" operator="greaterThan">
      <formula>O14</formula>
    </cfRule>
  </conditionalFormatting>
  <conditionalFormatting sqref="P15">
    <cfRule type="cellIs" dxfId="1" priority="96" operator="greaterThan">
      <formula>O15</formula>
    </cfRule>
  </conditionalFormatting>
  <conditionalFormatting sqref="P16">
    <cfRule type="cellIs" dxfId="1" priority="101" operator="greaterThan">
      <formula>O16</formula>
    </cfRule>
  </conditionalFormatting>
  <conditionalFormatting sqref="P17">
    <cfRule type="cellIs" dxfId="1" priority="106" operator="greaterThan">
      <formula>O17</formula>
    </cfRule>
  </conditionalFormatting>
  <conditionalFormatting sqref="P18">
    <cfRule type="cellIs" dxfId="1" priority="111" operator="greaterThan">
      <formula>O18</formula>
    </cfRule>
  </conditionalFormatting>
  <conditionalFormatting sqref="P7">
    <cfRule type="cellIs" dxfId="1" priority="76" operator="greaterThan">
      <formula>O7</formula>
    </cfRule>
  </conditionalFormatting>
  <conditionalFormatting sqref="P8">
    <cfRule type="cellIs" dxfId="1" priority="81" operator="greaterThan">
      <formula>O8</formula>
    </cfRule>
  </conditionalFormatting>
  <conditionalFormatting sqref="Q12">
    <cfRule type="cellIs" dxfId="4" priority="87" operator="lessThanOrEqual">
      <formula>H12</formula>
    </cfRule>
  </conditionalFormatting>
  <conditionalFormatting sqref="Q14">
    <cfRule type="cellIs" dxfId="4" priority="92" operator="lessThanOrEqual">
      <formula>H14</formula>
    </cfRule>
  </conditionalFormatting>
  <conditionalFormatting sqref="Q15">
    <cfRule type="cellIs" dxfId="4" priority="97" operator="lessThanOrEqual">
      <formula>H15</formula>
    </cfRule>
  </conditionalFormatting>
  <conditionalFormatting sqref="Q16">
    <cfRule type="cellIs" dxfId="4" priority="102" operator="lessThanOrEqual">
      <formula>H16</formula>
    </cfRule>
  </conditionalFormatting>
  <conditionalFormatting sqref="Q17">
    <cfRule type="cellIs" dxfId="4" priority="107" operator="lessThanOrEqual">
      <formula>H17</formula>
    </cfRule>
  </conditionalFormatting>
  <conditionalFormatting sqref="Q18">
    <cfRule type="cellIs" dxfId="4" priority="112" operator="lessThanOrEqual">
      <formula>H18</formula>
    </cfRule>
  </conditionalFormatting>
  <conditionalFormatting sqref="Q7">
    <cfRule type="cellIs" dxfId="4" priority="77" operator="lessThanOrEqual">
      <formula>H7</formula>
    </cfRule>
  </conditionalFormatting>
  <conditionalFormatting sqref="Q8">
    <cfRule type="cellIs" dxfId="4" priority="82" operator="lessThanOrEqual">
      <formula>H8</formula>
    </cfRule>
  </conditionalFormatting>
  <conditionalFormatting sqref="R12">
    <cfRule type="cellIs" dxfId="4" priority="88" operator="lessThanOrEqual">
      <formula>I12</formula>
    </cfRule>
  </conditionalFormatting>
  <conditionalFormatting sqref="R14">
    <cfRule type="cellIs" dxfId="4" priority="93" operator="lessThanOrEqual">
      <formula>I14</formula>
    </cfRule>
  </conditionalFormatting>
  <conditionalFormatting sqref="R15">
    <cfRule type="cellIs" dxfId="4" priority="98" operator="lessThanOrEqual">
      <formula>I15</formula>
    </cfRule>
  </conditionalFormatting>
  <conditionalFormatting sqref="R16">
    <cfRule type="cellIs" dxfId="4" priority="103" operator="lessThanOrEqual">
      <formula>I16</formula>
    </cfRule>
  </conditionalFormatting>
  <conditionalFormatting sqref="R17">
    <cfRule type="cellIs" dxfId="4" priority="108" operator="lessThanOrEqual">
      <formula>I17</formula>
    </cfRule>
  </conditionalFormatting>
  <conditionalFormatting sqref="R18">
    <cfRule type="cellIs" dxfId="4" priority="113" operator="lessThanOrEqual">
      <formula>I18</formula>
    </cfRule>
  </conditionalFormatting>
  <conditionalFormatting sqref="R7">
    <cfRule type="cellIs" dxfId="4" priority="78" operator="lessThanOrEqual">
      <formula>I7</formula>
    </cfRule>
  </conditionalFormatting>
  <conditionalFormatting sqref="R8">
    <cfRule type="cellIs" dxfId="4" priority="83" operator="lessThanOrEqual">
      <formula>I8</formula>
    </cfRule>
  </conditionalFormatting>
  <conditionalFormatting sqref="T11">
    <cfRule type="cellIs" dxfId="1" priority="124" operator="equal">
      <formula>0</formula>
    </cfRule>
    <cfRule type="cellIs" dxfId="2" priority="125" operator="lessThan">
      <formula>G11</formula>
    </cfRule>
  </conditionalFormatting>
  <conditionalFormatting sqref="T12">
    <cfRule type="cellIs" dxfId="1" priority="129" operator="equal">
      <formula>0</formula>
    </cfRule>
    <cfRule type="cellIs" dxfId="2" priority="130" operator="lessThan">
      <formula>G12</formula>
    </cfRule>
  </conditionalFormatting>
  <conditionalFormatting sqref="T13">
    <cfRule type="cellIs" dxfId="1" priority="134" operator="equal">
      <formula>0</formula>
    </cfRule>
    <cfRule type="cellIs" dxfId="2" priority="135" operator="lessThan">
      <formula>G13</formula>
    </cfRule>
  </conditionalFormatting>
  <conditionalFormatting sqref="T14">
    <cfRule type="cellIs" dxfId="1" priority="139" operator="equal">
      <formula>0</formula>
    </cfRule>
    <cfRule type="cellIs" dxfId="2" priority="140" operator="lessThan">
      <formula>G14</formula>
    </cfRule>
  </conditionalFormatting>
  <conditionalFormatting sqref="T15">
    <cfRule type="cellIs" dxfId="1" priority="144" operator="equal">
      <formula>0</formula>
    </cfRule>
    <cfRule type="cellIs" dxfId="2" priority="145" operator="lessThan">
      <formula>G15</formula>
    </cfRule>
  </conditionalFormatting>
  <conditionalFormatting sqref="T16">
    <cfRule type="cellIs" dxfId="1" priority="149" operator="equal">
      <formula>0</formula>
    </cfRule>
    <cfRule type="cellIs" dxfId="2" priority="150" operator="lessThan">
      <formula>G16</formula>
    </cfRule>
  </conditionalFormatting>
  <conditionalFormatting sqref="T17">
    <cfRule type="cellIs" dxfId="1" priority="154" operator="equal">
      <formula>0</formula>
    </cfRule>
    <cfRule type="cellIs" dxfId="2" priority="155" operator="lessThan">
      <formula>G17</formula>
    </cfRule>
  </conditionalFormatting>
  <conditionalFormatting sqref="T18">
    <cfRule type="cellIs" dxfId="1" priority="159" operator="equal">
      <formula>0</formula>
    </cfRule>
    <cfRule type="cellIs" dxfId="2" priority="160" operator="lessThan">
      <formula>G18</formula>
    </cfRule>
  </conditionalFormatting>
  <conditionalFormatting sqref="T7">
    <cfRule type="cellIs" dxfId="1" priority="114" operator="equal">
      <formula>0</formula>
    </cfRule>
    <cfRule type="cellIs" dxfId="2" priority="115" operator="lessThan">
      <formula>G7</formula>
    </cfRule>
  </conditionalFormatting>
  <conditionalFormatting sqref="T8">
    <cfRule type="cellIs" dxfId="1" priority="119" operator="equal">
      <formula>0</formula>
    </cfRule>
    <cfRule type="cellIs" dxfId="2" priority="120" operator="lessThan">
      <formula>G8</formula>
    </cfRule>
  </conditionalFormatting>
  <conditionalFormatting sqref="U11">
    <cfRule type="cellIs" dxfId="1" priority="126" operator="greaterThan">
      <formula>T11</formula>
    </cfRule>
  </conditionalFormatting>
  <conditionalFormatting sqref="U12">
    <cfRule type="cellIs" dxfId="1" priority="131" operator="greaterThan">
      <formula>T12</formula>
    </cfRule>
  </conditionalFormatting>
  <conditionalFormatting sqref="U13">
    <cfRule type="cellIs" dxfId="1" priority="136" operator="greaterThan">
      <formula>T13</formula>
    </cfRule>
  </conditionalFormatting>
  <conditionalFormatting sqref="U14">
    <cfRule type="cellIs" dxfId="1" priority="141" operator="greaterThan">
      <formula>T14</formula>
    </cfRule>
  </conditionalFormatting>
  <conditionalFormatting sqref="U15">
    <cfRule type="cellIs" dxfId="1" priority="146" operator="greaterThan">
      <formula>T15</formula>
    </cfRule>
  </conditionalFormatting>
  <conditionalFormatting sqref="U16">
    <cfRule type="cellIs" dxfId="1" priority="151" operator="greaterThan">
      <formula>T16</formula>
    </cfRule>
  </conditionalFormatting>
  <conditionalFormatting sqref="U17">
    <cfRule type="cellIs" dxfId="1" priority="156" operator="greaterThan">
      <formula>T17</formula>
    </cfRule>
  </conditionalFormatting>
  <conditionalFormatting sqref="U18">
    <cfRule type="cellIs" dxfId="1" priority="161" operator="greaterThan">
      <formula>T18</formula>
    </cfRule>
  </conditionalFormatting>
  <conditionalFormatting sqref="U7">
    <cfRule type="cellIs" dxfId="1" priority="116" operator="greaterThan">
      <formula>T7</formula>
    </cfRule>
  </conditionalFormatting>
  <conditionalFormatting sqref="U8">
    <cfRule type="cellIs" dxfId="1" priority="121" operator="greaterThan">
      <formula>T8</formula>
    </cfRule>
  </conditionalFormatting>
  <conditionalFormatting sqref="V11">
    <cfRule type="cellIs" dxfId="4" priority="127" operator="lessThanOrEqual">
      <formula>H11</formula>
    </cfRule>
  </conditionalFormatting>
  <conditionalFormatting sqref="V12">
    <cfRule type="cellIs" dxfId="4" priority="132" operator="lessThanOrEqual">
      <formula>H12</formula>
    </cfRule>
  </conditionalFormatting>
  <conditionalFormatting sqref="V13">
    <cfRule type="cellIs" dxfId="4" priority="137" operator="lessThanOrEqual">
      <formula>H13</formula>
    </cfRule>
  </conditionalFormatting>
  <conditionalFormatting sqref="V14">
    <cfRule type="cellIs" dxfId="4" priority="142" operator="lessThanOrEqual">
      <formula>H14</formula>
    </cfRule>
  </conditionalFormatting>
  <conditionalFormatting sqref="V15">
    <cfRule type="cellIs" dxfId="4" priority="147" operator="lessThanOrEqual">
      <formula>H15</formula>
    </cfRule>
  </conditionalFormatting>
  <conditionalFormatting sqref="V16">
    <cfRule type="cellIs" dxfId="4" priority="152" operator="lessThanOrEqual">
      <formula>H16</formula>
    </cfRule>
  </conditionalFormatting>
  <conditionalFormatting sqref="V17">
    <cfRule type="cellIs" dxfId="4" priority="157" operator="lessThanOrEqual">
      <formula>H17</formula>
    </cfRule>
  </conditionalFormatting>
  <conditionalFormatting sqref="V18">
    <cfRule type="cellIs" dxfId="4" priority="162" operator="lessThanOrEqual">
      <formula>H18</formula>
    </cfRule>
  </conditionalFormatting>
  <conditionalFormatting sqref="V7">
    <cfRule type="cellIs" dxfId="4" priority="117" operator="lessThanOrEqual">
      <formula>H7</formula>
    </cfRule>
  </conditionalFormatting>
  <conditionalFormatting sqref="V8">
    <cfRule type="cellIs" dxfId="4" priority="122" operator="lessThanOrEqual">
      <formula>H8</formula>
    </cfRule>
  </conditionalFormatting>
  <conditionalFormatting sqref="W11">
    <cfRule type="cellIs" dxfId="4" priority="128" operator="lessThanOrEqual">
      <formula>I11</formula>
    </cfRule>
  </conditionalFormatting>
  <conditionalFormatting sqref="W12">
    <cfRule type="cellIs" dxfId="4" priority="133" operator="lessThanOrEqual">
      <formula>I12</formula>
    </cfRule>
  </conditionalFormatting>
  <conditionalFormatting sqref="W13">
    <cfRule type="cellIs" dxfId="4" priority="138" operator="lessThanOrEqual">
      <formula>I13</formula>
    </cfRule>
  </conditionalFormatting>
  <conditionalFormatting sqref="W14">
    <cfRule type="cellIs" dxfId="4" priority="143" operator="lessThanOrEqual">
      <formula>I14</formula>
    </cfRule>
  </conditionalFormatting>
  <conditionalFormatting sqref="W15">
    <cfRule type="cellIs" dxfId="4" priority="148" operator="lessThanOrEqual">
      <formula>I15</formula>
    </cfRule>
  </conditionalFormatting>
  <conditionalFormatting sqref="W16">
    <cfRule type="cellIs" dxfId="4" priority="153" operator="lessThanOrEqual">
      <formula>I16</formula>
    </cfRule>
  </conditionalFormatting>
  <conditionalFormatting sqref="W17">
    <cfRule type="cellIs" dxfId="4" priority="158" operator="lessThanOrEqual">
      <formula>I17</formula>
    </cfRule>
  </conditionalFormatting>
  <conditionalFormatting sqref="W18">
    <cfRule type="cellIs" dxfId="4" priority="163" operator="lessThanOrEqual">
      <formula>I18</formula>
    </cfRule>
  </conditionalFormatting>
  <conditionalFormatting sqref="W7">
    <cfRule type="cellIs" dxfId="4" priority="118" operator="lessThanOrEqual">
      <formula>I7</formula>
    </cfRule>
  </conditionalFormatting>
  <conditionalFormatting sqref="W8">
    <cfRule type="cellIs" dxfId="4" priority="123" operator="lessThanOrEqual">
      <formula>I8</formula>
    </cfRule>
  </conditionalFormatting>
  <conditionalFormatting sqref="Y12">
    <cfRule type="cellIs" dxfId="1" priority="174" operator="equal">
      <formula>0</formula>
    </cfRule>
    <cfRule type="cellIs" dxfId="2" priority="175" operator="lessThan">
      <formula>G12</formula>
    </cfRule>
  </conditionalFormatting>
  <conditionalFormatting sqref="Y13">
    <cfRule type="cellIs" dxfId="1" priority="179" operator="equal">
      <formula>0</formula>
    </cfRule>
    <cfRule type="cellIs" dxfId="2" priority="180" operator="lessThan">
      <formula>G13</formula>
    </cfRule>
  </conditionalFormatting>
  <conditionalFormatting sqref="Y14">
    <cfRule type="cellIs" dxfId="1" priority="184" operator="equal">
      <formula>0</formula>
    </cfRule>
    <cfRule type="cellIs" dxfId="2" priority="185" operator="lessThan">
      <formula>G14</formula>
    </cfRule>
  </conditionalFormatting>
  <conditionalFormatting sqref="Y15">
    <cfRule type="cellIs" dxfId="1" priority="189" operator="equal">
      <formula>0</formula>
    </cfRule>
    <cfRule type="cellIs" dxfId="2" priority="190" operator="lessThan">
      <formula>G15</formula>
    </cfRule>
  </conditionalFormatting>
  <conditionalFormatting sqref="Y17">
    <cfRule type="cellIs" dxfId="1" priority="194" operator="equal">
      <formula>0</formula>
    </cfRule>
    <cfRule type="cellIs" dxfId="2" priority="195" operator="lessThan">
      <formula>G17</formula>
    </cfRule>
  </conditionalFormatting>
  <conditionalFormatting sqref="Y18">
    <cfRule type="cellIs" dxfId="1" priority="199" operator="equal">
      <formula>0</formula>
    </cfRule>
    <cfRule type="cellIs" dxfId="2" priority="200" operator="lessThan">
      <formula>G18</formula>
    </cfRule>
  </conditionalFormatting>
  <conditionalFormatting sqref="Y7">
    <cfRule type="cellIs" dxfId="1" priority="164" operator="equal">
      <formula>0</formula>
    </cfRule>
    <cfRule type="cellIs" dxfId="2" priority="165" operator="lessThan">
      <formula>G7</formula>
    </cfRule>
  </conditionalFormatting>
  <conditionalFormatting sqref="Y8">
    <cfRule type="cellIs" dxfId="1" priority="169" operator="equal">
      <formula>0</formula>
    </cfRule>
    <cfRule type="cellIs" dxfId="2" priority="170" operator="lessThan">
      <formula>G8</formula>
    </cfRule>
  </conditionalFormatting>
  <conditionalFormatting sqref="Z12">
    <cfRule type="cellIs" dxfId="1" priority="176" operator="greaterThan">
      <formula>Y12</formula>
    </cfRule>
  </conditionalFormatting>
  <conditionalFormatting sqref="Z13">
    <cfRule type="cellIs" dxfId="1" priority="181" operator="greaterThan">
      <formula>Y13</formula>
    </cfRule>
  </conditionalFormatting>
  <conditionalFormatting sqref="Z14">
    <cfRule type="cellIs" dxfId="1" priority="186" operator="greaterThan">
      <formula>Y14</formula>
    </cfRule>
  </conditionalFormatting>
  <conditionalFormatting sqref="Z15">
    <cfRule type="cellIs" dxfId="1" priority="191" operator="greaterThan">
      <formula>Y15</formula>
    </cfRule>
  </conditionalFormatting>
  <conditionalFormatting sqref="Z17">
    <cfRule type="cellIs" dxfId="1" priority="196" operator="greaterThan">
      <formula>Y17</formula>
    </cfRule>
  </conditionalFormatting>
  <conditionalFormatting sqref="Z18">
    <cfRule type="cellIs" dxfId="1" priority="201" operator="greaterThan">
      <formula>Y18</formula>
    </cfRule>
  </conditionalFormatting>
  <conditionalFormatting sqref="Z7">
    <cfRule type="cellIs" dxfId="1" priority="166" operator="greaterThan">
      <formula>Y7</formula>
    </cfRule>
  </conditionalFormatting>
  <conditionalFormatting sqref="Z8">
    <cfRule type="cellIs" dxfId="1" priority="171" operator="greaterThan">
      <formula>Y8</formula>
    </cfRule>
  </conditionalFormatting>
  <hyperlinks>
    <hyperlink ref="N7" r:id="rId1"/>
    <hyperlink ref="S7" r:id="rId2"/>
    <hyperlink ref="X7" r:id="rId3"/>
    <hyperlink ref="AC7" r:id="rId4"/>
    <hyperlink ref="AM7" r:id="rId5"/>
    <hyperlink ref="N8" r:id="rId6"/>
    <hyperlink ref="S8" r:id="rId7"/>
    <hyperlink ref="X8" r:id="rId8"/>
    <hyperlink ref="AC8" r:id="rId9"/>
    <hyperlink ref="AM8" r:id="rId10"/>
    <hyperlink ref="N11" r:id="rId11"/>
    <hyperlink ref="X11" r:id="rId12"/>
    <hyperlink ref="AH11" r:id="rId13"/>
    <hyperlink ref="S12" r:id="rId14"/>
    <hyperlink ref="X12" r:id="rId15"/>
    <hyperlink ref="AC12" r:id="rId16"/>
    <hyperlink ref="AH12" r:id="rId17"/>
    <hyperlink ref="X13" r:id="rId18"/>
    <hyperlink ref="AC13" r:id="rId19"/>
    <hyperlink ref="AM13" r:id="rId20" location=""/>
    <hyperlink ref="N14" r:id="rId21"/>
    <hyperlink ref="S14" r:id="rId22"/>
    <hyperlink ref="X14" r:id="rId23"/>
    <hyperlink ref="AC14" r:id="rId24"/>
    <hyperlink ref="AH14" r:id="rId25"/>
    <hyperlink ref="S15" r:id="rId26"/>
    <hyperlink ref="X15" r:id="rId27"/>
    <hyperlink ref="AC15" r:id="rId28"/>
    <hyperlink ref="N16" r:id="rId29"/>
    <hyperlink ref="S16" r:id="rId30"/>
    <hyperlink ref="X16" r:id="rId31"/>
    <hyperlink ref="S17" r:id="rId32"/>
    <hyperlink ref="X17" r:id="rId33"/>
    <hyperlink ref="AC17" r:id="rId34"/>
    <hyperlink ref="S18" r:id="rId35"/>
    <hyperlink ref="X18" r:id="rId36"/>
    <hyperlink ref="AC18" r:id="rId37"/>
    <hyperlink ref="AH18" r:id="rId38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USB Breakout v3.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2018-03-19T02:50:40Z</dcterms:created>
  <dcterms:modified xsi:type="dcterms:W3CDTF">2018-03-19T02:50:40Z</dcterms:modified>
</cp:coreProperties>
</file>