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11" i="4"/>
  <c r="D12" s="1"/>
  <c r="G11"/>
  <c r="I11" s="1"/>
  <c r="C8"/>
  <c r="C7"/>
  <c r="H11" l="1"/>
  <c r="J11" s="1"/>
  <c r="E12"/>
  <c r="G12"/>
  <c r="F12"/>
  <c r="D13" s="1"/>
  <c r="E13" s="1"/>
  <c r="F13" s="1"/>
  <c r="D14" s="1"/>
  <c r="I12"/>
  <c r="H12"/>
  <c r="G13" l="1"/>
  <c r="E14"/>
  <c r="F14" s="1"/>
  <c r="D15" s="1"/>
  <c r="G14"/>
  <c r="J12"/>
  <c r="I13"/>
  <c r="H13"/>
  <c r="J13" s="1"/>
  <c r="H14"/>
  <c r="J14" s="1"/>
  <c r="I14"/>
  <c r="E15" l="1"/>
  <c r="F15" s="1"/>
  <c r="D16" s="1"/>
  <c r="G15"/>
  <c r="I15"/>
  <c r="H15"/>
  <c r="J15" s="1"/>
  <c r="E16" l="1"/>
  <c r="F16" s="1"/>
  <c r="D17" s="1"/>
  <c r="G16"/>
  <c r="H16" s="1"/>
  <c r="I16" l="1"/>
  <c r="E17"/>
  <c r="F17" s="1"/>
  <c r="D18" s="1"/>
  <c r="G17"/>
  <c r="I17"/>
  <c r="H17"/>
  <c r="J16"/>
  <c r="E18" l="1"/>
  <c r="F18" s="1"/>
  <c r="D19" s="1"/>
  <c r="G18"/>
  <c r="I18" s="1"/>
  <c r="J17"/>
  <c r="H18"/>
  <c r="E19" l="1"/>
  <c r="F19" s="1"/>
  <c r="D20" s="1"/>
  <c r="G19"/>
  <c r="G21" s="1"/>
  <c r="J18"/>
  <c r="E20" l="1"/>
  <c r="F20" s="1"/>
  <c r="H19"/>
  <c r="I19"/>
  <c r="G22"/>
  <c r="J19" l="1"/>
  <c r="H21"/>
  <c r="H22"/>
  <c r="I22"/>
  <c r="I25"/>
  <c r="I21"/>
  <c r="I24" s="1"/>
  <c r="J21" l="1"/>
  <c r="J22"/>
</calcChain>
</file>

<file path=xl/sharedStrings.xml><?xml version="1.0" encoding="utf-8"?>
<sst xmlns="http://schemas.openxmlformats.org/spreadsheetml/2006/main" count="33" uniqueCount="33">
  <si>
    <t>Forecasting</t>
  </si>
  <si>
    <t>Trend adjusted exponential smoothing</t>
  </si>
  <si>
    <t>Data</t>
  </si>
  <si>
    <t>Alpha</t>
  </si>
  <si>
    <t>Beta</t>
  </si>
  <si>
    <t>Period</t>
  </si>
  <si>
    <t>Demand</t>
  </si>
  <si>
    <t>Error</t>
  </si>
  <si>
    <t>Absolute</t>
  </si>
  <si>
    <t>Squared</t>
  </si>
  <si>
    <t>Abs Pct Err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</si>
  <si>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</si>
  <si>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</si>
  <si>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</si>
  <si>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</si>
  <si>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</si>
  <si>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</si>
  <si>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</si>
  <si>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</si>
  <si>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</si>
  <si>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Total</t>
  </si>
  <si>
    <t>Average</t>
  </si>
  <si>
    <t>Bias</t>
  </si>
  <si>
    <t>MAD</t>
  </si>
  <si>
    <t>MSE</t>
  </si>
  <si>
    <t>MAPE</t>
  </si>
  <si>
    <t>SE</t>
  </si>
  <si>
    <t>Forecasts and Error Analysis</t>
  </si>
  <si>
    <t>Next period</t>
  </si>
  <si>
    <r>
      <t>Smoothed Forecast, F</t>
    </r>
    <r>
      <rPr>
        <vertAlign val="subscript"/>
        <sz val="10"/>
        <color indexed="63"/>
        <rFont val="Arial"/>
        <family val="2"/>
      </rPr>
      <t>t</t>
    </r>
  </si>
  <si>
    <r>
      <t>Smoothed Trend, T</t>
    </r>
    <r>
      <rPr>
        <vertAlign val="subscript"/>
        <sz val="10"/>
        <color indexed="63"/>
        <rFont val="Arial"/>
        <family val="2"/>
      </rPr>
      <t>t</t>
    </r>
  </si>
  <si>
    <r>
      <t>Forecast Including Trend, FIT</t>
    </r>
    <r>
      <rPr>
        <vertAlign val="subscript"/>
        <sz val="10"/>
        <color indexed="63"/>
        <rFont val="Arial"/>
        <family val="2"/>
      </rPr>
      <t>t</t>
    </r>
  </si>
  <si>
    <t>CHAPTER 4: Example 7</t>
  </si>
</sst>
</file>

<file path=xl/styles.xml><?xml version="1.0" encoding="utf-8"?>
<styleSheet xmlns="http://schemas.openxmlformats.org/spreadsheetml/2006/main">
  <numFmts count="1">
    <numFmt numFmtId="164" formatCode="00.00%"/>
  </numFmts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164" fontId="1" fillId="0" borderId="0" xfId="0" applyNumberFormat="1" applyFont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right"/>
    </xf>
    <xf numFmtId="0" fontId="7" fillId="3" borderId="13" xfId="0" applyFont="1" applyFill="1" applyBorder="1"/>
    <xf numFmtId="0" fontId="7" fillId="3" borderId="14" xfId="0" applyFont="1" applyFill="1" applyBorder="1"/>
    <xf numFmtId="0" fontId="7" fillId="3" borderId="14" xfId="0" applyFont="1" applyFill="1" applyBorder="1" applyAlignment="1">
      <alignment horizontal="right"/>
    </xf>
    <xf numFmtId="164" fontId="7" fillId="3" borderId="16" xfId="0" applyNumberFormat="1" applyFont="1" applyFill="1" applyBorder="1"/>
    <xf numFmtId="0" fontId="7" fillId="3" borderId="16" xfId="0" applyFont="1" applyFill="1" applyBorder="1"/>
    <xf numFmtId="0" fontId="7" fillId="3" borderId="17" xfId="0" applyFont="1" applyFill="1" applyBorder="1"/>
    <xf numFmtId="0" fontId="6" fillId="3" borderId="1" xfId="0" applyFont="1" applyFill="1" applyBorder="1"/>
    <xf numFmtId="164" fontId="6" fillId="3" borderId="16" xfId="0" applyNumberFormat="1" applyFont="1" applyFill="1" applyBorder="1"/>
    <xf numFmtId="0" fontId="6" fillId="3" borderId="16" xfId="0" applyFont="1" applyFill="1" applyBorder="1"/>
    <xf numFmtId="0" fontId="6" fillId="3" borderId="19" xfId="0" applyFont="1" applyFill="1" applyBorder="1"/>
    <xf numFmtId="0" fontId="7" fillId="3" borderId="19" xfId="0" applyFont="1" applyFill="1" applyBorder="1" applyAlignment="1">
      <alignment horizontal="right"/>
    </xf>
    <xf numFmtId="0" fontId="7" fillId="3" borderId="19" xfId="0" applyFont="1" applyFill="1" applyBorder="1"/>
    <xf numFmtId="0" fontId="7" fillId="3" borderId="20" xfId="0" applyFont="1" applyFill="1" applyBorder="1"/>
    <xf numFmtId="0" fontId="6" fillId="2" borderId="1" xfId="0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3" borderId="11" xfId="0" applyFont="1" applyFill="1" applyBorder="1" applyAlignment="1">
      <alignment wrapText="1"/>
    </xf>
    <xf numFmtId="164" fontId="6" fillId="3" borderId="15" xfId="0" applyNumberFormat="1" applyFont="1" applyFill="1" applyBorder="1" applyAlignment="1">
      <alignment wrapText="1"/>
    </xf>
    <xf numFmtId="0" fontId="1" fillId="2" borderId="21" xfId="0" applyFont="1" applyFill="1" applyBorder="1"/>
    <xf numFmtId="0" fontId="6" fillId="3" borderId="23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7" fillId="3" borderId="12" xfId="0" applyFont="1" applyFill="1" applyBorder="1"/>
    <xf numFmtId="0" fontId="7" fillId="3" borderId="24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18" xfId="0" applyFont="1" applyFill="1" applyBorder="1" applyAlignment="1">
      <alignment wrapText="1"/>
    </xf>
    <xf numFmtId="0" fontId="10" fillId="0" borderId="0" xfId="0" applyFont="1"/>
    <xf numFmtId="2" fontId="6" fillId="3" borderId="9" xfId="0" applyNumberFormat="1" applyFont="1" applyFill="1" applyBorder="1"/>
    <xf numFmtId="2" fontId="6" fillId="3" borderId="19" xfId="0" applyNumberFormat="1" applyFont="1" applyFill="1" applyBorder="1"/>
    <xf numFmtId="2" fontId="6" fillId="3" borderId="1" xfId="0" applyNumberFormat="1" applyFont="1" applyFill="1" applyBorder="1"/>
    <xf numFmtId="2" fontId="6" fillId="3" borderId="22" xfId="0" applyNumberFormat="1" applyFont="1" applyFill="1" applyBorder="1"/>
    <xf numFmtId="2" fontId="6" fillId="3" borderId="7" xfId="0" applyNumberFormat="1" applyFont="1" applyFill="1" applyBorder="1"/>
    <xf numFmtId="2" fontId="7" fillId="3" borderId="24" xfId="0" applyNumberFormat="1" applyFont="1" applyFill="1" applyBorder="1"/>
    <xf numFmtId="2" fontId="7" fillId="3" borderId="25" xfId="0" applyNumberFormat="1" applyFont="1" applyFill="1" applyBorder="1"/>
    <xf numFmtId="2" fontId="7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Forecasting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Sheet4!$B$9</c:f>
              <c:strCache>
                <c:ptCount val="1"/>
              </c:strCache>
            </c:strRef>
          </c:tx>
          <c:val>
            <c:numRef>
              <c:f>Sheet4!$B$10:$B$17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24</c:v>
                </c:pt>
                <c:pt idx="6">
                  <c:v>21</c:v>
                </c:pt>
                <c:pt idx="7">
                  <c:v>31</c:v>
                </c:pt>
              </c:numCache>
            </c:numRef>
          </c:val>
        </c:ser>
        <c:ser>
          <c:idx val="2"/>
          <c:order val="1"/>
          <c:tx>
            <c:strRef>
              <c:f>Sheet4!$D$9</c:f>
              <c:strCache>
                <c:ptCount val="1"/>
                <c:pt idx="0">
                  <c:v>Forecasts and Error Analysis</c:v>
                </c:pt>
              </c:strCache>
            </c:strRef>
          </c:tx>
          <c:val>
            <c:numRef>
              <c:f>Sheet4!$D$10:$D$17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 formatCode="0.00">
                  <c:v>12.8</c:v>
                </c:pt>
                <c:pt idx="3" formatCode="0.00">
                  <c:v>15.176000000000002</c:v>
                </c:pt>
                <c:pt idx="4" formatCode="0.00">
                  <c:v>17.822720000000004</c:v>
                </c:pt>
                <c:pt idx="5" formatCode="0.00">
                  <c:v>19.914278400000004</c:v>
                </c:pt>
                <c:pt idx="6" formatCode="0.00">
                  <c:v>22.514382848000004</c:v>
                </c:pt>
                <c:pt idx="7" formatCode="0.00">
                  <c:v>24.113315778560004</c:v>
                </c:pt>
              </c:numCache>
            </c:numRef>
          </c:val>
        </c:ser>
        <c:marker val="1"/>
        <c:axId val="41688448"/>
        <c:axId val="41690240"/>
      </c:lineChart>
      <c:catAx>
        <c:axId val="4168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41690240"/>
        <c:crosses val="autoZero"/>
        <c:auto val="1"/>
        <c:lblAlgn val="ctr"/>
        <c:lblOffset val="100"/>
      </c:catAx>
      <c:valAx>
        <c:axId val="41690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41688448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53530</xdr:colOff>
      <xdr:row>17</xdr:row>
      <xdr:rowOff>0</xdr:rowOff>
    </xdr:from>
    <xdr:to>
      <xdr:col>16</xdr:col>
      <xdr:colOff>205930</xdr:colOff>
      <xdr:row>41</xdr:row>
      <xdr:rowOff>66675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</xdr:row>
      <xdr:rowOff>0</xdr:rowOff>
    </xdr:from>
    <xdr:to>
      <xdr:col>7</xdr:col>
      <xdr:colOff>422275</xdr:colOff>
      <xdr:row>5</xdr:row>
      <xdr:rowOff>120650</xdr:rowOff>
    </xdr:to>
    <xdr:sp macro="" textlink="">
      <xdr:nvSpPr>
        <xdr:cNvPr id="3" name="messageTextbox"/>
        <xdr:cNvSpPr txBox="1"/>
      </xdr:nvSpPr>
      <xdr:spPr>
        <a:xfrm>
          <a:off x="63500" y="600075"/>
          <a:ext cx="4826000" cy="444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alpha and beta (between 0 and 1), enter the past demands in the shaded column then enter a starting forecast. If the starting forecast is not in the first period then delete the error analysis for all rows above the starting forecast.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B22" sqref="B22"/>
    </sheetView>
  </sheetViews>
  <sheetFormatPr defaultRowHeight="12.75"/>
  <cols>
    <col min="1" max="1" width="12.140625" style="1" bestFit="1" customWidth="1"/>
    <col min="2" max="7" width="9.140625" style="1"/>
    <col min="8" max="8" width="7.85546875" style="1" bestFit="1" customWidth="1"/>
    <col min="9" max="16384" width="9.140625" style="1"/>
  </cols>
  <sheetData>
    <row r="1" spans="1:10" ht="18.75">
      <c r="A1" s="42" t="s">
        <v>32</v>
      </c>
    </row>
    <row r="3" spans="1:10" ht="15.75">
      <c r="A3" s="3" t="s">
        <v>0</v>
      </c>
      <c r="B3" s="3"/>
      <c r="C3" s="3" t="s">
        <v>1</v>
      </c>
      <c r="D3" s="3"/>
      <c r="E3" s="3"/>
      <c r="F3" s="3"/>
      <c r="G3" s="3"/>
      <c r="H3" s="3"/>
      <c r="I3" s="3"/>
      <c r="J3" s="3"/>
    </row>
    <row r="4" spans="1:10">
      <c r="A4" s="2"/>
      <c r="B4" s="2"/>
    </row>
    <row r="7" spans="1:10">
      <c r="A7" s="1" t="s">
        <v>3</v>
      </c>
      <c r="B7" s="6">
        <v>0.2</v>
      </c>
      <c r="C7" s="5" t="str">
        <f>IF(OR(B7&lt;0,B7&gt;1),"Alpha should be between 0 and 1","")</f>
        <v/>
      </c>
    </row>
    <row r="8" spans="1:10">
      <c r="A8" s="1" t="s">
        <v>4</v>
      </c>
      <c r="B8" s="6">
        <v>0.4</v>
      </c>
      <c r="C8" s="5" t="str">
        <f>IF(OR(B8&lt;0,B8&gt;1),"Beta should be between 0 and 1","")</f>
        <v/>
      </c>
      <c r="J8" s="7"/>
    </row>
    <row r="9" spans="1:10" ht="13.5" thickBot="1">
      <c r="A9" s="4" t="s">
        <v>2</v>
      </c>
      <c r="D9" s="12" t="s">
        <v>27</v>
      </c>
      <c r="E9" s="12"/>
      <c r="F9" s="12"/>
      <c r="J9" s="7"/>
    </row>
    <row r="10" spans="1:10" s="32" customFormat="1" ht="54">
      <c r="A10" s="30" t="s">
        <v>5</v>
      </c>
      <c r="B10" s="31" t="s">
        <v>6</v>
      </c>
      <c r="D10" s="40" t="s">
        <v>29</v>
      </c>
      <c r="E10" s="41" t="s">
        <v>30</v>
      </c>
      <c r="F10" s="41" t="s">
        <v>31</v>
      </c>
      <c r="G10" s="33" t="s">
        <v>7</v>
      </c>
      <c r="H10" s="33" t="s">
        <v>8</v>
      </c>
      <c r="I10" s="33" t="s">
        <v>9</v>
      </c>
      <c r="J10" s="34" t="s">
        <v>10</v>
      </c>
    </row>
    <row r="11" spans="1:10">
      <c r="A11" s="8" t="s">
        <v>11</v>
      </c>
      <c r="B11" s="9">
        <v>12</v>
      </c>
      <c r="D11" s="29">
        <v>11</v>
      </c>
      <c r="E11" s="29">
        <v>2</v>
      </c>
      <c r="F11" s="25">
        <f>D11+E11</f>
        <v>13</v>
      </c>
      <c r="G11" s="22">
        <f>B11-D11</f>
        <v>1</v>
      </c>
      <c r="H11" s="22">
        <f>ABS(G11)</f>
        <v>1</v>
      </c>
      <c r="I11" s="22">
        <f>G11^2</f>
        <v>1</v>
      </c>
      <c r="J11" s="23">
        <f>H11/B11</f>
        <v>8.3333333333333329E-2</v>
      </c>
    </row>
    <row r="12" spans="1:10">
      <c r="A12" s="8" t="s">
        <v>12</v>
      </c>
      <c r="B12" s="9">
        <v>17</v>
      </c>
      <c r="D12" s="43">
        <f>$B$7*B11+(1-$B$7)*F11</f>
        <v>12.8</v>
      </c>
      <c r="E12" s="44">
        <f>$B$8*(D12-D11)+(1-$B$8)*E11</f>
        <v>1.9200000000000004</v>
      </c>
      <c r="F12" s="44">
        <f>D12+E12</f>
        <v>14.72</v>
      </c>
      <c r="G12" s="45">
        <f>B12-D12</f>
        <v>4.1999999999999993</v>
      </c>
      <c r="H12" s="45">
        <f>ABS(G12)</f>
        <v>4.1999999999999993</v>
      </c>
      <c r="I12" s="45">
        <f>G12^2</f>
        <v>17.639999999999993</v>
      </c>
      <c r="J12" s="23">
        <f>H12/B12</f>
        <v>0.24705882352941172</v>
      </c>
    </row>
    <row r="13" spans="1:10">
      <c r="A13" s="8" t="s">
        <v>13</v>
      </c>
      <c r="B13" s="9">
        <v>20</v>
      </c>
      <c r="D13" s="43">
        <f t="shared" ref="D13:D20" si="0">$B$7*B12+(1-$B$7)*F12</f>
        <v>15.176000000000002</v>
      </c>
      <c r="E13" s="44">
        <f t="shared" ref="E13:E20" si="1">$B$8*(D13-D12)+(1-$B$8)*E12</f>
        <v>2.1024000000000007</v>
      </c>
      <c r="F13" s="44">
        <f t="shared" ref="F13:F20" si="2">D13+E13</f>
        <v>17.278400000000001</v>
      </c>
      <c r="G13" s="45">
        <f>B13-D13</f>
        <v>4.8239999999999981</v>
      </c>
      <c r="H13" s="45">
        <f>ABS(G13)</f>
        <v>4.8239999999999981</v>
      </c>
      <c r="I13" s="45">
        <f>G13^2</f>
        <v>23.27097599999998</v>
      </c>
      <c r="J13" s="23">
        <f>H13/B13</f>
        <v>0.24119999999999991</v>
      </c>
    </row>
    <row r="14" spans="1:10">
      <c r="A14" s="8" t="s">
        <v>14</v>
      </c>
      <c r="B14" s="9">
        <v>19</v>
      </c>
      <c r="D14" s="43">
        <f t="shared" si="0"/>
        <v>17.822720000000004</v>
      </c>
      <c r="E14" s="44">
        <f t="shared" si="1"/>
        <v>2.3201280000000013</v>
      </c>
      <c r="F14" s="44">
        <f t="shared" si="2"/>
        <v>20.142848000000004</v>
      </c>
      <c r="G14" s="45">
        <f>B14-D14</f>
        <v>1.1772799999999961</v>
      </c>
      <c r="H14" s="45">
        <f>ABS(G14)</f>
        <v>1.1772799999999961</v>
      </c>
      <c r="I14" s="45">
        <f>G14^2</f>
        <v>1.3859881983999909</v>
      </c>
      <c r="J14" s="23">
        <f>H14/B14</f>
        <v>6.1962105263157687E-2</v>
      </c>
    </row>
    <row r="15" spans="1:10">
      <c r="A15" s="8" t="s">
        <v>15</v>
      </c>
      <c r="B15" s="9">
        <v>24</v>
      </c>
      <c r="D15" s="43">
        <f t="shared" si="0"/>
        <v>19.914278400000004</v>
      </c>
      <c r="E15" s="44">
        <f t="shared" si="1"/>
        <v>2.2287001600000007</v>
      </c>
      <c r="F15" s="44">
        <f t="shared" si="2"/>
        <v>22.142978560000003</v>
      </c>
      <c r="G15" s="45">
        <f>B15-D15</f>
        <v>4.0857215999999958</v>
      </c>
      <c r="H15" s="45">
        <f>ABS(G15)</f>
        <v>4.0857215999999958</v>
      </c>
      <c r="I15" s="45">
        <f>G15^2</f>
        <v>16.693120992706525</v>
      </c>
      <c r="J15" s="23">
        <f>H15/B15</f>
        <v>0.17023839999999982</v>
      </c>
    </row>
    <row r="16" spans="1:10">
      <c r="A16" s="8" t="s">
        <v>16</v>
      </c>
      <c r="B16" s="9">
        <v>21</v>
      </c>
      <c r="D16" s="43">
        <f t="shared" si="0"/>
        <v>22.514382848000004</v>
      </c>
      <c r="E16" s="44">
        <f t="shared" si="1"/>
        <v>2.3772618752000003</v>
      </c>
      <c r="F16" s="44">
        <f t="shared" si="2"/>
        <v>24.891644723200002</v>
      </c>
      <c r="G16" s="45">
        <f>B16-D16</f>
        <v>-1.5143828480000039</v>
      </c>
      <c r="H16" s="45">
        <f>ABS(G16)</f>
        <v>1.5143828480000039</v>
      </c>
      <c r="I16" s="45">
        <f>G16^2</f>
        <v>2.2933554103166029</v>
      </c>
      <c r="J16" s="23">
        <f>H16/B16</f>
        <v>7.2113468952381132E-2</v>
      </c>
    </row>
    <row r="17" spans="1:10">
      <c r="A17" s="8" t="s">
        <v>17</v>
      </c>
      <c r="B17" s="9">
        <v>31</v>
      </c>
      <c r="D17" s="43">
        <f t="shared" si="0"/>
        <v>24.113315778560004</v>
      </c>
      <c r="E17" s="44">
        <f t="shared" si="1"/>
        <v>2.0659302973440004</v>
      </c>
      <c r="F17" s="44">
        <f t="shared" si="2"/>
        <v>26.179246075904004</v>
      </c>
      <c r="G17" s="45">
        <f>B17-D17</f>
        <v>6.8866842214399959</v>
      </c>
      <c r="H17" s="45">
        <f>ABS(G17)</f>
        <v>6.8866842214399959</v>
      </c>
      <c r="I17" s="45">
        <f>G17^2</f>
        <v>47.426419565830599</v>
      </c>
      <c r="J17" s="23">
        <f>H17/B17</f>
        <v>0.22215110391741921</v>
      </c>
    </row>
    <row r="18" spans="1:10">
      <c r="A18" s="8" t="s">
        <v>18</v>
      </c>
      <c r="B18" s="9">
        <v>28</v>
      </c>
      <c r="D18" s="43">
        <f t="shared" si="0"/>
        <v>27.143396860723204</v>
      </c>
      <c r="E18" s="44">
        <f t="shared" si="1"/>
        <v>2.4515906112716803</v>
      </c>
      <c r="F18" s="44">
        <f t="shared" si="2"/>
        <v>29.594987471994884</v>
      </c>
      <c r="G18" s="45">
        <f>B18-D18</f>
        <v>0.8566031392767961</v>
      </c>
      <c r="H18" s="45">
        <f>ABS(G18)</f>
        <v>0.8566031392767961</v>
      </c>
      <c r="I18" s="45">
        <f>G18^2</f>
        <v>0.73376893821886213</v>
      </c>
      <c r="J18" s="23">
        <f>H18/B18</f>
        <v>3.0592969259885576E-2</v>
      </c>
    </row>
    <row r="19" spans="1:10" ht="13.5" thickBot="1">
      <c r="A19" s="10" t="s">
        <v>19</v>
      </c>
      <c r="B19" s="35">
        <v>36</v>
      </c>
      <c r="D19" s="46">
        <f t="shared" si="0"/>
        <v>29.275989977595909</v>
      </c>
      <c r="E19" s="47">
        <f t="shared" si="1"/>
        <v>2.3239916135120904</v>
      </c>
      <c r="F19" s="47">
        <f t="shared" si="2"/>
        <v>31.599981591107998</v>
      </c>
      <c r="G19" s="45">
        <f>B19-D19</f>
        <v>6.7240100224040908</v>
      </c>
      <c r="H19" s="45">
        <f>ABS(G19)</f>
        <v>6.7240100224040908</v>
      </c>
      <c r="I19" s="45">
        <f>G19^2</f>
        <v>45.212310781390663</v>
      </c>
      <c r="J19" s="24">
        <f>H19/B19</f>
        <v>0.18677805617789142</v>
      </c>
    </row>
    <row r="20" spans="1:10" ht="13.5" thickBot="1">
      <c r="A20" s="11"/>
      <c r="B20" s="38" t="s">
        <v>28</v>
      </c>
      <c r="C20" s="39"/>
      <c r="D20" s="48">
        <f t="shared" si="0"/>
        <v>32.479985272886402</v>
      </c>
      <c r="E20" s="48">
        <f t="shared" si="1"/>
        <v>2.6759930862234516</v>
      </c>
      <c r="F20" s="49">
        <f t="shared" si="2"/>
        <v>35.155978359109852</v>
      </c>
      <c r="G20" s="44"/>
      <c r="H20" s="45"/>
      <c r="I20" s="45"/>
      <c r="J20" s="24"/>
    </row>
    <row r="21" spans="1:10">
      <c r="D21" s="36" t="s">
        <v>20</v>
      </c>
      <c r="E21" s="37"/>
      <c r="F21" s="37"/>
      <c r="G21" s="45">
        <f>SUM(G11:G19)</f>
        <v>28.239916135120868</v>
      </c>
      <c r="H21" s="45">
        <f>SUM(H11:H19)</f>
        <v>31.268681831120876</v>
      </c>
      <c r="I21" s="45">
        <f>SUM(I11:I19)</f>
        <v>155.65593988686322</v>
      </c>
      <c r="J21" s="23">
        <f>SUM(J11:J19)</f>
        <v>1.3154282604334797</v>
      </c>
    </row>
    <row r="22" spans="1:10">
      <c r="D22" s="15" t="s">
        <v>21</v>
      </c>
      <c r="E22" s="26"/>
      <c r="F22" s="26"/>
      <c r="G22" s="50">
        <f>AVERAGE(G11:G19)</f>
        <v>3.1377684594578743</v>
      </c>
      <c r="H22" s="50">
        <f>AVERAGE(H11:H19)</f>
        <v>3.4742979812356527</v>
      </c>
      <c r="I22" s="50">
        <f>AVERAGE(I11:I19)</f>
        <v>17.295104431873693</v>
      </c>
      <c r="J22" s="19">
        <f>AVERAGE(J11:J19)</f>
        <v>0.14615869560371997</v>
      </c>
    </row>
    <row r="23" spans="1:10">
      <c r="D23" s="14"/>
      <c r="E23" s="27"/>
      <c r="F23" s="27"/>
      <c r="G23" s="13" t="s">
        <v>22</v>
      </c>
      <c r="H23" s="13" t="s">
        <v>23</v>
      </c>
      <c r="I23" s="13" t="s">
        <v>24</v>
      </c>
      <c r="J23" s="20" t="s">
        <v>25</v>
      </c>
    </row>
    <row r="24" spans="1:10" ht="13.5" thickBot="1">
      <c r="D24" s="16"/>
      <c r="E24" s="28"/>
      <c r="F24" s="28"/>
      <c r="G24" s="17"/>
      <c r="H24" s="18" t="s">
        <v>26</v>
      </c>
      <c r="I24" s="17">
        <f>SQRT(I21/(COUNT(I11:I19)-2))</f>
        <v>4.7155660149106664</v>
      </c>
      <c r="J24" s="21"/>
    </row>
    <row r="25" spans="1:10">
      <c r="A25" s="12"/>
      <c r="B25" s="12"/>
      <c r="I25" s="1" t="str">
        <f>IF(COUNT(I11:I19)-2&lt;1,"Not enough data to compute the standard error","")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2007-08-18T01:58:19Z</dcterms:created>
  <dcterms:modified xsi:type="dcterms:W3CDTF">2007-08-18T02:00:58Z</dcterms:modified>
</cp:coreProperties>
</file>