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B24" i="4"/>
  <c r="B16"/>
  <c r="C28" s="1"/>
  <c r="B17" l="1"/>
  <c r="B18" s="1"/>
  <c r="B21" s="1"/>
  <c r="B26" s="1"/>
  <c r="B19"/>
  <c r="B22" s="1"/>
  <c r="E28"/>
  <c r="B31"/>
  <c r="C31" l="1"/>
  <c r="B32"/>
  <c r="D31"/>
  <c r="E31" l="1"/>
  <c r="D32"/>
  <c r="B33"/>
  <c r="C32"/>
  <c r="E32" s="1"/>
  <c r="B34" l="1"/>
  <c r="D33"/>
  <c r="C33"/>
  <c r="C34" l="1"/>
  <c r="B35"/>
  <c r="D34"/>
  <c r="E33"/>
  <c r="E34" l="1"/>
  <c r="C35"/>
  <c r="D35"/>
  <c r="B36"/>
  <c r="E35" l="1"/>
  <c r="B37"/>
  <c r="D36"/>
  <c r="C36"/>
  <c r="C37" l="1"/>
  <c r="D37"/>
  <c r="B38"/>
  <c r="E36"/>
  <c r="C38" l="1"/>
  <c r="B39"/>
  <c r="D38"/>
  <c r="E37"/>
  <c r="E38" l="1"/>
  <c r="C39"/>
  <c r="D39"/>
  <c r="B40"/>
  <c r="E39" l="1"/>
  <c r="B41"/>
  <c r="D40"/>
  <c r="C40"/>
  <c r="C41" l="1"/>
  <c r="B42"/>
  <c r="D41"/>
  <c r="E40"/>
  <c r="E41" l="1"/>
  <c r="C42"/>
  <c r="B43"/>
  <c r="D42"/>
  <c r="C43" l="1"/>
  <c r="D43"/>
  <c r="B44"/>
  <c r="E42"/>
  <c r="B45" l="1"/>
  <c r="D44"/>
  <c r="C44"/>
  <c r="E43"/>
  <c r="C45" l="1"/>
  <c r="B46"/>
  <c r="D45"/>
  <c r="E44"/>
  <c r="E45" l="1"/>
  <c r="B47"/>
  <c r="D46"/>
  <c r="C46"/>
  <c r="E46" s="1"/>
  <c r="B48" l="1"/>
  <c r="C47"/>
  <c r="E47" s="1"/>
  <c r="D47"/>
  <c r="D48" l="1"/>
  <c r="C48"/>
  <c r="E48" s="1"/>
  <c r="B49"/>
  <c r="C49" l="1"/>
  <c r="B50"/>
  <c r="D49"/>
  <c r="E49" l="1"/>
  <c r="B51"/>
  <c r="D50"/>
  <c r="C50"/>
  <c r="E50" s="1"/>
  <c r="D51" l="1"/>
  <c r="B52"/>
  <c r="C51"/>
  <c r="E51" s="1"/>
  <c r="C52" l="1"/>
  <c r="B53"/>
  <c r="D52"/>
  <c r="E52" l="1"/>
  <c r="B54"/>
  <c r="C53"/>
  <c r="D53"/>
  <c r="E53" l="1"/>
  <c r="C54"/>
  <c r="D54"/>
  <c r="E54" l="1"/>
</calcChain>
</file>

<file path=xl/sharedStrings.xml><?xml version="1.0" encoding="utf-8"?>
<sst xmlns="http://schemas.openxmlformats.org/spreadsheetml/2006/main" count="27" uniqueCount="25">
  <si>
    <t>Inventory</t>
  </si>
  <si>
    <t>Production Order Quantity Model</t>
  </si>
  <si>
    <t>Data</t>
  </si>
  <si>
    <t>Demand rate, D</t>
  </si>
  <si>
    <t>Setup cost, S</t>
  </si>
  <si>
    <t>Holding cost, H</t>
  </si>
  <si>
    <t>(fixed amount)</t>
  </si>
  <si>
    <t>Daily production rate, p</t>
  </si>
  <si>
    <t>Daily demand rate, d</t>
  </si>
  <si>
    <t>Unit price, P</t>
  </si>
  <si>
    <t>Results</t>
  </si>
  <si>
    <t>Optimal production quantity, Q*</t>
  </si>
  <si>
    <t>Maximum Inventory</t>
  </si>
  <si>
    <t>Average Inventory</t>
  </si>
  <si>
    <t>Number of Setups</t>
  </si>
  <si>
    <t>Holding cost</t>
  </si>
  <si>
    <t>Setup cost</t>
  </si>
  <si>
    <t>Unit costs</t>
  </si>
  <si>
    <r>
      <t>Total cost, T</t>
    </r>
    <r>
      <rPr>
        <b/>
        <vertAlign val="subscript"/>
        <sz val="10"/>
        <color rgb="FF3F3F3F"/>
        <rFont val="Calibri"/>
        <family val="2"/>
        <scheme val="minor"/>
      </rPr>
      <t>c</t>
    </r>
  </si>
  <si>
    <t>COST TABLE</t>
  </si>
  <si>
    <t>Start at</t>
  </si>
  <si>
    <t>Increment by</t>
  </si>
  <si>
    <t>Q</t>
  </si>
  <si>
    <t>Total cost</t>
  </si>
  <si>
    <t>CHAPTER 12: Example 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</si>
</sst>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vertAlign val="subscript"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5" fillId="0" borderId="0" xfId="0" applyFont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2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Inventory: Cost vs Quantity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Sheet4!$C$30</c:f>
              <c:strCache>
                <c:ptCount val="1"/>
                <c:pt idx="0">
                  <c:v>Setup cost</c:v>
                </c:pt>
              </c:strCache>
            </c:strRef>
          </c:tx>
          <c:marker>
            <c:symbol val="none"/>
          </c:marker>
          <c:cat>
            <c:numRef>
              <c:f>Sheet4!$B$31:$B$54</c:f>
              <c:numCache>
                <c:formatCode>General</c:formatCode>
                <c:ptCount val="24"/>
                <c:pt idx="0">
                  <c:v>70.710678118654755</c:v>
                </c:pt>
                <c:pt idx="1">
                  <c:v>94.28090415820634</c:v>
                </c:pt>
                <c:pt idx="2">
                  <c:v>117.85113019775793</c:v>
                </c:pt>
                <c:pt idx="3">
                  <c:v>141.42135623730951</c:v>
                </c:pt>
                <c:pt idx="4">
                  <c:v>164.9915822768611</c:v>
                </c:pt>
                <c:pt idx="5">
                  <c:v>188.56180831641268</c:v>
                </c:pt>
                <c:pt idx="6">
                  <c:v>212.13203435596427</c:v>
                </c:pt>
                <c:pt idx="7">
                  <c:v>235.70226039551585</c:v>
                </c:pt>
                <c:pt idx="8">
                  <c:v>259.27248643506744</c:v>
                </c:pt>
                <c:pt idx="9">
                  <c:v>282.84271247461902</c:v>
                </c:pt>
                <c:pt idx="10">
                  <c:v>306.41293851417061</c:v>
                </c:pt>
                <c:pt idx="11">
                  <c:v>329.98316455372219</c:v>
                </c:pt>
                <c:pt idx="12">
                  <c:v>353.55339059327378</c:v>
                </c:pt>
                <c:pt idx="13">
                  <c:v>377.12361663282536</c:v>
                </c:pt>
                <c:pt idx="14">
                  <c:v>400.69384267237695</c:v>
                </c:pt>
                <c:pt idx="15">
                  <c:v>424.26406871192853</c:v>
                </c:pt>
                <c:pt idx="16">
                  <c:v>447.83429475148012</c:v>
                </c:pt>
                <c:pt idx="17">
                  <c:v>471.4045207910317</c:v>
                </c:pt>
                <c:pt idx="18">
                  <c:v>494.97474683058329</c:v>
                </c:pt>
                <c:pt idx="19">
                  <c:v>518.54497287013487</c:v>
                </c:pt>
                <c:pt idx="20">
                  <c:v>542.11519890968646</c:v>
                </c:pt>
                <c:pt idx="21">
                  <c:v>565.68542494923804</c:v>
                </c:pt>
                <c:pt idx="22">
                  <c:v>589.25565098878963</c:v>
                </c:pt>
                <c:pt idx="23">
                  <c:v>612.82587702834121</c:v>
                </c:pt>
              </c:numCache>
            </c:numRef>
          </c:cat>
          <c:val>
            <c:numRef>
              <c:f>Sheet4!$C$31:$C$54</c:f>
              <c:numCache>
                <c:formatCode>General</c:formatCode>
                <c:ptCount val="24"/>
                <c:pt idx="0">
                  <c:v>141.42135623730951</c:v>
                </c:pt>
                <c:pt idx="1">
                  <c:v>106.06601717798212</c:v>
                </c:pt>
                <c:pt idx="2">
                  <c:v>84.852813742385706</c:v>
                </c:pt>
                <c:pt idx="3">
                  <c:v>70.710678118654755</c:v>
                </c:pt>
                <c:pt idx="4">
                  <c:v>60.609152673132641</c:v>
                </c:pt>
                <c:pt idx="5">
                  <c:v>53.033008588991059</c:v>
                </c:pt>
                <c:pt idx="6">
                  <c:v>47.14045207910317</c:v>
                </c:pt>
                <c:pt idx="7">
                  <c:v>42.426406871192853</c:v>
                </c:pt>
                <c:pt idx="8">
                  <c:v>38.5694607919935</c:v>
                </c:pt>
                <c:pt idx="9">
                  <c:v>35.355339059327378</c:v>
                </c:pt>
                <c:pt idx="10">
                  <c:v>32.635697593225267</c:v>
                </c:pt>
                <c:pt idx="11">
                  <c:v>30.304576336566321</c:v>
                </c:pt>
                <c:pt idx="12">
                  <c:v>28.284271247461898</c:v>
                </c:pt>
                <c:pt idx="13">
                  <c:v>26.51650429449553</c:v>
                </c:pt>
                <c:pt idx="14">
                  <c:v>24.956709924231088</c:v>
                </c:pt>
                <c:pt idx="15">
                  <c:v>23.570226039551585</c:v>
                </c:pt>
                <c:pt idx="16">
                  <c:v>22.329687826943605</c:v>
                </c:pt>
                <c:pt idx="17">
                  <c:v>21.213203435596427</c:v>
                </c:pt>
                <c:pt idx="18">
                  <c:v>20.203050891044214</c:v>
                </c:pt>
                <c:pt idx="19">
                  <c:v>19.28473039599675</c:v>
                </c:pt>
                <c:pt idx="20">
                  <c:v>18.446263857040371</c:v>
                </c:pt>
                <c:pt idx="21">
                  <c:v>17.677669529663689</c:v>
                </c:pt>
                <c:pt idx="22">
                  <c:v>16.970562748477139</c:v>
                </c:pt>
                <c:pt idx="23">
                  <c:v>16.317848796612633</c:v>
                </c:pt>
              </c:numCache>
            </c:numRef>
          </c:val>
        </c:ser>
        <c:ser>
          <c:idx val="1"/>
          <c:order val="1"/>
          <c:tx>
            <c:strRef>
              <c:f>Sheet4!$D$30</c:f>
              <c:strCache>
                <c:ptCount val="1"/>
                <c:pt idx="0">
                  <c:v>Holding cost</c:v>
                </c:pt>
              </c:strCache>
            </c:strRef>
          </c:tx>
          <c:marker>
            <c:symbol val="none"/>
          </c:marker>
          <c:cat>
            <c:numRef>
              <c:f>Sheet4!$B$31:$B$54</c:f>
              <c:numCache>
                <c:formatCode>General</c:formatCode>
                <c:ptCount val="24"/>
                <c:pt idx="0">
                  <c:v>70.710678118654755</c:v>
                </c:pt>
                <c:pt idx="1">
                  <c:v>94.28090415820634</c:v>
                </c:pt>
                <c:pt idx="2">
                  <c:v>117.85113019775793</c:v>
                </c:pt>
                <c:pt idx="3">
                  <c:v>141.42135623730951</c:v>
                </c:pt>
                <c:pt idx="4">
                  <c:v>164.9915822768611</c:v>
                </c:pt>
                <c:pt idx="5">
                  <c:v>188.56180831641268</c:v>
                </c:pt>
                <c:pt idx="6">
                  <c:v>212.13203435596427</c:v>
                </c:pt>
                <c:pt idx="7">
                  <c:v>235.70226039551585</c:v>
                </c:pt>
                <c:pt idx="8">
                  <c:v>259.27248643506744</c:v>
                </c:pt>
                <c:pt idx="9">
                  <c:v>282.84271247461902</c:v>
                </c:pt>
                <c:pt idx="10">
                  <c:v>306.41293851417061</c:v>
                </c:pt>
                <c:pt idx="11">
                  <c:v>329.98316455372219</c:v>
                </c:pt>
                <c:pt idx="12">
                  <c:v>353.55339059327378</c:v>
                </c:pt>
                <c:pt idx="13">
                  <c:v>377.12361663282536</c:v>
                </c:pt>
                <c:pt idx="14">
                  <c:v>400.69384267237695</c:v>
                </c:pt>
                <c:pt idx="15">
                  <c:v>424.26406871192853</c:v>
                </c:pt>
                <c:pt idx="16">
                  <c:v>447.83429475148012</c:v>
                </c:pt>
                <c:pt idx="17">
                  <c:v>471.4045207910317</c:v>
                </c:pt>
                <c:pt idx="18">
                  <c:v>494.97474683058329</c:v>
                </c:pt>
                <c:pt idx="19">
                  <c:v>518.54497287013487</c:v>
                </c:pt>
                <c:pt idx="20">
                  <c:v>542.11519890968646</c:v>
                </c:pt>
                <c:pt idx="21">
                  <c:v>565.68542494923804</c:v>
                </c:pt>
                <c:pt idx="22">
                  <c:v>589.25565098878963</c:v>
                </c:pt>
                <c:pt idx="23">
                  <c:v>612.82587702834121</c:v>
                </c:pt>
              </c:numCache>
            </c:numRef>
          </c:cat>
          <c:val>
            <c:numRef>
              <c:f>Sheet4!$D$31:$D$54</c:f>
              <c:numCache>
                <c:formatCode>General</c:formatCode>
                <c:ptCount val="24"/>
                <c:pt idx="0">
                  <c:v>8.8388347648318444</c:v>
                </c:pt>
                <c:pt idx="1">
                  <c:v>11.785113019775793</c:v>
                </c:pt>
                <c:pt idx="2">
                  <c:v>14.731391274719741</c:v>
                </c:pt>
                <c:pt idx="3">
                  <c:v>17.677669529663689</c:v>
                </c:pt>
                <c:pt idx="4">
                  <c:v>20.623947784607637</c:v>
                </c:pt>
                <c:pt idx="5">
                  <c:v>23.570226039551585</c:v>
                </c:pt>
                <c:pt idx="6">
                  <c:v>26.516504294495533</c:v>
                </c:pt>
                <c:pt idx="7">
                  <c:v>29.462782549439481</c:v>
                </c:pt>
                <c:pt idx="8">
                  <c:v>32.409060804383429</c:v>
                </c:pt>
                <c:pt idx="9">
                  <c:v>35.355339059327378</c:v>
                </c:pt>
                <c:pt idx="10">
                  <c:v>38.301617314271326</c:v>
                </c:pt>
                <c:pt idx="11">
                  <c:v>41.247895569215274</c:v>
                </c:pt>
                <c:pt idx="12">
                  <c:v>44.194173824159222</c:v>
                </c:pt>
                <c:pt idx="13">
                  <c:v>47.14045207910317</c:v>
                </c:pt>
                <c:pt idx="14">
                  <c:v>50.086730334047118</c:v>
                </c:pt>
                <c:pt idx="15">
                  <c:v>53.033008588991066</c:v>
                </c:pt>
                <c:pt idx="16">
                  <c:v>55.979286843935014</c:v>
                </c:pt>
                <c:pt idx="17">
                  <c:v>58.925565098878963</c:v>
                </c:pt>
                <c:pt idx="18">
                  <c:v>61.871843353822911</c:v>
                </c:pt>
                <c:pt idx="19">
                  <c:v>64.818121608766859</c:v>
                </c:pt>
                <c:pt idx="20">
                  <c:v>67.764399863710807</c:v>
                </c:pt>
                <c:pt idx="21">
                  <c:v>70.710678118654755</c:v>
                </c:pt>
                <c:pt idx="22">
                  <c:v>73.656956373598703</c:v>
                </c:pt>
                <c:pt idx="23">
                  <c:v>76.603234628542651</c:v>
                </c:pt>
              </c:numCache>
            </c:numRef>
          </c:val>
        </c:ser>
        <c:ser>
          <c:idx val="2"/>
          <c:order val="2"/>
          <c:tx>
            <c:strRef>
              <c:f>Sheet4!$E$30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none"/>
          </c:marker>
          <c:cat>
            <c:numRef>
              <c:f>Sheet4!$B$31:$B$54</c:f>
              <c:numCache>
                <c:formatCode>General</c:formatCode>
                <c:ptCount val="24"/>
                <c:pt idx="0">
                  <c:v>70.710678118654755</c:v>
                </c:pt>
                <c:pt idx="1">
                  <c:v>94.28090415820634</c:v>
                </c:pt>
                <c:pt idx="2">
                  <c:v>117.85113019775793</c:v>
                </c:pt>
                <c:pt idx="3">
                  <c:v>141.42135623730951</c:v>
                </c:pt>
                <c:pt idx="4">
                  <c:v>164.9915822768611</c:v>
                </c:pt>
                <c:pt idx="5">
                  <c:v>188.56180831641268</c:v>
                </c:pt>
                <c:pt idx="6">
                  <c:v>212.13203435596427</c:v>
                </c:pt>
                <c:pt idx="7">
                  <c:v>235.70226039551585</c:v>
                </c:pt>
                <c:pt idx="8">
                  <c:v>259.27248643506744</c:v>
                </c:pt>
                <c:pt idx="9">
                  <c:v>282.84271247461902</c:v>
                </c:pt>
                <c:pt idx="10">
                  <c:v>306.41293851417061</c:v>
                </c:pt>
                <c:pt idx="11">
                  <c:v>329.98316455372219</c:v>
                </c:pt>
                <c:pt idx="12">
                  <c:v>353.55339059327378</c:v>
                </c:pt>
                <c:pt idx="13">
                  <c:v>377.12361663282536</c:v>
                </c:pt>
                <c:pt idx="14">
                  <c:v>400.69384267237695</c:v>
                </c:pt>
                <c:pt idx="15">
                  <c:v>424.26406871192853</c:v>
                </c:pt>
                <c:pt idx="16">
                  <c:v>447.83429475148012</c:v>
                </c:pt>
                <c:pt idx="17">
                  <c:v>471.4045207910317</c:v>
                </c:pt>
                <c:pt idx="18">
                  <c:v>494.97474683058329</c:v>
                </c:pt>
                <c:pt idx="19">
                  <c:v>518.54497287013487</c:v>
                </c:pt>
                <c:pt idx="20">
                  <c:v>542.11519890968646</c:v>
                </c:pt>
                <c:pt idx="21">
                  <c:v>565.68542494923804</c:v>
                </c:pt>
                <c:pt idx="22">
                  <c:v>589.25565098878963</c:v>
                </c:pt>
                <c:pt idx="23">
                  <c:v>612.82587702834121</c:v>
                </c:pt>
              </c:numCache>
            </c:numRef>
          </c:cat>
          <c:val>
            <c:numRef>
              <c:f>Sheet4!$E$31:$E$54</c:f>
              <c:numCache>
                <c:formatCode>General</c:formatCode>
                <c:ptCount val="24"/>
                <c:pt idx="0">
                  <c:v>150.26019100214137</c:v>
                </c:pt>
                <c:pt idx="1">
                  <c:v>117.85113019775791</c:v>
                </c:pt>
                <c:pt idx="2">
                  <c:v>99.584205017105447</c:v>
                </c:pt>
                <c:pt idx="3">
                  <c:v>88.388347648318444</c:v>
                </c:pt>
                <c:pt idx="4">
                  <c:v>81.233100457740278</c:v>
                </c:pt>
                <c:pt idx="5">
                  <c:v>76.603234628542651</c:v>
                </c:pt>
                <c:pt idx="6">
                  <c:v>73.656956373598703</c:v>
                </c:pt>
                <c:pt idx="7">
                  <c:v>71.889189420632334</c:v>
                </c:pt>
                <c:pt idx="8">
                  <c:v>70.978521596376936</c:v>
                </c:pt>
                <c:pt idx="9">
                  <c:v>70.710678118654755</c:v>
                </c:pt>
                <c:pt idx="10">
                  <c:v>70.937314907496585</c:v>
                </c:pt>
                <c:pt idx="11">
                  <c:v>71.552471905781601</c:v>
                </c:pt>
                <c:pt idx="12">
                  <c:v>72.478445071621124</c:v>
                </c:pt>
                <c:pt idx="13">
                  <c:v>73.656956373598703</c:v>
                </c:pt>
                <c:pt idx="14">
                  <c:v>75.04344025827821</c:v>
                </c:pt>
                <c:pt idx="15">
                  <c:v>76.603234628542651</c:v>
                </c:pt>
                <c:pt idx="16">
                  <c:v>78.308974670878627</c:v>
                </c:pt>
                <c:pt idx="17">
                  <c:v>80.138768534475389</c:v>
                </c:pt>
                <c:pt idx="18">
                  <c:v>82.074894244867124</c:v>
                </c:pt>
                <c:pt idx="19">
                  <c:v>84.102852004763605</c:v>
                </c:pt>
                <c:pt idx="20">
                  <c:v>86.210663720751171</c:v>
                </c:pt>
                <c:pt idx="21">
                  <c:v>88.388347648318444</c:v>
                </c:pt>
                <c:pt idx="22">
                  <c:v>90.627519122075839</c:v>
                </c:pt>
                <c:pt idx="23">
                  <c:v>92.921083425155288</c:v>
                </c:pt>
              </c:numCache>
            </c:numRef>
          </c:val>
        </c:ser>
        <c:marker val="1"/>
        <c:axId val="182022912"/>
        <c:axId val="182024832"/>
      </c:lineChart>
      <c:catAx>
        <c:axId val="18202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Quantity (Q)</a:t>
                </a:r>
              </a:p>
            </c:rich>
          </c:tx>
          <c:layout/>
        </c:title>
        <c:numFmt formatCode="0.00" sourceLinked="0"/>
        <c:tickLblPos val="nextTo"/>
        <c:crossAx val="182024832"/>
        <c:crosses val="autoZero"/>
        <c:auto val="1"/>
        <c:lblAlgn val="ctr"/>
        <c:lblOffset val="100"/>
      </c:catAx>
      <c:valAx>
        <c:axId val="1820248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</c:title>
        <c:numFmt formatCode="General" sourceLinked="1"/>
        <c:tickLblPos val="nextTo"/>
        <c:crossAx val="182022912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0</xdr:rowOff>
    </xdr:from>
    <xdr:to>
      <xdr:col>13</xdr:col>
      <xdr:colOff>482600</xdr:colOff>
      <xdr:row>22</xdr:row>
      <xdr:rowOff>63500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4</xdr:col>
      <xdr:colOff>444500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254000" y="600075"/>
          <a:ext cx="381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You may have to do some work to enter the daily production rate.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tabSelected="1" workbookViewId="0">
      <selection activeCell="A2" sqref="A2"/>
    </sheetView>
  </sheetViews>
  <sheetFormatPr defaultRowHeight="12.75"/>
  <cols>
    <col min="1" max="1" width="25.7109375" style="1" customWidth="1"/>
    <col min="2" max="16384" width="9.140625" style="1"/>
  </cols>
  <sheetData>
    <row r="1" spans="1:8" ht="18.75">
      <c r="A1" s="19" t="s">
        <v>24</v>
      </c>
    </row>
    <row r="3" spans="1:8" ht="15.75">
      <c r="A3" s="3" t="s">
        <v>0</v>
      </c>
      <c r="B3" s="3" t="s">
        <v>1</v>
      </c>
      <c r="C3" s="3"/>
      <c r="D3" s="3"/>
      <c r="E3" s="3"/>
      <c r="F3" s="3"/>
      <c r="G3" s="3"/>
      <c r="H3" s="3"/>
    </row>
    <row r="4" spans="1:8">
      <c r="A4" s="2"/>
      <c r="B4" s="2"/>
    </row>
    <row r="7" spans="1:8" ht="13.5" thickBot="1">
      <c r="A7" s="4" t="s">
        <v>2</v>
      </c>
    </row>
    <row r="8" spans="1:8">
      <c r="A8" s="7" t="s">
        <v>3</v>
      </c>
      <c r="B8" s="8">
        <v>1000</v>
      </c>
    </row>
    <row r="9" spans="1:8">
      <c r="A9" s="9" t="s">
        <v>4</v>
      </c>
      <c r="B9" s="10">
        <v>10</v>
      </c>
    </row>
    <row r="10" spans="1:8">
      <c r="A10" s="9" t="s">
        <v>5</v>
      </c>
      <c r="B10" s="10">
        <v>0.5</v>
      </c>
      <c r="C10" s="1" t="s">
        <v>6</v>
      </c>
    </row>
    <row r="11" spans="1:8">
      <c r="A11" s="9" t="s">
        <v>7</v>
      </c>
      <c r="B11" s="10">
        <v>8</v>
      </c>
    </row>
    <row r="12" spans="1:8">
      <c r="A12" s="9" t="s">
        <v>8</v>
      </c>
      <c r="B12" s="10">
        <v>4</v>
      </c>
    </row>
    <row r="13" spans="1:8" ht="13.5" thickBot="1">
      <c r="A13" s="11" t="s">
        <v>9</v>
      </c>
      <c r="B13" s="12"/>
    </row>
    <row r="15" spans="1:8" ht="13.5" thickBot="1">
      <c r="A15" s="6" t="s">
        <v>10</v>
      </c>
    </row>
    <row r="16" spans="1:8">
      <c r="A16" s="14" t="s">
        <v>11</v>
      </c>
      <c r="B16" s="16">
        <f>SQRT(2*B8*B9/B10)*SQRT(B11/(B11-B12))</f>
        <v>282.84271247461902</v>
      </c>
    </row>
    <row r="17" spans="1:5">
      <c r="A17" s="13" t="s">
        <v>12</v>
      </c>
      <c r="B17" s="17">
        <f>B16*(B11-B12)/B11</f>
        <v>141.42135623730951</v>
      </c>
    </row>
    <row r="18" spans="1:5">
      <c r="A18" s="13" t="s">
        <v>13</v>
      </c>
      <c r="B18" s="17">
        <f>B17/2</f>
        <v>70.710678118654755</v>
      </c>
    </row>
    <row r="19" spans="1:5">
      <c r="A19" s="13" t="s">
        <v>14</v>
      </c>
      <c r="B19" s="17">
        <f>B8/B16</f>
        <v>3.5355339059327373</v>
      </c>
    </row>
    <row r="20" spans="1:5">
      <c r="A20" s="13"/>
      <c r="B20" s="17"/>
    </row>
    <row r="21" spans="1:5">
      <c r="A21" s="13" t="s">
        <v>15</v>
      </c>
      <c r="B21" s="17">
        <f>B18*B10</f>
        <v>35.355339059327378</v>
      </c>
    </row>
    <row r="22" spans="1:5">
      <c r="A22" s="13" t="s">
        <v>16</v>
      </c>
      <c r="B22" s="17">
        <f>B19*B9</f>
        <v>35.35533905932737</v>
      </c>
    </row>
    <row r="23" spans="1:5">
      <c r="A23" s="13"/>
      <c r="B23" s="17"/>
    </row>
    <row r="24" spans="1:5">
      <c r="A24" s="13" t="s">
        <v>17</v>
      </c>
      <c r="B24" s="17">
        <f>B13*B8</f>
        <v>0</v>
      </c>
    </row>
    <row r="25" spans="1:5">
      <c r="A25" s="13"/>
      <c r="B25" s="17"/>
    </row>
    <row r="26" spans="1:5" ht="15" thickBot="1">
      <c r="A26" s="15" t="s">
        <v>18</v>
      </c>
      <c r="B26" s="18">
        <f>B21+B22+B24</f>
        <v>70.710678118654755</v>
      </c>
    </row>
    <row r="28" spans="1:5">
      <c r="A28" s="1" t="s">
        <v>19</v>
      </c>
      <c r="B28" s="1" t="s">
        <v>20</v>
      </c>
      <c r="C28" s="5">
        <f>B16/4</f>
        <v>70.710678118654755</v>
      </c>
      <c r="D28" s="1" t="s">
        <v>21</v>
      </c>
      <c r="E28" s="5">
        <f>B16/12</f>
        <v>23.570226039551585</v>
      </c>
    </row>
    <row r="30" spans="1:5">
      <c r="B30" s="1" t="s">
        <v>22</v>
      </c>
      <c r="C30" s="1" t="s">
        <v>16</v>
      </c>
      <c r="D30" s="1" t="s">
        <v>15</v>
      </c>
      <c r="E30" s="1" t="s">
        <v>23</v>
      </c>
    </row>
    <row r="31" spans="1:5">
      <c r="B31" s="1">
        <f>$B$16/4+A31*$B$16/12</f>
        <v>70.710678118654755</v>
      </c>
      <c r="C31" s="1">
        <f>$B$8*$B$9/B31</f>
        <v>141.42135623730951</v>
      </c>
      <c r="D31" s="1">
        <f>$B$10*(B31/2)*($B$11-$B$12)/$B$11</f>
        <v>8.8388347648318444</v>
      </c>
      <c r="E31" s="1">
        <f>+C31+D31</f>
        <v>150.26019100214137</v>
      </c>
    </row>
    <row r="32" spans="1:5">
      <c r="B32" s="1">
        <f>B31+$E$28</f>
        <v>94.28090415820634</v>
      </c>
      <c r="C32" s="1">
        <f t="shared" ref="C32:C54" si="0">$B$8*$B$9/B32</f>
        <v>106.06601717798212</v>
      </c>
      <c r="D32" s="1">
        <f t="shared" ref="D32:D54" si="1">$B$10*(B32/2)*($B$11-$B$12)/$B$11</f>
        <v>11.785113019775793</v>
      </c>
      <c r="E32" s="1">
        <f t="shared" ref="E32:E54" si="2">+C32+D32</f>
        <v>117.85113019775791</v>
      </c>
    </row>
    <row r="33" spans="2:5">
      <c r="B33" s="1">
        <f t="shared" ref="B33:B54" si="3">B32+$E$28</f>
        <v>117.85113019775793</v>
      </c>
      <c r="C33" s="1">
        <f t="shared" si="0"/>
        <v>84.852813742385706</v>
      </c>
      <c r="D33" s="1">
        <f t="shared" si="1"/>
        <v>14.731391274719741</v>
      </c>
      <c r="E33" s="1">
        <f t="shared" si="2"/>
        <v>99.584205017105447</v>
      </c>
    </row>
    <row r="34" spans="2:5">
      <c r="B34" s="1">
        <f t="shared" si="3"/>
        <v>141.42135623730951</v>
      </c>
      <c r="C34" s="1">
        <f t="shared" si="0"/>
        <v>70.710678118654755</v>
      </c>
      <c r="D34" s="1">
        <f t="shared" si="1"/>
        <v>17.677669529663689</v>
      </c>
      <c r="E34" s="1">
        <f t="shared" si="2"/>
        <v>88.388347648318444</v>
      </c>
    </row>
    <row r="35" spans="2:5">
      <c r="B35" s="1">
        <f t="shared" si="3"/>
        <v>164.9915822768611</v>
      </c>
      <c r="C35" s="1">
        <f t="shared" si="0"/>
        <v>60.609152673132641</v>
      </c>
      <c r="D35" s="1">
        <f t="shared" si="1"/>
        <v>20.623947784607637</v>
      </c>
      <c r="E35" s="1">
        <f t="shared" si="2"/>
        <v>81.233100457740278</v>
      </c>
    </row>
    <row r="36" spans="2:5">
      <c r="B36" s="1">
        <f t="shared" si="3"/>
        <v>188.56180831641268</v>
      </c>
      <c r="C36" s="1">
        <f t="shared" si="0"/>
        <v>53.033008588991059</v>
      </c>
      <c r="D36" s="1">
        <f t="shared" si="1"/>
        <v>23.570226039551585</v>
      </c>
      <c r="E36" s="1">
        <f t="shared" si="2"/>
        <v>76.603234628542651</v>
      </c>
    </row>
    <row r="37" spans="2:5">
      <c r="B37" s="1">
        <f t="shared" si="3"/>
        <v>212.13203435596427</v>
      </c>
      <c r="C37" s="1">
        <f t="shared" si="0"/>
        <v>47.14045207910317</v>
      </c>
      <c r="D37" s="1">
        <f t="shared" si="1"/>
        <v>26.516504294495533</v>
      </c>
      <c r="E37" s="1">
        <f t="shared" si="2"/>
        <v>73.656956373598703</v>
      </c>
    </row>
    <row r="38" spans="2:5">
      <c r="B38" s="1">
        <f t="shared" si="3"/>
        <v>235.70226039551585</v>
      </c>
      <c r="C38" s="1">
        <f t="shared" si="0"/>
        <v>42.426406871192853</v>
      </c>
      <c r="D38" s="1">
        <f t="shared" si="1"/>
        <v>29.462782549439481</v>
      </c>
      <c r="E38" s="1">
        <f t="shared" si="2"/>
        <v>71.889189420632334</v>
      </c>
    </row>
    <row r="39" spans="2:5">
      <c r="B39" s="1">
        <f t="shared" si="3"/>
        <v>259.27248643506744</v>
      </c>
      <c r="C39" s="1">
        <f t="shared" si="0"/>
        <v>38.5694607919935</v>
      </c>
      <c r="D39" s="1">
        <f t="shared" si="1"/>
        <v>32.409060804383429</v>
      </c>
      <c r="E39" s="1">
        <f t="shared" si="2"/>
        <v>70.978521596376936</v>
      </c>
    </row>
    <row r="40" spans="2:5">
      <c r="B40" s="1">
        <f t="shared" si="3"/>
        <v>282.84271247461902</v>
      </c>
      <c r="C40" s="1">
        <f t="shared" si="0"/>
        <v>35.355339059327378</v>
      </c>
      <c r="D40" s="1">
        <f t="shared" si="1"/>
        <v>35.355339059327378</v>
      </c>
      <c r="E40" s="1">
        <f t="shared" si="2"/>
        <v>70.710678118654755</v>
      </c>
    </row>
    <row r="41" spans="2:5">
      <c r="B41" s="1">
        <f t="shared" si="3"/>
        <v>306.41293851417061</v>
      </c>
      <c r="C41" s="1">
        <f t="shared" si="0"/>
        <v>32.635697593225267</v>
      </c>
      <c r="D41" s="1">
        <f t="shared" si="1"/>
        <v>38.301617314271326</v>
      </c>
      <c r="E41" s="1">
        <f t="shared" si="2"/>
        <v>70.937314907496585</v>
      </c>
    </row>
    <row r="42" spans="2:5">
      <c r="B42" s="1">
        <f t="shared" si="3"/>
        <v>329.98316455372219</v>
      </c>
      <c r="C42" s="1">
        <f t="shared" si="0"/>
        <v>30.304576336566321</v>
      </c>
      <c r="D42" s="1">
        <f t="shared" si="1"/>
        <v>41.247895569215274</v>
      </c>
      <c r="E42" s="1">
        <f t="shared" si="2"/>
        <v>71.552471905781601</v>
      </c>
    </row>
    <row r="43" spans="2:5">
      <c r="B43" s="1">
        <f t="shared" si="3"/>
        <v>353.55339059327378</v>
      </c>
      <c r="C43" s="1">
        <f t="shared" si="0"/>
        <v>28.284271247461898</v>
      </c>
      <c r="D43" s="1">
        <f t="shared" si="1"/>
        <v>44.194173824159222</v>
      </c>
      <c r="E43" s="1">
        <f t="shared" si="2"/>
        <v>72.478445071621124</v>
      </c>
    </row>
    <row r="44" spans="2:5">
      <c r="B44" s="1">
        <f t="shared" si="3"/>
        <v>377.12361663282536</v>
      </c>
      <c r="C44" s="1">
        <f t="shared" si="0"/>
        <v>26.51650429449553</v>
      </c>
      <c r="D44" s="1">
        <f t="shared" si="1"/>
        <v>47.14045207910317</v>
      </c>
      <c r="E44" s="1">
        <f t="shared" si="2"/>
        <v>73.656956373598703</v>
      </c>
    </row>
    <row r="45" spans="2:5">
      <c r="B45" s="1">
        <f t="shared" si="3"/>
        <v>400.69384267237695</v>
      </c>
      <c r="C45" s="1">
        <f t="shared" si="0"/>
        <v>24.956709924231088</v>
      </c>
      <c r="D45" s="1">
        <f t="shared" si="1"/>
        <v>50.086730334047118</v>
      </c>
      <c r="E45" s="1">
        <f t="shared" si="2"/>
        <v>75.04344025827821</v>
      </c>
    </row>
    <row r="46" spans="2:5">
      <c r="B46" s="1">
        <f t="shared" si="3"/>
        <v>424.26406871192853</v>
      </c>
      <c r="C46" s="1">
        <f t="shared" si="0"/>
        <v>23.570226039551585</v>
      </c>
      <c r="D46" s="1">
        <f t="shared" si="1"/>
        <v>53.033008588991066</v>
      </c>
      <c r="E46" s="1">
        <f t="shared" si="2"/>
        <v>76.603234628542651</v>
      </c>
    </row>
    <row r="47" spans="2:5">
      <c r="B47" s="1">
        <f t="shared" si="3"/>
        <v>447.83429475148012</v>
      </c>
      <c r="C47" s="1">
        <f t="shared" si="0"/>
        <v>22.329687826943605</v>
      </c>
      <c r="D47" s="1">
        <f t="shared" si="1"/>
        <v>55.979286843935014</v>
      </c>
      <c r="E47" s="1">
        <f t="shared" si="2"/>
        <v>78.308974670878627</v>
      </c>
    </row>
    <row r="48" spans="2:5">
      <c r="B48" s="1">
        <f t="shared" si="3"/>
        <v>471.4045207910317</v>
      </c>
      <c r="C48" s="1">
        <f t="shared" si="0"/>
        <v>21.213203435596427</v>
      </c>
      <c r="D48" s="1">
        <f t="shared" si="1"/>
        <v>58.925565098878963</v>
      </c>
      <c r="E48" s="1">
        <f t="shared" si="2"/>
        <v>80.138768534475389</v>
      </c>
    </row>
    <row r="49" spans="2:5">
      <c r="B49" s="1">
        <f t="shared" si="3"/>
        <v>494.97474683058329</v>
      </c>
      <c r="C49" s="1">
        <f t="shared" si="0"/>
        <v>20.203050891044214</v>
      </c>
      <c r="D49" s="1">
        <f t="shared" si="1"/>
        <v>61.871843353822911</v>
      </c>
      <c r="E49" s="1">
        <f t="shared" si="2"/>
        <v>82.074894244867124</v>
      </c>
    </row>
    <row r="50" spans="2:5">
      <c r="B50" s="1">
        <f t="shared" si="3"/>
        <v>518.54497287013487</v>
      </c>
      <c r="C50" s="1">
        <f t="shared" si="0"/>
        <v>19.28473039599675</v>
      </c>
      <c r="D50" s="1">
        <f t="shared" si="1"/>
        <v>64.818121608766859</v>
      </c>
      <c r="E50" s="1">
        <f t="shared" si="2"/>
        <v>84.102852004763605</v>
      </c>
    </row>
    <row r="51" spans="2:5">
      <c r="B51" s="1">
        <f t="shared" si="3"/>
        <v>542.11519890968646</v>
      </c>
      <c r="C51" s="1">
        <f t="shared" si="0"/>
        <v>18.446263857040371</v>
      </c>
      <c r="D51" s="1">
        <f t="shared" si="1"/>
        <v>67.764399863710807</v>
      </c>
      <c r="E51" s="1">
        <f t="shared" si="2"/>
        <v>86.210663720751171</v>
      </c>
    </row>
    <row r="52" spans="2:5">
      <c r="B52" s="1">
        <f t="shared" si="3"/>
        <v>565.68542494923804</v>
      </c>
      <c r="C52" s="1">
        <f t="shared" si="0"/>
        <v>17.677669529663689</v>
      </c>
      <c r="D52" s="1">
        <f t="shared" si="1"/>
        <v>70.710678118654755</v>
      </c>
      <c r="E52" s="1">
        <f t="shared" si="2"/>
        <v>88.388347648318444</v>
      </c>
    </row>
    <row r="53" spans="2:5">
      <c r="B53" s="1">
        <f t="shared" si="3"/>
        <v>589.25565098878963</v>
      </c>
      <c r="C53" s="1">
        <f t="shared" si="0"/>
        <v>16.970562748477139</v>
      </c>
      <c r="D53" s="1">
        <f t="shared" si="1"/>
        <v>73.656956373598703</v>
      </c>
      <c r="E53" s="1">
        <f t="shared" si="2"/>
        <v>90.627519122075839</v>
      </c>
    </row>
    <row r="54" spans="2:5">
      <c r="B54" s="1">
        <f t="shared" si="3"/>
        <v>612.82587702834121</v>
      </c>
      <c r="C54" s="1">
        <f t="shared" si="0"/>
        <v>16.317848796612633</v>
      </c>
      <c r="D54" s="1">
        <f t="shared" si="1"/>
        <v>76.603234628542651</v>
      </c>
      <c r="E54" s="1">
        <f t="shared" si="2"/>
        <v>92.921083425155288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2007-08-18T05:04:47Z</dcterms:created>
  <dcterms:modified xsi:type="dcterms:W3CDTF">2007-08-18T05:06:08Z</dcterms:modified>
</cp:coreProperties>
</file>