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" numFmtId="165"/>
    <numFmt formatCode="0.0000" numFmtId="166"/>
    <numFmt formatCode="[$-F800]dddd\,\ mmmm\ dd\,\ yyyy" numFmtId="167"/>
  </numFmts>
  <fonts count="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11"/>
    </font>
    <font>
      <name val="Calibri"/>
      <charset val="204"/>
      <family val="2"/>
      <color theme="1"/>
      <sz val="8"/>
    </font>
    <font>
      <name val="Calibri"/>
      <charset val="204"/>
      <family val="2"/>
      <color theme="1"/>
      <sz val="9"/>
    </font>
    <font>
      <name val="Arial"/>
      <charset val="204"/>
      <family val="2"/>
      <color theme="1"/>
      <sz val="11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60">
    <xf borderId="0" fillId="0" fontId="0" numFmtId="0" pivotButton="0" quotePrefix="0" xfId="0"/>
    <xf borderId="0" fillId="0" fontId="0" numFmtId="0" pivotButton="0" quotePrefix="0" xfId="0"/>
    <xf applyAlignment="1" borderId="4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left" vertical="center" wrapText="1"/>
    </xf>
    <xf applyAlignment="1" borderId="4" fillId="0" fontId="0" numFmtId="0" pivotButton="0" quotePrefix="0" xfId="0">
      <alignment horizontal="left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/>
    </xf>
    <xf applyAlignment="1" borderId="4" fillId="0" fontId="0" numFmtId="1" pivotButton="0" quotePrefix="0" xfId="0">
      <alignment horizontal="center" vertical="center" wrapText="1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4" fillId="0" fontId="0" numFmtId="164" pivotButton="0" quotePrefix="0" xfId="0">
      <alignment horizontal="center" vertical="center" wrapText="1"/>
    </xf>
    <xf applyAlignment="1" borderId="4" fillId="0" fontId="0" numFmtId="165" pivotButton="0" quotePrefix="0" xfId="0">
      <alignment horizontal="center" vertical="center" wrapText="1"/>
    </xf>
    <xf applyAlignment="1" borderId="4" fillId="0" fontId="0" numFmtId="166" pivotButton="0" quotePrefix="0" xfId="0">
      <alignment horizontal="center" vertical="center" wrapText="1"/>
    </xf>
    <xf applyAlignment="1" borderId="1" fillId="0" fontId="0" numFmtId="0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3" fillId="0" fontId="0" numFmtId="0" pivotButton="0" quotePrefix="0" xfId="0">
      <alignment horizontal="left"/>
    </xf>
    <xf applyAlignment="1" borderId="4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7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0" pivotButton="0" quotePrefix="0" xfId="0">
      <alignment horizontal="left" wrapText="1"/>
    </xf>
    <xf borderId="0" fillId="0" fontId="6" numFmtId="0" pivotButton="0" quotePrefix="0" xfId="0"/>
    <xf applyAlignment="1" borderId="0" fillId="0" fontId="6" numFmtId="14" pivotButton="0" quotePrefix="0" xfId="0">
      <alignment horizontal="center"/>
    </xf>
    <xf applyAlignment="1" borderId="0" fillId="0" fontId="6" numFmtId="0" pivotButton="0" quotePrefix="0" xfId="0">
      <alignment horizontal="left"/>
    </xf>
    <xf applyAlignment="1" borderId="0" fillId="0" fontId="6" numFmtId="0" pivotButton="0" quotePrefix="0" xfId="0">
      <alignment horizontal="center"/>
    </xf>
    <xf applyAlignment="1" borderId="0" fillId="0" fontId="0" numFmtId="167" pivotButton="0" quotePrefix="0" xfId="0">
      <alignment horizontal="center"/>
    </xf>
    <xf borderId="1" fillId="0" fontId="0" numFmtId="0" pivotButton="0" quotePrefix="0" xfId="0"/>
    <xf borderId="3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  <xf borderId="12" fillId="0" fontId="0" numFmtId="0" pivotButton="0" quotePrefix="0" xfId="0"/>
    <xf applyAlignment="1" borderId="4" fillId="0" fontId="0" numFmtId="165" pivotButton="0" quotePrefix="0" xfId="0">
      <alignment horizontal="center" vertical="center" wrapText="1"/>
    </xf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4" fillId="0" fontId="0" numFmtId="166" pivotButton="0" quotePrefix="0" xfId="0">
      <alignment horizontal="center" vertical="center" wrapText="1"/>
    </xf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8"/>
  <sheetViews>
    <sheetView tabSelected="1" topLeftCell="A13" workbookViewId="0" zoomScaleNormal="100">
      <selection activeCell="C47" sqref="C47"/>
    </sheetView>
  </sheetViews>
  <sheetFormatPr baseColWidth="8" defaultRowHeight="15"/>
  <cols>
    <col bestFit="1" customWidth="1" max="7" min="7" style="39" width="11.5703125"/>
    <col bestFit="1" customWidth="1" max="10" min="10" style="39" width="12.28515625"/>
  </cols>
  <sheetData>
    <row r="1" s="39">
      <c r="A1" s="34" t="inlineStr">
        <is>
          <t>ООО "МетроСтандарт"</t>
        </is>
      </c>
    </row>
    <row r="2" s="39">
      <c r="A2" s="34" t="inlineStr">
        <is>
          <t>ИНН/КПП 6321323773/632101001</t>
        </is>
      </c>
    </row>
    <row r="3" s="39">
      <c r="A3" s="34" t="inlineStr">
        <is>
          <t>ОГРН 1136320021200</t>
        </is>
      </c>
    </row>
    <row r="4" s="39">
      <c r="A4" s="34" t="inlineStr">
        <is>
          <t>Юр. Адрес: 445037, Самарская обл., г. Тольятти, Юбилейная ул., 31И, помещ. 1009</t>
        </is>
      </c>
    </row>
    <row r="5" s="39">
      <c r="A5" s="31" t="inlineStr">
        <is>
          <t>Протокол №</t>
        </is>
      </c>
      <c r="C5" s="36" t="inlineStr">
        <is>
          <t xml:space="preserve">№ С-ДУГ/27-06-2023/267629070 </t>
        </is>
      </c>
      <c r="F5" t="inlineStr">
        <is>
          <t>от</t>
        </is>
      </c>
      <c r="G5" s="49" t="inlineStr">
        <is>
          <t>27.06.2023</t>
        </is>
      </c>
    </row>
    <row r="6" s="39">
      <c r="A6" t="inlineStr">
        <is>
          <t>Тип СИ:</t>
        </is>
      </c>
      <c r="B6" s="31" t="inlineStr">
        <is>
          <t xml:space="preserve"> КСТ-22; КСТ-22; </t>
        </is>
      </c>
    </row>
    <row r="7" s="39">
      <c r="A7" s="31" t="inlineStr">
        <is>
          <t>Заводской №:</t>
        </is>
      </c>
      <c r="C7" s="40" t="inlineStr">
        <is>
          <t>9В-02668</t>
        </is>
      </c>
      <c r="F7" s="41" t="inlineStr">
        <is>
          <t>Номер в ФИФ:</t>
        </is>
      </c>
      <c r="H7" s="42" t="inlineStr">
        <is>
          <t>25335-13</t>
        </is>
      </c>
    </row>
    <row r="8" s="39">
      <c r="A8" s="31" t="inlineStr">
        <is>
          <t>Принадлежит:</t>
        </is>
      </c>
      <c r="C8" s="43" t="inlineStr">
        <is>
          <t>ЮЛ</t>
        </is>
      </c>
    </row>
    <row r="9" s="39">
      <c r="A9" s="31" t="inlineStr">
        <is>
          <t>Поверен в соответствии с:</t>
        </is>
      </c>
      <c r="D9" s="31" t="inlineStr">
        <is>
          <t>ИВКА.407281.004 МП</t>
        </is>
      </c>
    </row>
    <row r="10" s="39">
      <c r="A10" s="42" t="n"/>
    </row>
    <row r="11" s="39">
      <c r="A11" s="31" t="inlineStr">
        <is>
          <t>Средства поверки:</t>
        </is>
      </c>
      <c r="C11" s="31" t="inlineStr">
        <is>
          <t>3.7.АБЭ.0002.2021; 80030.20.2Р.00695284; 65421.16.2Р.00476588;</t>
        </is>
      </c>
    </row>
    <row r="12" s="39">
      <c r="A12" s="31" t="inlineStr">
        <is>
          <t xml:space="preserve">65421.16.2Р.00476587; Теркон № 831837, № ФИФ 23245-08; ТЕРМОТЕСТ № 701156 № ФИФ </t>
        </is>
      </c>
    </row>
    <row r="13" s="39">
      <c r="A13" s="44" t="inlineStr">
        <is>
          <t>39300-08; ИВА-6Н-Д № 2334, № ФИФ 46434-11; СОПпр-2а-3-000 № 6151, № ФИФ 11519-11; Ч3-57 № 5031178, № ФИФ 6081-77; DG1022 № DG1D204103394 № ФИФ 56011-13</t>
        </is>
      </c>
    </row>
    <row r="14" s="39">
      <c r="A14" t="inlineStr">
        <is>
          <t>Условия поверки:</t>
        </is>
      </c>
      <c r="C14" s="31" t="inlineStr">
        <is>
          <t xml:space="preserve"> температура: 25,8 С; атм. давление: 100,1 кПа; отн. влажность: 49,5 %; другие</t>
        </is>
      </c>
    </row>
    <row r="15" s="39">
      <c r="A15" s="31" t="n"/>
    </row>
    <row r="16">
      <c r="A16" t="inlineStr">
        <is>
          <t>1. Внешний осмотр:</t>
        </is>
      </c>
      <c r="D16" s="20" t="inlineStr">
        <is>
          <t>соответствует требованиям методики поверки</t>
        </is>
      </c>
      <c r="E16" s="50" t="n"/>
      <c r="F16" s="50" t="n"/>
      <c r="G16" s="50" t="n"/>
      <c r="H16" s="50" t="n"/>
      <c r="I16" s="50" t="n"/>
    </row>
    <row r="17">
      <c r="A17" s="31" t="inlineStr">
        <is>
          <t>2. Опробование, проверка герметичности</t>
        </is>
      </c>
      <c r="F17" s="32" t="inlineStr">
        <is>
          <t>соответствует требованиям</t>
        </is>
      </c>
      <c r="G17" s="51" t="n"/>
      <c r="H17" s="51" t="n"/>
      <c r="I17" s="51" t="n"/>
    </row>
    <row r="18">
      <c r="A18" s="20" t="inlineStr">
        <is>
          <t xml:space="preserve"> методики поверки</t>
        </is>
      </c>
      <c r="B18" s="50" t="n"/>
      <c r="C18" s="50" t="n"/>
      <c r="D18" s="50" t="n"/>
      <c r="E18" s="50" t="n"/>
      <c r="F18" s="50" t="n"/>
      <c r="G18" s="50" t="n"/>
      <c r="H18" s="50" t="n"/>
      <c r="I18" s="50" t="n"/>
    </row>
    <row customHeight="1" ht="16.5" r="19" s="39">
      <c r="A19" s="29" t="inlineStr">
        <is>
          <t>3. Определение погрешности при измерении температуры</t>
        </is>
      </c>
      <c r="B19" s="52" t="n"/>
      <c r="C19" s="52" t="n"/>
      <c r="D19" s="52" t="n"/>
      <c r="E19" s="52" t="n"/>
      <c r="F19" s="52" t="n"/>
      <c r="G19" s="52" t="n"/>
    </row>
    <row customHeight="1" ht="15" r="20" s="39">
      <c r="A20" s="19" t="inlineStr">
        <is>
          <t>Заданная темп., °С</t>
        </is>
      </c>
      <c r="B20" s="19" t="inlineStr">
        <is>
          <t>Температура, °С</t>
        </is>
      </c>
      <c r="C20" s="51" t="n"/>
      <c r="D20" s="53" t="n"/>
      <c r="E20" s="19" t="inlineStr">
        <is>
          <t>Абсолютная погрешность, °С</t>
        </is>
      </c>
      <c r="F20" s="51" t="n"/>
      <c r="G20" s="51" t="n"/>
      <c r="H20" s="51" t="n"/>
      <c r="I20" s="53" t="n"/>
      <c r="J20" s="5" t="n"/>
    </row>
    <row r="21">
      <c r="A21" s="54" t="n"/>
      <c r="B21" s="2" t="inlineStr">
        <is>
          <t>t0</t>
        </is>
      </c>
      <c r="C21" s="2" t="inlineStr">
        <is>
          <t>t1</t>
        </is>
      </c>
      <c r="D21" s="2" t="inlineStr">
        <is>
          <t>t2</t>
        </is>
      </c>
      <c r="E21" s="19" t="inlineStr">
        <is>
          <t>t1-t0</t>
        </is>
      </c>
      <c r="F21" s="53" t="n"/>
      <c r="G21" s="19" t="inlineStr">
        <is>
          <t>t2-t0</t>
        </is>
      </c>
      <c r="H21" s="53" t="n"/>
      <c r="I21" s="18" t="inlineStr">
        <is>
          <t>∆доп</t>
        </is>
      </c>
      <c r="J21" s="5" t="n"/>
    </row>
    <row r="22">
      <c r="A22" s="19" t="n">
        <v>0</v>
      </c>
      <c r="B22" s="55">
        <f>RANDBETWEEN(1,9)/1000</f>
        <v/>
      </c>
      <c r="C22" s="25">
        <f>RANDBETWEEN(1,5)/10</f>
        <v/>
      </c>
      <c r="D22" s="25">
        <f>RANDBETWEEN(1,5)/10</f>
        <v/>
      </c>
      <c r="E22" s="33">
        <f>C22-B22</f>
        <v/>
      </c>
      <c r="F22" s="53" t="n"/>
      <c r="G22" s="33">
        <f>D22-B22</f>
        <v/>
      </c>
      <c r="H22" s="53" t="n"/>
      <c r="I22" s="33">
        <f>0.6+0.004*A22</f>
        <v/>
      </c>
      <c r="J22" s="5" t="n"/>
    </row>
    <row r="23">
      <c r="A23" s="19" t="n">
        <v>75</v>
      </c>
      <c r="B23" s="55">
        <f>RANDBETWEEN(74990,75010)/1000</f>
        <v/>
      </c>
      <c r="C23" s="25">
        <f>RANDBETWEEN(746,754)/10</f>
        <v/>
      </c>
      <c r="D23" s="25">
        <f>RANDBETWEEN(746,754)/10</f>
        <v/>
      </c>
      <c r="E23" s="33">
        <f>C23-B23</f>
        <v/>
      </c>
      <c r="F23" s="53" t="n"/>
      <c r="G23" s="33">
        <f>D23-B23</f>
        <v/>
      </c>
      <c r="H23" s="53" t="n"/>
      <c r="I23" s="33">
        <f>0.6+0.004*A23</f>
        <v/>
      </c>
      <c r="J23" s="5" t="n"/>
    </row>
    <row r="24">
      <c r="A24" s="19" t="n">
        <v>150</v>
      </c>
      <c r="B24" s="55">
        <f>RANDBETWEEN(149985,150012)/1000</f>
        <v/>
      </c>
      <c r="C24" s="25">
        <f>RANDBETWEEN(1494,1506)/10</f>
        <v/>
      </c>
      <c r="D24" s="25">
        <f>RANDBETWEEN(1494,1506)/10</f>
        <v/>
      </c>
      <c r="E24" s="33">
        <f>C24-B24</f>
        <v/>
      </c>
      <c r="F24" s="53" t="n"/>
      <c r="G24" s="33">
        <f>D24-B24</f>
        <v/>
      </c>
      <c r="H24" s="53" t="n"/>
      <c r="I24" s="33">
        <f>0.6+0.004*A24</f>
        <v/>
      </c>
      <c r="J24" s="5" t="n"/>
    </row>
    <row customHeight="1" ht="15.75" r="25" s="39">
      <c r="A25" s="29" t="inlineStr">
        <is>
          <t>4. Определение погрешности при измерении разности температур</t>
        </is>
      </c>
      <c r="B25" s="52" t="n"/>
      <c r="C25" s="52" t="n"/>
      <c r="D25" s="52" t="n"/>
      <c r="E25" s="52" t="n"/>
      <c r="F25" s="52" t="n"/>
      <c r="G25" s="52" t="n"/>
      <c r="I25" s="5" t="n"/>
      <c r="J25" s="5" t="n"/>
    </row>
    <row customHeight="1" ht="15" r="26" s="39">
      <c r="A26" s="19" t="inlineStr">
        <is>
          <t>Заданная разн., °С</t>
        </is>
      </c>
      <c r="B26" s="19" t="inlineStr">
        <is>
          <t>Температура, °С</t>
        </is>
      </c>
      <c r="C26" s="51" t="n"/>
      <c r="D26" s="51" t="n"/>
      <c r="E26" s="53" t="n"/>
      <c r="F26" s="19" t="inlineStr">
        <is>
          <t>t0-t01</t>
        </is>
      </c>
      <c r="G26" s="19" t="inlineStr">
        <is>
          <t>t1-t2</t>
        </is>
      </c>
      <c r="H26" s="18" t="inlineStr">
        <is>
          <t>δt</t>
        </is>
      </c>
      <c r="I26" s="18" t="inlineStr">
        <is>
          <t>δtдоп</t>
        </is>
      </c>
    </row>
    <row customHeight="1" ht="15" r="27" s="39">
      <c r="A27" s="54" t="n"/>
      <c r="B27" s="19" t="inlineStr">
        <is>
          <t>t0</t>
        </is>
      </c>
      <c r="C27" s="19" t="inlineStr">
        <is>
          <t>t01</t>
        </is>
      </c>
      <c r="D27" s="19" t="inlineStr">
        <is>
          <t>t1</t>
        </is>
      </c>
      <c r="E27" s="19" t="inlineStr">
        <is>
          <t>t2</t>
        </is>
      </c>
      <c r="F27" s="54" t="n"/>
      <c r="G27" s="54" t="n"/>
      <c r="H27" s="54" t="n"/>
      <c r="I27" s="54" t="n"/>
      <c r="J27" s="5" t="n"/>
    </row>
    <row r="28">
      <c r="A28" s="19" t="n">
        <v>3</v>
      </c>
      <c r="B28" s="55">
        <f>RANDBETWEEN(39995,40003)/1000</f>
        <v/>
      </c>
      <c r="C28" s="55">
        <f>RANDBETWEEN(36997,37003)/1000</f>
        <v/>
      </c>
      <c r="D28" s="25">
        <f>RANDBETWEEN(399,400)/10</f>
        <v/>
      </c>
      <c r="E28" s="25">
        <f>RANDBETWEEN(369,370)/10</f>
        <v/>
      </c>
      <c r="F28" s="19">
        <f>B28-C28</f>
        <v/>
      </c>
      <c r="G28" s="19">
        <f>D28-E28</f>
        <v/>
      </c>
      <c r="H28" s="33">
        <f>((G28-F28)/F28)*100</f>
        <v/>
      </c>
      <c r="I28" s="17">
        <f>0.5+(3*(A28/F28))</f>
        <v/>
      </c>
      <c r="J28" s="5" t="n"/>
    </row>
    <row r="29">
      <c r="A29" s="19" t="n">
        <v>20</v>
      </c>
      <c r="B29" s="55">
        <f>RANDBETWEEN(69995,70003)/1000</f>
        <v/>
      </c>
      <c r="C29" s="55">
        <f>RANDBETWEEN(49990,50012)/1000</f>
        <v/>
      </c>
      <c r="D29" s="25">
        <f>RANDBETWEEN(699,702)/10</f>
        <v/>
      </c>
      <c r="E29" s="25">
        <f>RANDBETWEEN(499,501)/10</f>
        <v/>
      </c>
      <c r="F29" s="19">
        <f>B29-C29</f>
        <v/>
      </c>
      <c r="G29" s="19">
        <f>D29-E29</f>
        <v/>
      </c>
      <c r="H29" s="33">
        <f>((G29-F29)/F29)*100</f>
        <v/>
      </c>
      <c r="I29" s="17">
        <f>0.5+(3*(A29/F29))</f>
        <v/>
      </c>
      <c r="J29" s="5" t="n"/>
    </row>
    <row r="30">
      <c r="A30" s="19" t="n">
        <v>128</v>
      </c>
      <c r="B30" s="55">
        <f>RANDBETWEEN(129995,130003)/1000</f>
        <v/>
      </c>
      <c r="C30" s="55">
        <f>RANDBETWEEN(1990,2014)/1000</f>
        <v/>
      </c>
      <c r="D30" s="25">
        <f>RANDBETWEEN(1295,1305)/10</f>
        <v/>
      </c>
      <c r="E30" s="25">
        <f>RANDBETWEEN(16,28)/10</f>
        <v/>
      </c>
      <c r="F30" s="19">
        <f>B30-C30</f>
        <v/>
      </c>
      <c r="G30" s="19">
        <f>D30-E30</f>
        <v/>
      </c>
      <c r="H30" s="33">
        <f>((G30-F30)/F30)*100</f>
        <v/>
      </c>
      <c r="I30" s="17">
        <f>0.5+(3*(A30/F30))</f>
        <v/>
      </c>
      <c r="J30" s="5" t="n"/>
    </row>
    <row r="31" s="39">
      <c r="A31" s="24" t="inlineStr">
        <is>
          <t>5. Определение погрешности при измерении объема</t>
        </is>
      </c>
      <c r="J31" s="5" t="n"/>
    </row>
    <row customHeight="1" ht="15" r="32" s="39">
      <c r="A32" s="19" t="inlineStr">
        <is>
          <t>Значение расхода, м3/ч</t>
        </is>
      </c>
      <c r="B32" s="56" t="n"/>
      <c r="C32" s="19" t="inlineStr">
        <is>
          <t>Объем по поверочной установке, м3</t>
        </is>
      </c>
      <c r="D32" s="56" t="n"/>
      <c r="E32" s="19" t="inlineStr">
        <is>
          <t>Объем по поверяемому СИ, м3</t>
        </is>
      </c>
      <c r="F32" s="56" t="n"/>
      <c r="G32" s="19" t="inlineStr">
        <is>
          <t>δ, %</t>
        </is>
      </c>
      <c r="H32" s="5" t="n"/>
      <c r="I32" s="5" t="n"/>
    </row>
    <row customHeight="1" ht="31.5" r="33" s="39">
      <c r="A33" s="57" t="n"/>
      <c r="B33" s="58" t="n"/>
      <c r="C33" s="57" t="n"/>
      <c r="D33" s="58" t="n"/>
      <c r="E33" s="57" t="n"/>
      <c r="F33" s="58" t="n"/>
      <c r="G33" s="54" t="n"/>
      <c r="H33" s="5" t="n"/>
      <c r="I33" s="5" t="n"/>
    </row>
    <row r="34" s="39">
      <c r="A34" s="25" t="n">
        <v>2.8</v>
      </c>
      <c r="B34" s="53" t="n"/>
      <c r="C34" s="55">
        <f>RANDBETWEEN(780,785)/1000</f>
        <v/>
      </c>
      <c r="D34" s="53" t="n"/>
      <c r="E34" s="55">
        <f>RANDBETWEEN(778,782)/1000</f>
        <v/>
      </c>
      <c r="F34" s="53" t="n"/>
      <c r="G34" s="33">
        <f>((E34-C34)/C34)*100</f>
        <v/>
      </c>
      <c r="H34" s="23" t="n"/>
      <c r="I34" s="5" t="n"/>
    </row>
    <row r="35" s="39">
      <c r="A35" s="33" t="n">
        <v>0.3</v>
      </c>
      <c r="B35" s="53" t="n"/>
      <c r="C35" s="59">
        <f>RANDBETWEEN(750,765)/10000</f>
        <v/>
      </c>
      <c r="D35" s="53" t="n"/>
      <c r="E35" s="59">
        <f>RANDBETWEEN(758,767)/10000</f>
        <v/>
      </c>
      <c r="F35" s="53" t="n"/>
      <c r="G35" s="33">
        <f>((E35-C35)/C35)*100</f>
        <v/>
      </c>
      <c r="H35" s="23" t="n"/>
      <c r="I35" s="5" t="n"/>
    </row>
    <row r="36" s="39">
      <c r="A36" s="55" t="n">
        <v>0.017</v>
      </c>
      <c r="B36" s="53" t="n"/>
      <c r="C36" s="59">
        <f>RANDBETWEEN(425,430)/100000</f>
        <v/>
      </c>
      <c r="D36" s="53" t="n"/>
      <c r="E36" s="59">
        <f>RANDBETWEEN(423,432)/100000</f>
        <v/>
      </c>
      <c r="F36" s="53" t="n"/>
      <c r="G36" s="33">
        <f>((E36-C36)/C36)*100</f>
        <v/>
      </c>
      <c r="H36" s="23" t="n"/>
      <c r="I36" s="5" t="n"/>
    </row>
    <row r="37" s="39">
      <c r="A37" s="24" t="inlineStr">
        <is>
          <t>6. Определение погрешности при измерении интервалов времени</t>
        </is>
      </c>
      <c r="J37" s="5" t="n"/>
    </row>
    <row customHeight="1" ht="15" r="38" s="39">
      <c r="A38" s="19" t="inlineStr">
        <is>
          <t>№ изм.</t>
        </is>
      </c>
      <c r="B38" s="19" t="inlineStr">
        <is>
          <t>Время по секундомеру, с</t>
        </is>
      </c>
      <c r="C38" s="56" t="n"/>
      <c r="D38" s="19" t="inlineStr">
        <is>
          <t>Время по теплосчетчику, с</t>
        </is>
      </c>
      <c r="E38" s="56" t="n"/>
      <c r="F38" s="19" t="inlineStr">
        <is>
          <t>Отн. Погрешность, %</t>
        </is>
      </c>
      <c r="G38" s="56" t="n"/>
      <c r="J38" s="5" t="n"/>
    </row>
    <row r="39" s="39">
      <c r="A39" s="54" t="n"/>
      <c r="B39" s="57" t="n"/>
      <c r="C39" s="58" t="n"/>
      <c r="D39" s="57" t="n"/>
      <c r="E39" s="58" t="n"/>
      <c r="F39" s="57" t="n"/>
      <c r="G39" s="58" t="n"/>
      <c r="J39" s="5" t="n"/>
    </row>
    <row r="40" s="39">
      <c r="A40" s="9" t="n">
        <v>1</v>
      </c>
      <c r="B40" s="21">
        <f>RANDBETWEEN(3600,3600)</f>
        <v/>
      </c>
      <c r="C40" s="53" t="n"/>
      <c r="D40" s="21">
        <f>RANDBETWEEN(3599,3601)</f>
        <v/>
      </c>
      <c r="E40" s="53" t="n"/>
      <c r="F40" s="33">
        <f>((D40-B40)/B40)*100</f>
        <v/>
      </c>
      <c r="G40" s="53" t="n"/>
      <c r="H40" s="23" t="n"/>
      <c r="J40" s="5" t="n"/>
    </row>
    <row r="41" s="39">
      <c r="A41" s="9" t="n">
        <v>2</v>
      </c>
      <c r="B41" s="21">
        <f>RANDBETWEEN(3600,3600)</f>
        <v/>
      </c>
      <c r="C41" s="53" t="n"/>
      <c r="D41" s="21">
        <f>RANDBETWEEN(3599,3601)</f>
        <v/>
      </c>
      <c r="E41" s="53" t="n"/>
      <c r="F41" s="33">
        <f>((D41-B41)/B41)*100</f>
        <v/>
      </c>
      <c r="G41" s="53" t="n"/>
      <c r="H41" s="23" t="n"/>
      <c r="J41" s="5" t="n"/>
    </row>
    <row r="42" s="39">
      <c r="A42" s="24" t="n"/>
      <c r="B42" s="4" t="n"/>
      <c r="C42" s="4" t="n"/>
      <c r="D42" s="4" t="n"/>
      <c r="E42" s="4" t="n"/>
      <c r="F42" s="4" t="n"/>
      <c r="G42" s="4" t="n"/>
      <c r="H42" s="4" t="n"/>
      <c r="I42" s="4" t="n"/>
      <c r="J42" s="5" t="n"/>
    </row>
    <row r="43">
      <c r="A43" t="inlineStr">
        <is>
          <t>Вывод:</t>
        </is>
      </c>
      <c r="B43" s="20" t="inlineStr">
        <is>
          <t>по результатам поверки признан пригодным к применению</t>
        </is>
      </c>
      <c r="C43" s="50" t="n"/>
      <c r="D43" s="50" t="n"/>
      <c r="E43" s="50" t="n"/>
      <c r="F43" s="50" t="n"/>
      <c r="G43" s="50" t="n"/>
      <c r="H43" s="50" t="n"/>
      <c r="I43" s="50" t="n"/>
    </row>
    <row r="44">
      <c r="A44" s="28" t="n"/>
      <c r="B44" s="50" t="n"/>
      <c r="C44" s="50" t="n"/>
      <c r="D44" s="50" t="n"/>
      <c r="E44" s="50" t="n"/>
      <c r="F44" s="50" t="n"/>
      <c r="G44" s="50" t="n"/>
      <c r="H44" s="50" t="n"/>
      <c r="I44" s="50" t="n"/>
    </row>
    <row r="46">
      <c r="A46" s="45" t="inlineStr">
        <is>
          <t>Дата поверки:</t>
        </is>
      </c>
      <c r="B46" s="45" t="n"/>
      <c r="C46" s="46" t="inlineStr">
        <is>
          <t>27.06.2023</t>
        </is>
      </c>
    </row>
    <row r="47">
      <c r="A47" s="45" t="n"/>
      <c r="B47" s="45" t="n"/>
      <c r="C47" s="45" t="n"/>
      <c r="D47" s="45" t="n"/>
    </row>
    <row r="48">
      <c r="A48" s="47" t="inlineStr">
        <is>
          <t>Поверитель:</t>
        </is>
      </c>
      <c r="C48" s="48" t="inlineStr">
        <is>
          <t>Козиков В.А.</t>
        </is>
      </c>
    </row>
  </sheetData>
  <mergeCells count="78">
    <mergeCell ref="H7:I7"/>
    <mergeCell ref="A32:B33"/>
    <mergeCell ref="C36:D36"/>
    <mergeCell ref="A38:A39"/>
    <mergeCell ref="C46:D46"/>
    <mergeCell ref="C34:D34"/>
    <mergeCell ref="A5:B5"/>
    <mergeCell ref="E23:F23"/>
    <mergeCell ref="A35:B35"/>
    <mergeCell ref="C14:I14"/>
    <mergeCell ref="E32:F33"/>
    <mergeCell ref="E20:I20"/>
    <mergeCell ref="B6:I6"/>
    <mergeCell ref="A15:I15"/>
    <mergeCell ref="D9:I9"/>
    <mergeCell ref="A4:I4"/>
    <mergeCell ref="F7:G7"/>
    <mergeCell ref="G24:H24"/>
    <mergeCell ref="B43:I43"/>
    <mergeCell ref="E36:F36"/>
    <mergeCell ref="H41:I41"/>
    <mergeCell ref="A20:A21"/>
    <mergeCell ref="B40:C40"/>
    <mergeCell ref="A7:B7"/>
    <mergeCell ref="I26:I27"/>
    <mergeCell ref="B41:C41"/>
    <mergeCell ref="A34:B34"/>
    <mergeCell ref="C5:D5"/>
    <mergeCell ref="G5:H5"/>
    <mergeCell ref="A18:I18"/>
    <mergeCell ref="D40:E40"/>
    <mergeCell ref="C35:D35"/>
    <mergeCell ref="A9:C9"/>
    <mergeCell ref="E22:F22"/>
    <mergeCell ref="F40:G40"/>
    <mergeCell ref="E24:F24"/>
    <mergeCell ref="A12:I12"/>
    <mergeCell ref="F41:G41"/>
    <mergeCell ref="A10:I10"/>
    <mergeCell ref="A48:B48"/>
    <mergeCell ref="A13:I13"/>
    <mergeCell ref="D16:I16"/>
    <mergeCell ref="A19:G19"/>
    <mergeCell ref="B26:E26"/>
    <mergeCell ref="G26:G27"/>
    <mergeCell ref="G32:G33"/>
    <mergeCell ref="B38:C39"/>
    <mergeCell ref="D41:E41"/>
    <mergeCell ref="C8:I8"/>
    <mergeCell ref="A26:A27"/>
    <mergeCell ref="G21:H21"/>
    <mergeCell ref="F26:F27"/>
    <mergeCell ref="A8:B8"/>
    <mergeCell ref="A36:B36"/>
    <mergeCell ref="A1:I1"/>
    <mergeCell ref="E35:F35"/>
    <mergeCell ref="C11:I11"/>
    <mergeCell ref="A31:I31"/>
    <mergeCell ref="G22:H22"/>
    <mergeCell ref="A3:I3"/>
    <mergeCell ref="F17:I17"/>
    <mergeCell ref="A37:I37"/>
    <mergeCell ref="E34:F34"/>
    <mergeCell ref="C32:D33"/>
    <mergeCell ref="C48:D48"/>
    <mergeCell ref="H26:H27"/>
    <mergeCell ref="A2:I2"/>
    <mergeCell ref="C7:E7"/>
    <mergeCell ref="D38:E39"/>
    <mergeCell ref="A11:B11"/>
    <mergeCell ref="A17:E17"/>
    <mergeCell ref="G23:H23"/>
    <mergeCell ref="F38:G39"/>
    <mergeCell ref="A25:G25"/>
    <mergeCell ref="E21:F21"/>
    <mergeCell ref="A44:I44"/>
    <mergeCell ref="H40:I40"/>
    <mergeCell ref="B20:D20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2023-09-05T18:53:54Z</dcterms:modified>
  <cp:lastModifiedBy>MIX PC</cp:lastModifiedBy>
  <cp:lastPrinted>2023-04-26T05:44:04Z</cp:lastPrinted>
</cp:coreProperties>
</file>