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X PC\Desktop\Метростандарт\Тепловычислитель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5" i="1" l="1"/>
  <c r="F91" i="1" l="1"/>
  <c r="I91" i="1"/>
  <c r="A90" i="1"/>
  <c r="A119" i="1" s="1"/>
  <c r="A89" i="1"/>
  <c r="A118" i="1" s="1"/>
  <c r="A88" i="1"/>
  <c r="A117" i="1" s="1"/>
  <c r="A87" i="1"/>
  <c r="A116" i="1" s="1"/>
  <c r="A86" i="1"/>
  <c r="A115" i="1" s="1"/>
  <c r="A85" i="1"/>
  <c r="A114" i="1" s="1"/>
  <c r="F81" i="1"/>
  <c r="F104" i="1" s="1"/>
  <c r="F80" i="1"/>
  <c r="F103" i="1" s="1"/>
  <c r="F79" i="1"/>
  <c r="F102" i="1" s="1"/>
  <c r="F78" i="1"/>
  <c r="F101" i="1" s="1"/>
  <c r="F77" i="1"/>
  <c r="F100" i="1" s="1"/>
  <c r="F76" i="1"/>
  <c r="F99" i="1" s="1"/>
  <c r="B81" i="1"/>
  <c r="B104" i="1" s="1"/>
  <c r="B80" i="1"/>
  <c r="B103" i="1" s="1"/>
  <c r="B79" i="1"/>
  <c r="B102" i="1" s="1"/>
  <c r="B78" i="1"/>
  <c r="B101" i="1" s="1"/>
  <c r="B77" i="1"/>
  <c r="B100" i="1" s="1"/>
  <c r="B76" i="1"/>
  <c r="B99" i="1" s="1"/>
  <c r="A71" i="1"/>
  <c r="C71" i="1" s="1"/>
  <c r="A70" i="1"/>
  <c r="C70" i="1" s="1"/>
  <c r="A69" i="1"/>
  <c r="C69" i="1" s="1"/>
  <c r="A68" i="1"/>
  <c r="C68" i="1" s="1"/>
  <c r="A67" i="1"/>
  <c r="C67" i="1" s="1"/>
  <c r="A66" i="1"/>
  <c r="C66" i="1" s="1"/>
  <c r="F62" i="1"/>
  <c r="H62" i="1" s="1"/>
  <c r="F61" i="1"/>
  <c r="H61" i="1" s="1"/>
  <c r="F60" i="1"/>
  <c r="H60" i="1" s="1"/>
  <c r="F59" i="1"/>
  <c r="H59" i="1" s="1"/>
  <c r="F58" i="1"/>
  <c r="H58" i="1" s="1"/>
  <c r="F57" i="1"/>
  <c r="H57" i="1" s="1"/>
  <c r="B62" i="1"/>
  <c r="D62" i="1" s="1"/>
  <c r="B61" i="1"/>
  <c r="D61" i="1" s="1"/>
  <c r="B60" i="1"/>
  <c r="D60" i="1" s="1"/>
  <c r="B59" i="1"/>
  <c r="D59" i="1" s="1"/>
  <c r="B58" i="1"/>
  <c r="D58" i="1" s="1"/>
  <c r="B57" i="1"/>
  <c r="D57" i="1" s="1"/>
  <c r="A52" i="1"/>
  <c r="C52" i="1" s="1"/>
  <c r="A51" i="1"/>
  <c r="C51" i="1" s="1"/>
  <c r="A50" i="1"/>
  <c r="C50" i="1" s="1"/>
  <c r="A49" i="1"/>
  <c r="C49" i="1" s="1"/>
  <c r="A48" i="1"/>
  <c r="C48" i="1" s="1"/>
  <c r="A47" i="1"/>
  <c r="C47" i="1" s="1"/>
  <c r="F43" i="1"/>
  <c r="H43" i="1" s="1"/>
  <c r="F42" i="1"/>
  <c r="H42" i="1" s="1"/>
  <c r="F41" i="1"/>
  <c r="H41" i="1" s="1"/>
  <c r="F40" i="1"/>
  <c r="H40" i="1" s="1"/>
  <c r="F39" i="1"/>
  <c r="H39" i="1" s="1"/>
  <c r="F38" i="1"/>
  <c r="H38" i="1" s="1"/>
  <c r="B43" i="1"/>
  <c r="D43" i="1" s="1"/>
  <c r="B42" i="1"/>
  <c r="D42" i="1" s="1"/>
  <c r="B41" i="1"/>
  <c r="D41" i="1" s="1"/>
  <c r="B40" i="1"/>
  <c r="D40" i="1" s="1"/>
  <c r="B39" i="1"/>
  <c r="D39" i="1" s="1"/>
  <c r="B38" i="1"/>
  <c r="D38" i="1" s="1"/>
  <c r="C33" i="1"/>
  <c r="G33" i="1" s="1"/>
  <c r="C32" i="1"/>
  <c r="G32" i="1" s="1"/>
  <c r="C31" i="1"/>
  <c r="G31" i="1" s="1"/>
  <c r="C30" i="1"/>
  <c r="C22" i="1" s="1"/>
  <c r="G22" i="1" s="1"/>
  <c r="C29" i="1"/>
  <c r="G29" i="1" s="1"/>
  <c r="C28" i="1"/>
  <c r="G28" i="1" s="1"/>
  <c r="F20" i="1"/>
  <c r="C91" i="1"/>
  <c r="C120" i="1" s="1"/>
  <c r="B28" i="1"/>
  <c r="F28" i="1" s="1"/>
  <c r="C86" i="1" l="1"/>
  <c r="H81" i="1"/>
  <c r="D76" i="1"/>
  <c r="C25" i="1"/>
  <c r="D25" i="1" s="1"/>
  <c r="G30" i="1"/>
  <c r="C24" i="1"/>
  <c r="G24" i="1" s="1"/>
  <c r="H24" i="1" s="1"/>
  <c r="C23" i="1"/>
  <c r="D23" i="1" s="1"/>
  <c r="D31" i="1"/>
  <c r="C21" i="1"/>
  <c r="C20" i="1"/>
  <c r="G20" i="1" s="1"/>
  <c r="H20" i="1" s="1"/>
  <c r="D81" i="1"/>
  <c r="H76" i="1"/>
  <c r="D28" i="1"/>
  <c r="C85" i="1"/>
  <c r="C87" i="1"/>
  <c r="C90" i="1"/>
  <c r="H22" i="1"/>
  <c r="C88" i="1"/>
  <c r="C89" i="1"/>
  <c r="D32" i="1"/>
  <c r="D33" i="1"/>
  <c r="D78" i="1"/>
  <c r="D22" i="1"/>
  <c r="H29" i="1"/>
  <c r="H78" i="1"/>
  <c r="D79" i="1"/>
  <c r="D99" i="1"/>
  <c r="H79" i="1"/>
  <c r="F120" i="1"/>
  <c r="H100" i="1" s="1"/>
  <c r="I120" i="1"/>
  <c r="C117" i="1" s="1"/>
  <c r="D77" i="1"/>
  <c r="H77" i="1"/>
  <c r="D80" i="1"/>
  <c r="D29" i="1"/>
  <c r="H80" i="1"/>
  <c r="D30" i="1"/>
  <c r="G25" i="1" l="1"/>
  <c r="H25" i="1" s="1"/>
  <c r="D21" i="1"/>
  <c r="G21" i="1"/>
  <c r="H21" i="1" s="1"/>
  <c r="D24" i="1"/>
  <c r="G23" i="1"/>
  <c r="H23" i="1" s="1"/>
  <c r="D20" i="1"/>
  <c r="H28" i="1"/>
  <c r="H31" i="1"/>
  <c r="D104" i="1"/>
  <c r="D100" i="1"/>
  <c r="C114" i="1"/>
  <c r="H30" i="1"/>
  <c r="H99" i="1"/>
  <c r="H32" i="1"/>
  <c r="C118" i="1"/>
  <c r="C115" i="1"/>
  <c r="H33" i="1"/>
  <c r="D101" i="1"/>
  <c r="C119" i="1"/>
  <c r="C116" i="1"/>
  <c r="H103" i="1"/>
  <c r="D103" i="1"/>
  <c r="H102" i="1"/>
  <c r="H101" i="1"/>
  <c r="D102" i="1"/>
  <c r="H104" i="1"/>
</calcChain>
</file>

<file path=xl/sharedStrings.xml><?xml version="1.0" encoding="utf-8"?>
<sst xmlns="http://schemas.openxmlformats.org/spreadsheetml/2006/main" count="125" uniqueCount="66">
  <si>
    <t>Протокол №</t>
  </si>
  <si>
    <t>от</t>
  </si>
  <si>
    <t>Поверен в соответствии с:</t>
  </si>
  <si>
    <t>Принадлежит:</t>
  </si>
  <si>
    <t>Средства поверки:</t>
  </si>
  <si>
    <t>Условия поверки:</t>
  </si>
  <si>
    <t>Вывод:</t>
  </si>
  <si>
    <t>Поверитель:</t>
  </si>
  <si>
    <t>Номер в ФИФ:</t>
  </si>
  <si>
    <t>ООО "МетроСтандарт"</t>
  </si>
  <si>
    <t>ИНН/КПП 6321323773/632101001</t>
  </si>
  <si>
    <t>ОГРН 1136320021200</t>
  </si>
  <si>
    <t>Юр. Адрес: 445037, Самарская обл., г. Тольятти, Юбилейная ул., 31И, помещ. 1009</t>
  </si>
  <si>
    <t>по результатам поверки признан пригодным к применению</t>
  </si>
  <si>
    <r>
      <t>δ</t>
    </r>
    <r>
      <rPr>
        <vertAlign val="subscript"/>
        <sz val="10"/>
        <rFont val="Times New Roman"/>
        <family val="1"/>
        <charset val="204"/>
      </rPr>
      <t xml:space="preserve"> ТВW</t>
    </r>
    <r>
      <rPr>
        <sz val="10"/>
        <rFont val="Times New Roman"/>
        <family val="1"/>
        <charset val="204"/>
      </rPr>
      <t>,%</t>
    </r>
  </si>
  <si>
    <r>
      <t>δ</t>
    </r>
    <r>
      <rPr>
        <vertAlign val="subscript"/>
        <sz val="10"/>
        <rFont val="Times New Roman"/>
        <family val="1"/>
        <charset val="204"/>
      </rPr>
      <t xml:space="preserve"> max</t>
    </r>
    <r>
      <rPr>
        <sz val="10"/>
        <rFont val="Times New Roman"/>
        <family val="1"/>
        <charset val="204"/>
      </rPr>
      <t>,%</t>
    </r>
  </si>
  <si>
    <t>±0,2</t>
  </si>
  <si>
    <t>Массовый расход</t>
  </si>
  <si>
    <t>Определение погрешности ТВ при измерении температуры теплоносителя</t>
  </si>
  <si>
    <t>точка поверки</t>
  </si>
  <si>
    <r>
      <t>tиср,</t>
    </r>
    <r>
      <rPr>
        <vertAlign val="super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С</t>
    </r>
  </si>
  <si>
    <t>№ канала</t>
  </si>
  <si>
    <t>Определение погрешности ТВ при измерении давления</t>
  </si>
  <si>
    <r>
      <t>Р</t>
    </r>
    <r>
      <rPr>
        <vertAlign val="subscript"/>
        <sz val="10"/>
        <rFont val="Times New Roman"/>
        <family val="1"/>
        <charset val="204"/>
      </rPr>
      <t>иср</t>
    </r>
    <r>
      <rPr>
        <sz val="10"/>
        <rFont val="Times New Roman"/>
        <family val="1"/>
        <charset val="204"/>
      </rPr>
      <t>, МПа</t>
    </r>
  </si>
  <si>
    <r>
      <t>δ</t>
    </r>
    <r>
      <rPr>
        <vertAlign val="subscript"/>
        <sz val="10"/>
        <rFont val="Times New Roman"/>
        <family val="1"/>
        <charset val="204"/>
      </rPr>
      <t xml:space="preserve"> ТВp</t>
    </r>
    <r>
      <rPr>
        <sz val="10"/>
        <rFont val="Times New Roman"/>
        <family val="1"/>
        <charset val="204"/>
      </rPr>
      <t>,%</t>
    </r>
  </si>
  <si>
    <t xml:space="preserve"> № канала</t>
  </si>
  <si>
    <t>Объемный расход</t>
  </si>
  <si>
    <r>
      <t>δ</t>
    </r>
    <r>
      <rPr>
        <vertAlign val="subscript"/>
        <sz val="12"/>
        <rFont val="Times New Roman"/>
        <family val="1"/>
        <charset val="204"/>
      </rPr>
      <t>Qv</t>
    </r>
    <r>
      <rPr>
        <sz val="12"/>
        <rFont val="Times New Roman"/>
        <family val="1"/>
        <charset val="204"/>
      </rPr>
      <t>, %</t>
    </r>
  </si>
  <si>
    <t>Qvo</t>
  </si>
  <si>
    <t>Qvи</t>
  </si>
  <si>
    <t>Определение погрешности ТВ при измерении объема (массы) и среднего объемного (массового) расхода</t>
  </si>
  <si>
    <t>ρ(кг/м3)=</t>
  </si>
  <si>
    <t>№ измери-тельного канала</t>
  </si>
  <si>
    <r>
      <t>Обьём V , М</t>
    </r>
    <r>
      <rPr>
        <vertAlign val="superscript"/>
        <sz val="10"/>
        <rFont val="Times New Roman"/>
        <family val="1"/>
        <charset val="204"/>
      </rPr>
      <t>3</t>
    </r>
  </si>
  <si>
    <r>
      <t>δ</t>
    </r>
    <r>
      <rPr>
        <vertAlign val="subscript"/>
        <sz val="12"/>
        <rFont val="Times New Roman"/>
        <family val="1"/>
        <charset val="204"/>
      </rPr>
      <t>v</t>
    </r>
    <r>
      <rPr>
        <sz val="12"/>
        <rFont val="Times New Roman"/>
        <family val="1"/>
        <charset val="204"/>
      </rPr>
      <t>%</t>
    </r>
  </si>
  <si>
    <t>Vо</t>
  </si>
  <si>
    <t>Vи</t>
  </si>
  <si>
    <t>Масса М, т</t>
  </si>
  <si>
    <r>
      <t>δ</t>
    </r>
    <r>
      <rPr>
        <sz val="8"/>
        <rFont val="Times New Roman"/>
        <family val="1"/>
        <charset val="204"/>
      </rPr>
      <t>m,</t>
    </r>
    <r>
      <rPr>
        <sz val="12"/>
        <rFont val="Times New Roman"/>
        <family val="1"/>
        <charset val="204"/>
      </rPr>
      <t>%</t>
    </r>
  </si>
  <si>
    <r>
      <t>δ</t>
    </r>
    <r>
      <rPr>
        <vertAlign val="subscript"/>
        <sz val="12"/>
        <rFont val="Times New Roman"/>
        <family val="1"/>
        <charset val="204"/>
      </rPr>
      <t>Qm</t>
    </r>
    <r>
      <rPr>
        <sz val="12"/>
        <rFont val="Times New Roman"/>
        <family val="1"/>
        <charset val="204"/>
      </rPr>
      <t>, %</t>
    </r>
  </si>
  <si>
    <t>Мо</t>
  </si>
  <si>
    <t>Ми</t>
  </si>
  <si>
    <t>Qmo</t>
  </si>
  <si>
    <r>
      <t xml:space="preserve">tо  = 30 </t>
    </r>
    <r>
      <rPr>
        <vertAlign val="super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С</t>
    </r>
  </si>
  <si>
    <r>
      <t xml:space="preserve">tо  = 70 </t>
    </r>
    <r>
      <rPr>
        <vertAlign val="super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С</t>
    </r>
  </si>
  <si>
    <r>
      <t xml:space="preserve">tо  = 130 </t>
    </r>
    <r>
      <rPr>
        <vertAlign val="super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С</t>
    </r>
  </si>
  <si>
    <r>
      <t>δ</t>
    </r>
    <r>
      <rPr>
        <vertAlign val="subscript"/>
        <sz val="10"/>
        <rFont val="Times New Roman"/>
        <family val="1"/>
        <charset val="204"/>
      </rPr>
      <t xml:space="preserve"> ТВt</t>
    </r>
    <r>
      <rPr>
        <sz val="10"/>
        <rFont val="Times New Roman"/>
        <family val="1"/>
        <charset val="204"/>
      </rPr>
      <t>,%</t>
    </r>
  </si>
  <si>
    <t>Рo=0.625 МПа (8,0 мА)</t>
  </si>
  <si>
    <r>
      <t>Р</t>
    </r>
    <r>
      <rPr>
        <vertAlign val="subscript"/>
        <sz val="10"/>
        <rFont val="Times New Roman"/>
        <family val="1"/>
        <charset val="204"/>
      </rPr>
      <t>избр</t>
    </r>
    <r>
      <rPr>
        <sz val="10"/>
        <rFont val="Times New Roman"/>
        <family val="1"/>
        <charset val="204"/>
      </rPr>
      <t>=1.25 МПа (12,0 мА)</t>
    </r>
  </si>
  <si>
    <r>
      <t>Р</t>
    </r>
    <r>
      <rPr>
        <vertAlign val="subscript"/>
        <sz val="10"/>
        <rFont val="Times New Roman"/>
        <family val="1"/>
        <charset val="204"/>
      </rPr>
      <t>избр</t>
    </r>
    <r>
      <rPr>
        <sz val="10"/>
        <rFont val="Times New Roman"/>
        <family val="1"/>
        <charset val="204"/>
      </rPr>
      <t>=2.25 МПа (18,4 мА)</t>
    </r>
  </si>
  <si>
    <t>±0,5</t>
  </si>
  <si>
    <t>Определение погрешности ТВ при измерении количества тепловой энергии и тепловой мощности</t>
  </si>
  <si>
    <r>
      <t xml:space="preserve">tо  = 30 </t>
    </r>
    <r>
      <rPr>
        <vertAlign val="super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С, Рo=0.6 МПа</t>
    </r>
  </si>
  <si>
    <r>
      <t xml:space="preserve">tо  = 70 </t>
    </r>
    <r>
      <rPr>
        <vertAlign val="super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С, Рo=0.6 МПа</t>
    </r>
  </si>
  <si>
    <r>
      <t xml:space="preserve">tо  = 130 </t>
    </r>
    <r>
      <rPr>
        <vertAlign val="super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С, Рo=0.6 МПа</t>
    </r>
  </si>
  <si>
    <t>Wи, Гкал</t>
  </si>
  <si>
    <t>Wo1=</t>
  </si>
  <si>
    <t>Eи, Гкал/ч</t>
  </si>
  <si>
    <r>
      <t>δ</t>
    </r>
    <r>
      <rPr>
        <vertAlign val="subscript"/>
        <sz val="10"/>
        <rFont val="Times New Roman"/>
        <family val="1"/>
        <charset val="204"/>
      </rPr>
      <t xml:space="preserve"> ТВE</t>
    </r>
    <r>
      <rPr>
        <sz val="10"/>
        <rFont val="Times New Roman"/>
        <family val="1"/>
        <charset val="204"/>
      </rPr>
      <t>,%</t>
    </r>
  </si>
  <si>
    <t>Eo1=</t>
  </si>
  <si>
    <t>Тип СИ:</t>
  </si>
  <si>
    <t>Заводской №:</t>
  </si>
  <si>
    <t>ЮЛ</t>
  </si>
  <si>
    <t>Дата поверки:</t>
  </si>
  <si>
    <t>18087.04.4Р.00408561, 17567.09.РЭ.00455320, 17567.09.1Р.00455322;</t>
  </si>
  <si>
    <t>46434-11/2334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</si>
</sst>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F800]dddd\,\ mmmm\ dd\,\ yyyy"/>
    <numFmt numFmtId="165" formatCode="0.000"/>
    <numFmt numFmtId="166" formatCode="0.0000"/>
    <numFmt numFmtId="167" formatCode="0.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sz val="12"/>
      <name val="Times New Roman"/>
      <family val="1"/>
      <charset val="204"/>
    </font>
    <font>
      <vertAlign val="sub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8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/>
    </xf>
    <xf numFmtId="2" fontId="3" fillId="0" borderId="4" xfId="0" applyNumberFormat="1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2" fontId="3" fillId="0" borderId="0" xfId="0" applyNumberFormat="1" applyFont="1" applyBorder="1" applyAlignment="1">
      <alignment vertical="center" wrapText="1"/>
    </xf>
    <xf numFmtId="165" fontId="3" fillId="0" borderId="0" xfId="0" applyNumberFormat="1" applyFont="1" applyBorder="1" applyAlignment="1">
      <alignment vertical="center"/>
    </xf>
    <xf numFmtId="2" fontId="3" fillId="0" borderId="0" xfId="0" applyNumberFormat="1" applyFont="1" applyBorder="1" applyAlignment="1">
      <alignment vertical="center"/>
    </xf>
    <xf numFmtId="0" fontId="1" fillId="0" borderId="0" xfId="0" applyFont="1" applyAlignment="1">
      <alignment horizontal="right"/>
    </xf>
    <xf numFmtId="0" fontId="3" fillId="0" borderId="5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167" fontId="3" fillId="0" borderId="7" xfId="0" applyNumberFormat="1" applyFont="1" applyBorder="1" applyAlignment="1">
      <alignment horizontal="center" vertical="center"/>
    </xf>
    <xf numFmtId="167" fontId="3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Alignment="1">
      <alignment horizontal="right"/>
    </xf>
    <xf numFmtId="167" fontId="0" fillId="0" borderId="0" xfId="0" applyNumberFormat="1" applyAlignment="1">
      <alignment horizontal="left"/>
    </xf>
    <xf numFmtId="2" fontId="3" fillId="0" borderId="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9" fillId="0" borderId="0" xfId="0" applyFont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0" fillId="0" borderId="0" xfId="0" quotePrefix="1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4" fontId="9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/>
    </xf>
    <xf numFmtId="165" fontId="3" fillId="0" borderId="13" xfId="0" applyNumberFormat="1" applyFont="1" applyBorder="1" applyAlignment="1">
      <alignment horizontal="center" vertical="center"/>
    </xf>
    <xf numFmtId="165" fontId="3" fillId="0" borderId="10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7" fontId="3" fillId="0" borderId="5" xfId="0" applyNumberFormat="1" applyFont="1" applyBorder="1" applyAlignment="1">
      <alignment horizontal="center" vertical="center"/>
    </xf>
    <xf numFmtId="167" fontId="3" fillId="0" borderId="13" xfId="0" applyNumberFormat="1" applyFont="1" applyBorder="1" applyAlignment="1">
      <alignment horizontal="center" vertical="center"/>
    </xf>
    <xf numFmtId="167" fontId="3" fillId="0" borderId="1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66" fontId="3" fillId="0" borderId="5" xfId="0" applyNumberFormat="1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166" fontId="3" fillId="0" borderId="10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165" fontId="0" fillId="0" borderId="7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tabSelected="1" zoomScaleNormal="100" workbookViewId="0">
      <selection activeCell="K9" sqref="K8:K9"/>
    </sheetView>
  </sheetViews>
  <sheetFormatPr defaultRowHeight="15" x14ac:dyDescent="0.25"/>
  <cols>
    <col min="1" max="1" width="12.85546875" customWidth="1"/>
    <col min="7" max="7" width="11.5703125" bestFit="1" customWidth="1"/>
    <col min="10" max="10" width="12.28515625" bestFit="1" customWidth="1"/>
  </cols>
  <sheetData>
    <row r="1" spans="1:21" s="4" customFormat="1" x14ac:dyDescent="0.25">
      <c r="A1" s="52" t="s">
        <v>9</v>
      </c>
      <c r="B1" s="52"/>
      <c r="C1" s="52"/>
      <c r="D1" s="52"/>
      <c r="E1" s="52"/>
      <c r="F1" s="52"/>
      <c r="G1" s="52"/>
      <c r="H1" s="52"/>
      <c r="I1" s="52"/>
    </row>
    <row r="2" spans="1:21" s="4" customFormat="1" x14ac:dyDescent="0.25">
      <c r="A2" s="52" t="s">
        <v>10</v>
      </c>
      <c r="B2" s="52"/>
      <c r="C2" s="52"/>
      <c r="D2" s="52"/>
      <c r="E2" s="52"/>
      <c r="F2" s="52"/>
      <c r="G2" s="52"/>
      <c r="H2" s="52"/>
      <c r="I2" s="52"/>
    </row>
    <row r="3" spans="1:21" s="4" customFormat="1" x14ac:dyDescent="0.25">
      <c r="A3" s="52" t="s">
        <v>11</v>
      </c>
      <c r="B3" s="52"/>
      <c r="C3" s="52"/>
      <c r="D3" s="52"/>
      <c r="E3" s="52"/>
      <c r="F3" s="52"/>
      <c r="G3" s="52"/>
      <c r="H3" s="52"/>
      <c r="I3" s="52"/>
    </row>
    <row r="4" spans="1:21" s="4" customFormat="1" x14ac:dyDescent="0.25">
      <c r="A4" s="52" t="s">
        <v>12</v>
      </c>
      <c r="B4" s="52"/>
      <c r="C4" s="52"/>
      <c r="D4" s="52"/>
      <c r="E4" s="52"/>
      <c r="F4" s="52"/>
      <c r="G4" s="52"/>
      <c r="H4" s="52"/>
      <c r="I4" s="52"/>
    </row>
    <row r="5" spans="1:21" s="4" customFormat="1" x14ac:dyDescent="0.25">
      <c r="A5" s="36" t="s">
        <v>0</v>
      </c>
      <c r="B5" s="36"/>
      <c r="C5" s="53"/>
      <c r="D5" s="54"/>
      <c r="E5" s="1"/>
      <c r="F5" s="1" t="s">
        <v>1</v>
      </c>
      <c r="G5" s="55"/>
      <c r="H5" s="55"/>
      <c r="I5" s="1"/>
    </row>
    <row r="6" spans="1:21" s="4" customFormat="1" x14ac:dyDescent="0.25">
      <c r="A6" s="2" t="s">
        <v>60</v>
      </c>
      <c r="B6" s="35"/>
      <c r="C6" s="35"/>
      <c r="D6" s="35"/>
      <c r="E6" s="35"/>
      <c r="F6" s="35"/>
      <c r="G6" s="35"/>
      <c r="H6" s="35"/>
      <c r="I6" s="3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s="4" customFormat="1" x14ac:dyDescent="0.25">
      <c r="A7" s="35" t="s">
        <v>61</v>
      </c>
      <c r="B7" s="35"/>
      <c r="C7" s="49"/>
      <c r="D7" s="49"/>
      <c r="E7" s="49"/>
      <c r="F7" s="51" t="s">
        <v>8</v>
      </c>
      <c r="G7" s="51"/>
      <c r="H7" s="50"/>
      <c r="I7" s="50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s="4" customFormat="1" x14ac:dyDescent="0.25">
      <c r="A8" s="35" t="s">
        <v>3</v>
      </c>
      <c r="B8" s="35"/>
      <c r="C8" s="48" t="s">
        <v>62</v>
      </c>
      <c r="D8" s="35"/>
      <c r="E8" s="35"/>
      <c r="F8" s="35"/>
      <c r="G8" s="35"/>
      <c r="H8" s="35"/>
      <c r="I8" s="3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s="4" customFormat="1" x14ac:dyDescent="0.25">
      <c r="A9" s="35" t="s">
        <v>2</v>
      </c>
      <c r="B9" s="35"/>
      <c r="C9" s="35"/>
      <c r="D9" s="35"/>
      <c r="E9" s="35"/>
      <c r="F9" s="35"/>
      <c r="G9" s="35"/>
      <c r="H9" s="35"/>
      <c r="I9" s="3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s="4" customFormat="1" x14ac:dyDescent="0.25">
      <c r="A10" s="50"/>
      <c r="B10" s="50"/>
      <c r="C10" s="50"/>
      <c r="D10" s="50"/>
      <c r="E10" s="50"/>
      <c r="F10" s="50"/>
      <c r="G10" s="50"/>
      <c r="H10" s="50"/>
      <c r="I10" s="5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s="4" customFormat="1" x14ac:dyDescent="0.25">
      <c r="A11" s="35" t="s">
        <v>4</v>
      </c>
      <c r="B11" s="35"/>
      <c r="C11" s="35" t="s">
        <v>64</v>
      </c>
      <c r="D11" s="35"/>
      <c r="E11" s="35"/>
      <c r="F11" s="35"/>
      <c r="G11" s="35"/>
      <c r="H11" s="35"/>
      <c r="I11" s="3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s="4" customFormat="1" x14ac:dyDescent="0.25">
      <c r="A12" s="35" t="s">
        <v>65</v>
      </c>
      <c r="B12" s="35"/>
      <c r="C12" s="35"/>
      <c r="D12" s="35"/>
      <c r="E12" s="35"/>
      <c r="F12" s="35"/>
      <c r="G12" s="35"/>
      <c r="H12" s="35"/>
      <c r="I12" s="3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s="4" customFormat="1" x14ac:dyDescent="0.25">
      <c r="A13" s="35"/>
      <c r="B13" s="35"/>
      <c r="C13" s="35"/>
      <c r="D13" s="35"/>
      <c r="E13" s="35"/>
      <c r="F13" s="35"/>
      <c r="G13" s="35"/>
      <c r="H13" s="35"/>
      <c r="I13" s="3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s="4" customFormat="1" x14ac:dyDescent="0.25">
      <c r="A14" t="s">
        <v>5</v>
      </c>
      <c r="B14"/>
      <c r="C14" s="36"/>
      <c r="D14" s="36"/>
      <c r="E14" s="36"/>
      <c r="F14" s="36"/>
      <c r="G14" s="36"/>
      <c r="H14" s="36"/>
      <c r="I14" s="3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s="4" customFormat="1" x14ac:dyDescent="0.25">
      <c r="A15" s="36"/>
      <c r="B15" s="36"/>
      <c r="C15" s="36"/>
      <c r="D15" s="36"/>
      <c r="E15" s="36"/>
      <c r="F15" s="36"/>
      <c r="G15" s="36"/>
      <c r="H15" s="36"/>
      <c r="I15" s="3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s="6" customFormat="1" ht="12.75" x14ac:dyDescent="0.25">
      <c r="A16" s="80" t="s">
        <v>30</v>
      </c>
      <c r="B16" s="80"/>
      <c r="C16" s="80"/>
      <c r="D16" s="80"/>
      <c r="E16" s="80"/>
      <c r="F16" s="80"/>
      <c r="G16" s="80"/>
      <c r="H16" s="80"/>
      <c r="I16" s="80"/>
      <c r="J16" s="80"/>
    </row>
    <row r="17" spans="1:9" x14ac:dyDescent="0.25">
      <c r="A17" s="24" t="s">
        <v>31</v>
      </c>
      <c r="B17" s="3">
        <v>966.01840000000004</v>
      </c>
    </row>
    <row r="18" spans="1:9" ht="15.75" customHeight="1" x14ac:dyDescent="0.25">
      <c r="A18" s="56" t="s">
        <v>32</v>
      </c>
      <c r="B18" s="62" t="s">
        <v>33</v>
      </c>
      <c r="C18" s="63"/>
      <c r="D18" s="70" t="s">
        <v>34</v>
      </c>
      <c r="E18" s="41" t="s">
        <v>15</v>
      </c>
      <c r="F18" s="68" t="s">
        <v>26</v>
      </c>
      <c r="G18" s="69"/>
      <c r="H18" s="70" t="s">
        <v>27</v>
      </c>
      <c r="I18" s="41" t="s">
        <v>15</v>
      </c>
    </row>
    <row r="19" spans="1:9" ht="20.25" customHeight="1" x14ac:dyDescent="0.25">
      <c r="A19" s="57"/>
      <c r="B19" s="25" t="s">
        <v>35</v>
      </c>
      <c r="C19" s="7" t="s">
        <v>36</v>
      </c>
      <c r="D19" s="71"/>
      <c r="E19" s="41"/>
      <c r="F19" s="7" t="s">
        <v>28</v>
      </c>
      <c r="G19" s="7" t="s">
        <v>29</v>
      </c>
      <c r="H19" s="71"/>
      <c r="I19" s="41"/>
    </row>
    <row r="20" spans="1:9" x14ac:dyDescent="0.25">
      <c r="A20" s="13">
        <v>1</v>
      </c>
      <c r="B20" s="81">
        <v>10</v>
      </c>
      <c r="C20" s="14">
        <f ca="1">C28*1000/966.001</f>
        <v>9.9979192568123629</v>
      </c>
      <c r="D20" s="26">
        <f ca="1">(C20/B20-1)*100</f>
        <v>-2.0807431876368465E-2</v>
      </c>
      <c r="E20" s="84" t="s">
        <v>16</v>
      </c>
      <c r="F20" s="81">
        <f>B20*60/10</f>
        <v>60</v>
      </c>
      <c r="G20" s="14">
        <f ca="1">C20*60/10</f>
        <v>59.987515540874178</v>
      </c>
      <c r="H20" s="26">
        <f ca="1">(G20/F20-1)*100</f>
        <v>-2.0807431876368465E-2</v>
      </c>
      <c r="I20" s="75" t="s">
        <v>16</v>
      </c>
    </row>
    <row r="21" spans="1:9" x14ac:dyDescent="0.25">
      <c r="A21" s="13">
        <v>2</v>
      </c>
      <c r="B21" s="82"/>
      <c r="C21" s="14">
        <f ca="1">C29*1000/966.001</f>
        <v>9.9999896480438437</v>
      </c>
      <c r="D21" s="26">
        <f ca="1">(C21/B20-1)*100</f>
        <v>-1.0351956156728903E-4</v>
      </c>
      <c r="E21" s="85"/>
      <c r="F21" s="82"/>
      <c r="G21" s="14">
        <f ca="1">C21*60/10</f>
        <v>59.999937888263062</v>
      </c>
      <c r="H21" s="26">
        <f ca="1">(G21/F20-1)*100</f>
        <v>-1.0351956156728903E-4</v>
      </c>
      <c r="I21" s="76"/>
    </row>
    <row r="22" spans="1:9" x14ac:dyDescent="0.25">
      <c r="A22" s="13">
        <v>3</v>
      </c>
      <c r="B22" s="82"/>
      <c r="C22" s="14">
        <f ca="1">C30*1000/966.001</f>
        <v>9.9979192568123629</v>
      </c>
      <c r="D22" s="26">
        <f ca="1">((C22/B20)-1)*100</f>
        <v>-2.0807431876368465E-2</v>
      </c>
      <c r="E22" s="85"/>
      <c r="F22" s="82"/>
      <c r="G22" s="14">
        <f t="shared" ref="G22:G25" ca="1" si="0">C22*60/10</f>
        <v>59.987515540874178</v>
      </c>
      <c r="H22" s="26">
        <f ca="1">(G22/F20-1)*100</f>
        <v>-2.0807431876368465E-2</v>
      </c>
      <c r="I22" s="76"/>
    </row>
    <row r="23" spans="1:9" x14ac:dyDescent="0.25">
      <c r="A23" s="13">
        <v>4</v>
      </c>
      <c r="B23" s="82"/>
      <c r="C23" s="14">
        <f t="shared" ref="C23:C25" ca="1" si="1">C31*1000/966.001</f>
        <v>9.9989544524281033</v>
      </c>
      <c r="D23" s="26">
        <f ca="1">((C23/B20)-1)*100</f>
        <v>-1.0455475718962326E-2</v>
      </c>
      <c r="E23" s="85"/>
      <c r="F23" s="82"/>
      <c r="G23" s="14">
        <f t="shared" ca="1" si="0"/>
        <v>59.993726714568616</v>
      </c>
      <c r="H23" s="26">
        <f ca="1">(G23/F20-1)*100</f>
        <v>-1.0455475718973428E-2</v>
      </c>
      <c r="I23" s="76"/>
    </row>
    <row r="24" spans="1:9" x14ac:dyDescent="0.25">
      <c r="A24" s="13">
        <v>5</v>
      </c>
      <c r="B24" s="82"/>
      <c r="C24" s="14">
        <f t="shared" ca="1" si="1"/>
        <v>10.002060039275323</v>
      </c>
      <c r="D24" s="26">
        <f ca="1">((C24/B20)-1)*100</f>
        <v>2.0600392753222785E-2</v>
      </c>
      <c r="E24" s="85"/>
      <c r="F24" s="82"/>
      <c r="G24" s="14">
        <f t="shared" ca="1" si="0"/>
        <v>60.012360235651933</v>
      </c>
      <c r="H24" s="26">
        <f ca="1">(G24/F20-1)*100</f>
        <v>2.0600392753222785E-2</v>
      </c>
      <c r="I24" s="76"/>
    </row>
    <row r="25" spans="1:9" x14ac:dyDescent="0.25">
      <c r="A25" s="13">
        <v>6</v>
      </c>
      <c r="B25" s="83"/>
      <c r="C25" s="14">
        <f t="shared" ca="1" si="1"/>
        <v>10.001024843659582</v>
      </c>
      <c r="D25" s="26">
        <f ca="1">((C25/B20)-1)*100</f>
        <v>1.0248436595827748E-2</v>
      </c>
      <c r="E25" s="86"/>
      <c r="F25" s="83"/>
      <c r="G25" s="14">
        <f t="shared" ca="1" si="0"/>
        <v>60.006149061957487</v>
      </c>
      <c r="H25" s="26">
        <f ca="1">(G25/F20-1)*100</f>
        <v>1.0248436595805543E-2</v>
      </c>
      <c r="I25" s="64"/>
    </row>
    <row r="26" spans="1:9" ht="15" customHeight="1" x14ac:dyDescent="0.25">
      <c r="A26" s="56" t="s">
        <v>32</v>
      </c>
      <c r="B26" s="64" t="s">
        <v>37</v>
      </c>
      <c r="C26" s="40"/>
      <c r="D26" s="67" t="s">
        <v>38</v>
      </c>
      <c r="E26" s="41" t="s">
        <v>15</v>
      </c>
      <c r="F26" s="68" t="s">
        <v>17</v>
      </c>
      <c r="G26" s="69"/>
      <c r="H26" s="70" t="s">
        <v>39</v>
      </c>
      <c r="I26" s="41" t="s">
        <v>15</v>
      </c>
    </row>
    <row r="27" spans="1:9" ht="21" customHeight="1" x14ac:dyDescent="0.25">
      <c r="A27" s="57"/>
      <c r="B27" s="7" t="s">
        <v>40</v>
      </c>
      <c r="C27" s="7" t="s">
        <v>41</v>
      </c>
      <c r="D27" s="67"/>
      <c r="E27" s="41"/>
      <c r="F27" s="7" t="s">
        <v>42</v>
      </c>
      <c r="G27" s="7" t="s">
        <v>29</v>
      </c>
      <c r="H27" s="71"/>
      <c r="I27" s="41"/>
    </row>
    <row r="28" spans="1:9" x14ac:dyDescent="0.25">
      <c r="A28" s="7">
        <v>1</v>
      </c>
      <c r="B28" s="72">
        <f>B20*B17/1000</f>
        <v>9.660184000000001</v>
      </c>
      <c r="C28" s="8">
        <f t="shared" ref="C28:C33" ca="1" si="2">RANDBETWEEN(9657,9662)/1000</f>
        <v>9.6579999999999995</v>
      </c>
      <c r="D28" s="26">
        <f ca="1">((C28/B28)-1)*100</f>
        <v>-2.2608265018575491E-2</v>
      </c>
      <c r="E28" s="75" t="s">
        <v>16</v>
      </c>
      <c r="F28" s="77">
        <f>B28*60/10</f>
        <v>57.961103999999999</v>
      </c>
      <c r="G28" s="27">
        <f ca="1">C28*60/10</f>
        <v>57.948</v>
      </c>
      <c r="H28" s="26">
        <f ca="1">(G28/F28-1)*100</f>
        <v>-2.2608265018553286E-2</v>
      </c>
      <c r="I28" s="75" t="s">
        <v>16</v>
      </c>
    </row>
    <row r="29" spans="1:9" x14ac:dyDescent="0.25">
      <c r="A29" s="7">
        <v>2</v>
      </c>
      <c r="B29" s="73"/>
      <c r="C29" s="8">
        <f t="shared" ca="1" si="2"/>
        <v>9.66</v>
      </c>
      <c r="D29" s="26">
        <f ca="1">(C29/B28-1)*100</f>
        <v>-1.9047256242799016E-3</v>
      </c>
      <c r="E29" s="76"/>
      <c r="F29" s="78"/>
      <c r="G29" s="27">
        <f t="shared" ref="G29:G33" ca="1" si="3">C29*60/10</f>
        <v>57.96</v>
      </c>
      <c r="H29" s="26">
        <f ca="1">(G29/F28-1)*100</f>
        <v>-1.9047256242687993E-3</v>
      </c>
      <c r="I29" s="76"/>
    </row>
    <row r="30" spans="1:9" x14ac:dyDescent="0.25">
      <c r="A30" s="7">
        <v>3</v>
      </c>
      <c r="B30" s="73"/>
      <c r="C30" s="8">
        <f t="shared" ca="1" si="2"/>
        <v>9.6579999999999995</v>
      </c>
      <c r="D30" s="26">
        <f ca="1">(C30/B28-1)*100</f>
        <v>-2.2608265018575491E-2</v>
      </c>
      <c r="E30" s="76"/>
      <c r="F30" s="78"/>
      <c r="G30" s="27">
        <f ca="1">C30*60/10</f>
        <v>57.948</v>
      </c>
      <c r="H30" s="26">
        <f ca="1">(G30/F28-1)*100</f>
        <v>-2.2608265018553286E-2</v>
      </c>
      <c r="I30" s="76"/>
    </row>
    <row r="31" spans="1:9" x14ac:dyDescent="0.25">
      <c r="A31" s="7">
        <v>4</v>
      </c>
      <c r="B31" s="73"/>
      <c r="C31" s="8">
        <f t="shared" ca="1" si="2"/>
        <v>9.6590000000000007</v>
      </c>
      <c r="D31" s="26">
        <f ca="1">(C31/B28-1)*100</f>
        <v>-1.2256495321416594E-2</v>
      </c>
      <c r="E31" s="76"/>
      <c r="F31" s="78"/>
      <c r="G31" s="27">
        <f t="shared" ca="1" si="3"/>
        <v>57.954000000000008</v>
      </c>
      <c r="H31" s="26">
        <f ca="1">(G31/F28-1)*100</f>
        <v>-1.2256495321394389E-2</v>
      </c>
      <c r="I31" s="76"/>
    </row>
    <row r="32" spans="1:9" x14ac:dyDescent="0.25">
      <c r="A32" s="7">
        <v>5</v>
      </c>
      <c r="B32" s="73"/>
      <c r="C32" s="8">
        <f t="shared" ca="1" si="2"/>
        <v>9.6620000000000008</v>
      </c>
      <c r="D32" s="26">
        <f ca="1">(C32/B28-1)*100</f>
        <v>1.8798813770004585E-2</v>
      </c>
      <c r="E32" s="76"/>
      <c r="F32" s="78"/>
      <c r="G32" s="27">
        <f t="shared" ca="1" si="3"/>
        <v>57.972000000000001</v>
      </c>
      <c r="H32" s="26">
        <f ca="1">(G32/F28-1)*100</f>
        <v>1.8798813770004585E-2</v>
      </c>
      <c r="I32" s="76"/>
    </row>
    <row r="33" spans="1:19" x14ac:dyDescent="0.25">
      <c r="A33" s="7">
        <v>6</v>
      </c>
      <c r="B33" s="74"/>
      <c r="C33" s="8">
        <f t="shared" ca="1" si="2"/>
        <v>9.6609999999999996</v>
      </c>
      <c r="D33" s="26">
        <f ca="1">(C33/B28-1)*100</f>
        <v>8.4470440728567908E-3</v>
      </c>
      <c r="E33" s="64"/>
      <c r="F33" s="79"/>
      <c r="G33" s="27">
        <f t="shared" ca="1" si="3"/>
        <v>57.965999999999994</v>
      </c>
      <c r="H33" s="26">
        <f ca="1">(G33/F28-1)*100</f>
        <v>8.4470440728567908E-3</v>
      </c>
      <c r="I33" s="64"/>
    </row>
    <row r="34" spans="1:19" s="6" customFormat="1" ht="12.75" x14ac:dyDescent="0.25">
      <c r="A34" s="11" t="s">
        <v>18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S34" s="28"/>
    </row>
    <row r="35" spans="1:19" s="6" customFormat="1" ht="15.75" customHeight="1" x14ac:dyDescent="0.25">
      <c r="A35" s="56" t="s">
        <v>19</v>
      </c>
      <c r="B35" s="40" t="s">
        <v>43</v>
      </c>
      <c r="C35" s="40"/>
      <c r="D35" s="40"/>
      <c r="E35" s="40"/>
      <c r="F35" s="40" t="s">
        <v>44</v>
      </c>
      <c r="G35" s="40"/>
      <c r="H35" s="40"/>
      <c r="I35" s="40"/>
      <c r="J35" s="58"/>
      <c r="K35" s="58"/>
      <c r="L35" s="58"/>
      <c r="M35" s="58"/>
    </row>
    <row r="36" spans="1:19" s="6" customFormat="1" ht="12.75" customHeight="1" x14ac:dyDescent="0.25">
      <c r="A36" s="57"/>
      <c r="B36" s="39" t="s">
        <v>20</v>
      </c>
      <c r="C36" s="40"/>
      <c r="D36" s="41" t="s">
        <v>46</v>
      </c>
      <c r="E36" s="41" t="s">
        <v>15</v>
      </c>
      <c r="F36" s="39" t="s">
        <v>20</v>
      </c>
      <c r="G36" s="40"/>
      <c r="H36" s="41" t="s">
        <v>46</v>
      </c>
      <c r="I36" s="41" t="s">
        <v>15</v>
      </c>
      <c r="J36" s="20"/>
      <c r="K36" s="19"/>
      <c r="L36" s="21"/>
      <c r="M36" s="21"/>
    </row>
    <row r="37" spans="1:19" s="6" customFormat="1" ht="12.75" customHeight="1" x14ac:dyDescent="0.25">
      <c r="A37" s="9" t="s">
        <v>21</v>
      </c>
      <c r="B37" s="40"/>
      <c r="C37" s="40"/>
      <c r="D37" s="41"/>
      <c r="E37" s="41"/>
      <c r="F37" s="40"/>
      <c r="G37" s="40"/>
      <c r="H37" s="41"/>
      <c r="I37" s="41"/>
      <c r="J37" s="19"/>
      <c r="K37" s="19"/>
      <c r="L37" s="21"/>
      <c r="M37" s="21"/>
    </row>
    <row r="38" spans="1:19" s="6" customFormat="1" ht="12.75" x14ac:dyDescent="0.25">
      <c r="A38" s="10">
        <v>1</v>
      </c>
      <c r="B38" s="65">
        <f t="shared" ref="B38:B43" ca="1" si="4">RANDBETWEEN(2998,3005)/100</f>
        <v>29.98</v>
      </c>
      <c r="C38" s="66"/>
      <c r="D38" s="12">
        <f ca="1">(B38/30-1)*100</f>
        <v>-6.6666666666670427E-2</v>
      </c>
      <c r="E38" s="45" t="s">
        <v>16</v>
      </c>
      <c r="F38" s="42">
        <f t="shared" ref="F38:F43" ca="1" si="5">RANDBETWEEN(6996,7003)/100</f>
        <v>70.02</v>
      </c>
      <c r="G38" s="42"/>
      <c r="H38" s="12">
        <f ca="1">(F38/70-1)*100</f>
        <v>2.8571428571422253E-2</v>
      </c>
      <c r="I38" s="42" t="s">
        <v>16</v>
      </c>
      <c r="J38" s="23"/>
      <c r="K38" s="23"/>
      <c r="L38" s="23"/>
      <c r="M38" s="23"/>
    </row>
    <row r="39" spans="1:19" s="6" customFormat="1" ht="12.75" x14ac:dyDescent="0.25">
      <c r="A39" s="10">
        <v>2</v>
      </c>
      <c r="B39" s="65">
        <f t="shared" ca="1" si="4"/>
        <v>30.02</v>
      </c>
      <c r="C39" s="66"/>
      <c r="D39" s="12">
        <f t="shared" ref="D39:D43" ca="1" si="6">(B39/30-1)*100</f>
        <v>6.6666666666659324E-2</v>
      </c>
      <c r="E39" s="46"/>
      <c r="F39" s="42">
        <f t="shared" ca="1" si="5"/>
        <v>70.02</v>
      </c>
      <c r="G39" s="42"/>
      <c r="H39" s="12">
        <f t="shared" ref="H39:H43" ca="1" si="7">(F39/70-1)*100</f>
        <v>2.8571428571422253E-2</v>
      </c>
      <c r="I39" s="42"/>
      <c r="J39" s="23"/>
      <c r="K39" s="23"/>
      <c r="L39" s="23"/>
      <c r="M39" s="23"/>
    </row>
    <row r="40" spans="1:19" s="6" customFormat="1" ht="12.75" x14ac:dyDescent="0.25">
      <c r="A40" s="10">
        <v>3</v>
      </c>
      <c r="B40" s="65">
        <f t="shared" ca="1" si="4"/>
        <v>30.02</v>
      </c>
      <c r="C40" s="66"/>
      <c r="D40" s="12">
        <f t="shared" ca="1" si="6"/>
        <v>6.6666666666659324E-2</v>
      </c>
      <c r="E40" s="46"/>
      <c r="F40" s="42">
        <f t="shared" ca="1" si="5"/>
        <v>69.989999999999995</v>
      </c>
      <c r="G40" s="42"/>
      <c r="H40" s="12">
        <f t="shared" ca="1" si="7"/>
        <v>-1.4285714285722229E-2</v>
      </c>
      <c r="I40" s="42"/>
      <c r="J40" s="23"/>
      <c r="K40" s="23"/>
      <c r="L40" s="23"/>
      <c r="M40" s="23"/>
    </row>
    <row r="41" spans="1:19" s="6" customFormat="1" ht="12.75" x14ac:dyDescent="0.25">
      <c r="A41" s="10">
        <v>4</v>
      </c>
      <c r="B41" s="65">
        <f t="shared" ca="1" si="4"/>
        <v>30</v>
      </c>
      <c r="C41" s="66"/>
      <c r="D41" s="12">
        <f t="shared" ca="1" si="6"/>
        <v>0</v>
      </c>
      <c r="E41" s="46"/>
      <c r="F41" s="42">
        <f t="shared" ca="1" si="5"/>
        <v>70.02</v>
      </c>
      <c r="G41" s="42"/>
      <c r="H41" s="12">
        <f t="shared" ca="1" si="7"/>
        <v>2.8571428571422253E-2</v>
      </c>
      <c r="I41" s="42"/>
      <c r="J41" s="23"/>
      <c r="K41" s="23"/>
      <c r="L41" s="23"/>
      <c r="M41" s="23"/>
    </row>
    <row r="42" spans="1:19" s="6" customFormat="1" ht="12.75" x14ac:dyDescent="0.25">
      <c r="A42" s="10">
        <v>5</v>
      </c>
      <c r="B42" s="65">
        <f t="shared" ca="1" si="4"/>
        <v>29.98</v>
      </c>
      <c r="C42" s="66"/>
      <c r="D42" s="12">
        <f t="shared" ca="1" si="6"/>
        <v>-6.6666666666670427E-2</v>
      </c>
      <c r="E42" s="46"/>
      <c r="F42" s="42">
        <f t="shared" ca="1" si="5"/>
        <v>69.959999999999994</v>
      </c>
      <c r="G42" s="42"/>
      <c r="H42" s="12">
        <f t="shared" ca="1" si="7"/>
        <v>-5.714285714286671E-2</v>
      </c>
      <c r="I42" s="42"/>
      <c r="J42" s="23"/>
      <c r="K42" s="23"/>
      <c r="L42" s="23"/>
      <c r="M42" s="23"/>
    </row>
    <row r="43" spans="1:19" s="6" customFormat="1" ht="12.75" x14ac:dyDescent="0.25">
      <c r="A43" s="10">
        <v>6</v>
      </c>
      <c r="B43" s="65">
        <f t="shared" ca="1" si="4"/>
        <v>29.98</v>
      </c>
      <c r="C43" s="66"/>
      <c r="D43" s="12">
        <f t="shared" ca="1" si="6"/>
        <v>-6.6666666666670427E-2</v>
      </c>
      <c r="E43" s="47"/>
      <c r="F43" s="42">
        <f t="shared" ca="1" si="5"/>
        <v>69.97</v>
      </c>
      <c r="G43" s="42"/>
      <c r="H43" s="12">
        <f t="shared" ca="1" si="7"/>
        <v>-4.2857142857144481E-2</v>
      </c>
      <c r="I43" s="42"/>
      <c r="J43" s="23"/>
      <c r="K43" s="23"/>
      <c r="L43" s="23"/>
      <c r="M43" s="23"/>
    </row>
    <row r="44" spans="1:19" s="6" customFormat="1" ht="15.75" x14ac:dyDescent="0.25">
      <c r="A44" s="40" t="s">
        <v>45</v>
      </c>
      <c r="B44" s="40"/>
      <c r="C44" s="40"/>
      <c r="D44" s="40"/>
      <c r="E44" s="16"/>
      <c r="F44" s="31"/>
      <c r="G44" s="31"/>
      <c r="H44" s="32"/>
      <c r="I44" s="16"/>
      <c r="J44" s="16"/>
      <c r="K44" s="16"/>
      <c r="L44" s="23"/>
      <c r="M44" s="16"/>
    </row>
    <row r="45" spans="1:19" s="6" customFormat="1" ht="12.75" x14ac:dyDescent="0.25">
      <c r="A45" s="39" t="s">
        <v>20</v>
      </c>
      <c r="B45" s="40"/>
      <c r="C45" s="41" t="s">
        <v>46</v>
      </c>
      <c r="D45" s="41" t="s">
        <v>15</v>
      </c>
      <c r="E45" s="16"/>
      <c r="F45" s="16"/>
      <c r="G45" s="16"/>
      <c r="H45" s="23"/>
      <c r="I45" s="16"/>
      <c r="J45" s="16"/>
      <c r="K45" s="16"/>
      <c r="L45" s="23"/>
      <c r="M45" s="16"/>
    </row>
    <row r="46" spans="1:19" s="6" customFormat="1" ht="12.75" x14ac:dyDescent="0.25">
      <c r="A46" s="40"/>
      <c r="B46" s="40"/>
      <c r="C46" s="41"/>
      <c r="D46" s="41"/>
      <c r="E46" s="16"/>
      <c r="F46" s="16"/>
      <c r="G46" s="16"/>
      <c r="H46" s="23"/>
      <c r="I46" s="16"/>
      <c r="J46" s="16"/>
      <c r="K46" s="16"/>
      <c r="L46" s="23"/>
      <c r="M46" s="16"/>
    </row>
    <row r="47" spans="1:19" s="6" customFormat="1" ht="12.75" x14ac:dyDescent="0.25">
      <c r="A47" s="42">
        <f t="shared" ref="A47:A52" ca="1" si="8">RANDBETWEEN(12992,13004)/100</f>
        <v>130.04</v>
      </c>
      <c r="B47" s="42"/>
      <c r="C47" s="12">
        <f ca="1">(A47/130-1)*100</f>
        <v>3.0769230769234213E-2</v>
      </c>
      <c r="D47" s="42" t="s">
        <v>16</v>
      </c>
      <c r="E47" s="16"/>
      <c r="F47" s="16"/>
      <c r="G47" s="16"/>
      <c r="H47" s="23"/>
      <c r="I47" s="16"/>
      <c r="J47" s="16"/>
      <c r="K47" s="16"/>
      <c r="L47" s="23"/>
      <c r="M47" s="16"/>
    </row>
    <row r="48" spans="1:19" s="6" customFormat="1" ht="12.75" x14ac:dyDescent="0.25">
      <c r="A48" s="42">
        <f t="shared" ca="1" si="8"/>
        <v>129.93</v>
      </c>
      <c r="B48" s="42"/>
      <c r="C48" s="12">
        <f t="shared" ref="C48:C52" ca="1" si="9">(A48/130-1)*100</f>
        <v>-5.384615384614877E-2</v>
      </c>
      <c r="D48" s="42"/>
      <c r="E48" s="16"/>
      <c r="F48" s="16"/>
      <c r="G48" s="16"/>
      <c r="H48" s="23"/>
      <c r="I48" s="16"/>
      <c r="J48" s="16"/>
      <c r="K48" s="16"/>
      <c r="L48" s="23"/>
      <c r="M48" s="16"/>
    </row>
    <row r="49" spans="1:13" s="6" customFormat="1" ht="12.75" x14ac:dyDescent="0.25">
      <c r="A49" s="42">
        <f t="shared" ca="1" si="8"/>
        <v>130.02000000000001</v>
      </c>
      <c r="B49" s="42"/>
      <c r="C49" s="12">
        <f t="shared" ca="1" si="9"/>
        <v>1.5384615384617106E-2</v>
      </c>
      <c r="D49" s="42"/>
      <c r="E49" s="16"/>
      <c r="F49" s="16"/>
      <c r="G49" s="16"/>
      <c r="H49" s="23"/>
      <c r="I49" s="16"/>
      <c r="J49" s="16"/>
      <c r="K49" s="16"/>
      <c r="L49" s="23"/>
      <c r="M49" s="16"/>
    </row>
    <row r="50" spans="1:13" s="6" customFormat="1" ht="12.75" x14ac:dyDescent="0.25">
      <c r="A50" s="42">
        <f t="shared" ca="1" si="8"/>
        <v>129.91999999999999</v>
      </c>
      <c r="B50" s="42"/>
      <c r="C50" s="12">
        <f t="shared" ca="1" si="9"/>
        <v>-6.1538461538468425E-2</v>
      </c>
      <c r="D50" s="42"/>
      <c r="E50" s="16"/>
      <c r="F50" s="16"/>
      <c r="G50" s="16"/>
      <c r="H50" s="23"/>
      <c r="I50" s="16"/>
      <c r="J50" s="16"/>
      <c r="K50" s="16"/>
      <c r="L50" s="23"/>
      <c r="M50" s="16"/>
    </row>
    <row r="51" spans="1:13" s="6" customFormat="1" ht="12.75" x14ac:dyDescent="0.25">
      <c r="A51" s="42">
        <f t="shared" ca="1" si="8"/>
        <v>129.94999999999999</v>
      </c>
      <c r="B51" s="42"/>
      <c r="C51" s="12">
        <f t="shared" ca="1" si="9"/>
        <v>-3.8461538461542766E-2</v>
      </c>
      <c r="D51" s="42"/>
      <c r="E51" s="16"/>
      <c r="F51" s="16"/>
      <c r="G51" s="16"/>
      <c r="H51" s="23"/>
      <c r="I51" s="16"/>
      <c r="J51" s="16"/>
      <c r="K51" s="16"/>
      <c r="L51" s="23"/>
      <c r="M51" s="16"/>
    </row>
    <row r="52" spans="1:13" s="6" customFormat="1" ht="12.75" x14ac:dyDescent="0.25">
      <c r="A52" s="42">
        <f t="shared" ca="1" si="8"/>
        <v>129.97</v>
      </c>
      <c r="B52" s="42"/>
      <c r="C52" s="12">
        <f t="shared" ca="1" si="9"/>
        <v>-2.3076923076925659E-2</v>
      </c>
      <c r="D52" s="42"/>
      <c r="E52" s="16"/>
      <c r="F52" s="16"/>
      <c r="G52" s="16"/>
      <c r="H52" s="23"/>
      <c r="I52" s="16"/>
      <c r="J52" s="16"/>
      <c r="K52" s="16"/>
      <c r="L52" s="23"/>
      <c r="M52" s="16"/>
    </row>
    <row r="53" spans="1:13" s="6" customFormat="1" ht="12.75" x14ac:dyDescent="0.25">
      <c r="A53" s="33" t="s">
        <v>22</v>
      </c>
      <c r="B53" s="33"/>
      <c r="C53" s="33"/>
      <c r="D53" s="33"/>
      <c r="E53" s="18"/>
      <c r="F53" s="18"/>
      <c r="G53" s="18"/>
      <c r="H53" s="18"/>
      <c r="I53" s="18"/>
      <c r="J53" s="11"/>
      <c r="K53" s="11"/>
      <c r="L53" s="11"/>
      <c r="M53" s="11"/>
    </row>
    <row r="54" spans="1:13" s="6" customFormat="1" ht="14.25" customHeight="1" x14ac:dyDescent="0.25">
      <c r="A54" s="56" t="s">
        <v>19</v>
      </c>
      <c r="B54" s="62" t="s">
        <v>47</v>
      </c>
      <c r="C54" s="88"/>
      <c r="D54" s="88"/>
      <c r="E54" s="63"/>
      <c r="F54" s="40" t="s">
        <v>48</v>
      </c>
      <c r="G54" s="40"/>
      <c r="H54" s="40"/>
      <c r="I54" s="40"/>
      <c r="J54" s="19"/>
      <c r="K54" s="19"/>
      <c r="L54" s="19"/>
      <c r="M54" s="19"/>
    </row>
    <row r="55" spans="1:13" s="6" customFormat="1" ht="12.75" customHeight="1" x14ac:dyDescent="0.25">
      <c r="A55" s="57"/>
      <c r="B55" s="89" t="s">
        <v>23</v>
      </c>
      <c r="C55" s="90"/>
      <c r="D55" s="93" t="s">
        <v>24</v>
      </c>
      <c r="E55" s="93" t="s">
        <v>15</v>
      </c>
      <c r="F55" s="39" t="s">
        <v>23</v>
      </c>
      <c r="G55" s="39"/>
      <c r="H55" s="41" t="s">
        <v>24</v>
      </c>
      <c r="I55" s="41" t="s">
        <v>15</v>
      </c>
      <c r="J55" s="20"/>
      <c r="K55" s="20"/>
      <c r="L55" s="21"/>
      <c r="M55" s="21"/>
    </row>
    <row r="56" spans="1:13" s="6" customFormat="1" ht="12.75" x14ac:dyDescent="0.25">
      <c r="A56" s="9" t="s">
        <v>25</v>
      </c>
      <c r="B56" s="91"/>
      <c r="C56" s="92"/>
      <c r="D56" s="94"/>
      <c r="E56" s="94"/>
      <c r="F56" s="39"/>
      <c r="G56" s="39"/>
      <c r="H56" s="41"/>
      <c r="I56" s="41"/>
      <c r="J56" s="20"/>
      <c r="K56" s="20"/>
      <c r="L56" s="21"/>
      <c r="M56" s="21"/>
    </row>
    <row r="57" spans="1:13" s="6" customFormat="1" ht="12.75" x14ac:dyDescent="0.25">
      <c r="A57" s="10">
        <v>1</v>
      </c>
      <c r="B57" s="43">
        <f t="shared" ref="B57:B62" ca="1" si="10">RANDBETWEEN(624,627)/1000</f>
        <v>0.626</v>
      </c>
      <c r="C57" s="44"/>
      <c r="D57" s="12">
        <f t="shared" ref="D57:D58" ca="1" si="11">(B57/0.625-1)*100</f>
        <v>0.16000000000000458</v>
      </c>
      <c r="E57" s="45" t="s">
        <v>50</v>
      </c>
      <c r="F57" s="87">
        <f t="shared" ref="F57:F62" ca="1" si="12">RANDBETWEEN(1249,1253)/1000</f>
        <v>1.2509999999999999</v>
      </c>
      <c r="G57" s="87"/>
      <c r="H57" s="12">
        <f t="shared" ref="H57:H58" ca="1" si="13">(F57/1.25-1)*100</f>
        <v>7.9999999999991189E-2</v>
      </c>
      <c r="I57" s="42" t="s">
        <v>50</v>
      </c>
      <c r="J57" s="22"/>
      <c r="K57" s="22"/>
      <c r="L57" s="23"/>
      <c r="M57" s="23"/>
    </row>
    <row r="58" spans="1:13" s="6" customFormat="1" ht="12.75" x14ac:dyDescent="0.25">
      <c r="A58" s="10">
        <v>2</v>
      </c>
      <c r="B58" s="43">
        <f t="shared" ca="1" si="10"/>
        <v>0.625</v>
      </c>
      <c r="C58" s="44"/>
      <c r="D58" s="12">
        <f t="shared" ca="1" si="11"/>
        <v>0</v>
      </c>
      <c r="E58" s="46"/>
      <c r="F58" s="87">
        <f t="shared" ca="1" si="12"/>
        <v>1.25</v>
      </c>
      <c r="G58" s="87"/>
      <c r="H58" s="12">
        <f t="shared" ca="1" si="13"/>
        <v>0</v>
      </c>
      <c r="I58" s="42"/>
      <c r="J58" s="22"/>
      <c r="K58" s="22"/>
      <c r="L58" s="23"/>
      <c r="M58" s="23"/>
    </row>
    <row r="59" spans="1:13" s="6" customFormat="1" ht="12.75" x14ac:dyDescent="0.25">
      <c r="A59" s="10">
        <v>3</v>
      </c>
      <c r="B59" s="43">
        <f t="shared" ca="1" si="10"/>
        <v>0.624</v>
      </c>
      <c r="C59" s="44"/>
      <c r="D59" s="12">
        <f ca="1">(B59/0.625-1)*100</f>
        <v>-0.16000000000000458</v>
      </c>
      <c r="E59" s="46"/>
      <c r="F59" s="87">
        <f t="shared" ca="1" si="12"/>
        <v>1.252</v>
      </c>
      <c r="G59" s="87"/>
      <c r="H59" s="12">
        <f ca="1">(F59/1.25-1)*100</f>
        <v>0.16000000000000458</v>
      </c>
      <c r="I59" s="42"/>
      <c r="J59" s="22"/>
      <c r="K59" s="22"/>
      <c r="L59" s="23"/>
      <c r="M59" s="23"/>
    </row>
    <row r="60" spans="1:13" s="6" customFormat="1" ht="12.75" x14ac:dyDescent="0.25">
      <c r="A60" s="10">
        <v>4</v>
      </c>
      <c r="B60" s="43">
        <f t="shared" ca="1" si="10"/>
        <v>0.626</v>
      </c>
      <c r="C60" s="44"/>
      <c r="D60" s="12">
        <f t="shared" ref="D60:D62" ca="1" si="14">(B60/0.625-1)*100</f>
        <v>0.16000000000000458</v>
      </c>
      <c r="E60" s="46"/>
      <c r="F60" s="87">
        <f t="shared" ca="1" si="12"/>
        <v>1.2509999999999999</v>
      </c>
      <c r="G60" s="87"/>
      <c r="H60" s="12">
        <f t="shared" ref="H60:H62" ca="1" si="15">(F60/1.25-1)*100</f>
        <v>7.9999999999991189E-2</v>
      </c>
      <c r="I60" s="42"/>
      <c r="J60" s="22"/>
      <c r="K60" s="22"/>
      <c r="L60" s="23"/>
      <c r="M60" s="23"/>
    </row>
    <row r="61" spans="1:13" s="6" customFormat="1" ht="12.75" x14ac:dyDescent="0.25">
      <c r="A61" s="10">
        <v>5</v>
      </c>
      <c r="B61" s="43">
        <f t="shared" ca="1" si="10"/>
        <v>0.625</v>
      </c>
      <c r="C61" s="44"/>
      <c r="D61" s="12">
        <f t="shared" ca="1" si="14"/>
        <v>0</v>
      </c>
      <c r="E61" s="46"/>
      <c r="F61" s="87">
        <f t="shared" ca="1" si="12"/>
        <v>1.2509999999999999</v>
      </c>
      <c r="G61" s="87"/>
      <c r="H61" s="12">
        <f t="shared" ca="1" si="15"/>
        <v>7.9999999999991189E-2</v>
      </c>
      <c r="I61" s="42"/>
      <c r="J61" s="22"/>
      <c r="K61" s="22"/>
      <c r="L61" s="23"/>
      <c r="M61" s="23"/>
    </row>
    <row r="62" spans="1:13" s="6" customFormat="1" ht="12.75" x14ac:dyDescent="0.25">
      <c r="A62" s="10">
        <v>6</v>
      </c>
      <c r="B62" s="43">
        <f t="shared" ca="1" si="10"/>
        <v>0.624</v>
      </c>
      <c r="C62" s="44"/>
      <c r="D62" s="12">
        <f t="shared" ca="1" si="14"/>
        <v>-0.16000000000000458</v>
      </c>
      <c r="E62" s="47"/>
      <c r="F62" s="87">
        <f t="shared" ca="1" si="12"/>
        <v>1.2529999999999999</v>
      </c>
      <c r="G62" s="87"/>
      <c r="H62" s="12">
        <f t="shared" ca="1" si="15"/>
        <v>0.23999999999999577</v>
      </c>
      <c r="I62" s="42"/>
      <c r="J62" s="22"/>
      <c r="K62" s="22"/>
      <c r="L62" s="23"/>
      <c r="M62" s="23"/>
    </row>
    <row r="63" spans="1:13" x14ac:dyDescent="0.25">
      <c r="A63" s="62" t="s">
        <v>49</v>
      </c>
      <c r="B63" s="88"/>
      <c r="C63" s="88"/>
      <c r="D63" s="63"/>
    </row>
    <row r="64" spans="1:13" x14ac:dyDescent="0.25">
      <c r="A64" s="89" t="s">
        <v>23</v>
      </c>
      <c r="B64" s="90"/>
      <c r="C64" s="93" t="s">
        <v>24</v>
      </c>
      <c r="D64" s="93" t="s">
        <v>15</v>
      </c>
    </row>
    <row r="65" spans="1:13" x14ac:dyDescent="0.25">
      <c r="A65" s="91"/>
      <c r="B65" s="92"/>
      <c r="C65" s="94"/>
      <c r="D65" s="94"/>
    </row>
    <row r="66" spans="1:13" x14ac:dyDescent="0.25">
      <c r="A66" s="43">
        <f t="shared" ref="A66:A71" ca="1" si="16">RANDBETWEEN(2249,2257)/1000</f>
        <v>2.2509999999999999</v>
      </c>
      <c r="B66" s="44"/>
      <c r="C66" s="12">
        <f t="shared" ref="C66:C67" ca="1" si="17">(A66/2.25-1)*100</f>
        <v>4.4444444444446951E-2</v>
      </c>
      <c r="D66" s="45" t="s">
        <v>50</v>
      </c>
    </row>
    <row r="67" spans="1:13" x14ac:dyDescent="0.25">
      <c r="A67" s="43">
        <f t="shared" ca="1" si="16"/>
        <v>2.25</v>
      </c>
      <c r="B67" s="44"/>
      <c r="C67" s="12">
        <f t="shared" ca="1" si="17"/>
        <v>0</v>
      </c>
      <c r="D67" s="46"/>
    </row>
    <row r="68" spans="1:13" x14ac:dyDescent="0.25">
      <c r="A68" s="43">
        <f t="shared" ca="1" si="16"/>
        <v>2.2549999999999999</v>
      </c>
      <c r="B68" s="44"/>
      <c r="C68" s="12">
        <f ca="1">(A68/2.25-1)*100</f>
        <v>0.22222222222221255</v>
      </c>
      <c r="D68" s="46"/>
    </row>
    <row r="69" spans="1:13" x14ac:dyDescent="0.25">
      <c r="A69" s="43">
        <f t="shared" ca="1" si="16"/>
        <v>2.2490000000000001</v>
      </c>
      <c r="B69" s="44"/>
      <c r="C69" s="12">
        <f t="shared" ref="C69:C71" ca="1" si="18">(A69/2.25-1)*100</f>
        <v>-4.4444444444435849E-2</v>
      </c>
      <c r="D69" s="46"/>
    </row>
    <row r="70" spans="1:13" x14ac:dyDescent="0.25">
      <c r="A70" s="43">
        <f t="shared" ca="1" si="16"/>
        <v>2.25</v>
      </c>
      <c r="B70" s="44"/>
      <c r="C70" s="12">
        <f t="shared" ca="1" si="18"/>
        <v>0</v>
      </c>
      <c r="D70" s="46"/>
    </row>
    <row r="71" spans="1:13" x14ac:dyDescent="0.25">
      <c r="A71" s="43">
        <f t="shared" ca="1" si="16"/>
        <v>2.2519999999999998</v>
      </c>
      <c r="B71" s="44"/>
      <c r="C71" s="12">
        <f t="shared" ca="1" si="18"/>
        <v>8.8888888888871698E-2</v>
      </c>
      <c r="D71" s="47"/>
    </row>
    <row r="72" spans="1:13" x14ac:dyDescent="0.25">
      <c r="A72" s="11" t="s">
        <v>51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 s="6" customFormat="1" ht="15.75" customHeight="1" x14ac:dyDescent="0.25">
      <c r="A73" s="56" t="s">
        <v>19</v>
      </c>
      <c r="B73" s="40" t="s">
        <v>52</v>
      </c>
      <c r="C73" s="40"/>
      <c r="D73" s="40"/>
      <c r="E73" s="40"/>
      <c r="F73" s="40" t="s">
        <v>53</v>
      </c>
      <c r="G73" s="40"/>
      <c r="H73" s="40"/>
      <c r="I73" s="40"/>
    </row>
    <row r="74" spans="1:13" s="6" customFormat="1" ht="12.75" customHeight="1" x14ac:dyDescent="0.25">
      <c r="A74" s="57"/>
      <c r="B74" s="89" t="s">
        <v>55</v>
      </c>
      <c r="C74" s="95"/>
      <c r="D74" s="41" t="s">
        <v>14</v>
      </c>
      <c r="E74" s="41" t="s">
        <v>15</v>
      </c>
      <c r="F74" s="39" t="s">
        <v>55</v>
      </c>
      <c r="G74" s="40"/>
      <c r="H74" s="41" t="s">
        <v>14</v>
      </c>
      <c r="I74" s="41" t="s">
        <v>15</v>
      </c>
    </row>
    <row r="75" spans="1:13" s="6" customFormat="1" ht="12.75" customHeight="1" x14ac:dyDescent="0.25">
      <c r="A75" s="9" t="s">
        <v>21</v>
      </c>
      <c r="B75" s="96"/>
      <c r="C75" s="97"/>
      <c r="D75" s="41"/>
      <c r="E75" s="41"/>
      <c r="F75" s="40"/>
      <c r="G75" s="40"/>
      <c r="H75" s="41"/>
      <c r="I75" s="41"/>
    </row>
    <row r="76" spans="1:13" s="6" customFormat="1" ht="12.75" customHeight="1" x14ac:dyDescent="0.25">
      <c r="A76" s="10">
        <v>1</v>
      </c>
      <c r="B76" s="43">
        <f t="shared" ref="B76:B81" ca="1" si="19">RANDBETWEEN(3000,3007)/1000</f>
        <v>3.0019999999999998</v>
      </c>
      <c r="C76" s="98"/>
      <c r="D76" s="12">
        <f ca="1">(B76/C91-1)*100</f>
        <v>4.5896943607681706E-3</v>
      </c>
      <c r="E76" s="45" t="s">
        <v>50</v>
      </c>
      <c r="F76" s="43">
        <f t="shared" ref="F76:F81" ca="1" si="20">RANDBETWEEN(3424,3433)/1000</f>
        <v>3.43</v>
      </c>
      <c r="G76" s="44"/>
      <c r="H76" s="12">
        <f ca="1">(F76/F91-1)*100</f>
        <v>7.1966304243842316E-2</v>
      </c>
      <c r="I76" s="45" t="s">
        <v>50</v>
      </c>
    </row>
    <row r="77" spans="1:13" s="6" customFormat="1" ht="12.75" customHeight="1" x14ac:dyDescent="0.25">
      <c r="A77" s="10">
        <v>2</v>
      </c>
      <c r="B77" s="43">
        <f t="shared" ca="1" si="19"/>
        <v>3.0019999999999998</v>
      </c>
      <c r="C77" s="98"/>
      <c r="D77" s="12">
        <f ca="1">(B77/C91-1)*100</f>
        <v>4.5896943607681706E-3</v>
      </c>
      <c r="E77" s="46"/>
      <c r="F77" s="43">
        <f t="shared" ca="1" si="20"/>
        <v>3.4319999999999999</v>
      </c>
      <c r="G77" s="44"/>
      <c r="H77" s="12">
        <f ca="1">(F77/F91-1)*100</f>
        <v>0.13031730500432381</v>
      </c>
      <c r="I77" s="46"/>
    </row>
    <row r="78" spans="1:13" s="6" customFormat="1" ht="12.75" customHeight="1" x14ac:dyDescent="0.25">
      <c r="A78" s="10">
        <v>3</v>
      </c>
      <c r="B78" s="43">
        <f t="shared" ca="1" si="19"/>
        <v>3.004</v>
      </c>
      <c r="C78" s="98"/>
      <c r="D78" s="12">
        <f ca="1">(B78/C91-1)*100</f>
        <v>7.1215003950642064E-2</v>
      </c>
      <c r="E78" s="46"/>
      <c r="F78" s="43">
        <f t="shared" ca="1" si="20"/>
        <v>3.43</v>
      </c>
      <c r="G78" s="44"/>
      <c r="H78" s="12">
        <f ca="1">(F78/F91-1)*100</f>
        <v>7.1966304243842316E-2</v>
      </c>
      <c r="I78" s="46"/>
    </row>
    <row r="79" spans="1:13" s="6" customFormat="1" ht="12.75" customHeight="1" x14ac:dyDescent="0.25">
      <c r="A79" s="10">
        <v>4</v>
      </c>
      <c r="B79" s="43">
        <f t="shared" ca="1" si="19"/>
        <v>3.004</v>
      </c>
      <c r="C79" s="98"/>
      <c r="D79" s="12">
        <f ca="1">(B79/C91-1)*100</f>
        <v>7.1215003950642064E-2</v>
      </c>
      <c r="E79" s="46"/>
      <c r="F79" s="43">
        <f t="shared" ca="1" si="20"/>
        <v>3.4319999999999999</v>
      </c>
      <c r="G79" s="44"/>
      <c r="H79" s="12">
        <f ca="1">(F79/F91-1)*100</f>
        <v>0.13031730500432381</v>
      </c>
      <c r="I79" s="46"/>
    </row>
    <row r="80" spans="1:13" s="6" customFormat="1" ht="12.75" customHeight="1" x14ac:dyDescent="0.25">
      <c r="A80" s="10">
        <v>5</v>
      </c>
      <c r="B80" s="43">
        <f t="shared" ca="1" si="19"/>
        <v>3.004</v>
      </c>
      <c r="C80" s="98"/>
      <c r="D80" s="12">
        <f ca="1">(B80/C91-1)*100</f>
        <v>7.1215003950642064E-2</v>
      </c>
      <c r="E80" s="46"/>
      <c r="F80" s="43">
        <f t="shared" ca="1" si="20"/>
        <v>3.4239999999999999</v>
      </c>
      <c r="G80" s="44"/>
      <c r="H80" s="12">
        <f ca="1">(F80/F91-1)*100</f>
        <v>-0.10308669803763548</v>
      </c>
      <c r="I80" s="46"/>
    </row>
    <row r="81" spans="1:9" s="6" customFormat="1" ht="12.75" customHeight="1" x14ac:dyDescent="0.25">
      <c r="A81" s="10">
        <v>6</v>
      </c>
      <c r="B81" s="43">
        <f t="shared" ca="1" si="19"/>
        <v>3</v>
      </c>
      <c r="C81" s="98"/>
      <c r="D81" s="12">
        <f ca="1">(B81/C91-1)*100</f>
        <v>-6.2035615229061314E-2</v>
      </c>
      <c r="E81" s="47"/>
      <c r="F81" s="43">
        <f t="shared" ca="1" si="20"/>
        <v>3.431</v>
      </c>
      <c r="G81" s="44"/>
      <c r="H81" s="12">
        <f ca="1">(F81/F91-1)*100</f>
        <v>0.10114180462408306</v>
      </c>
      <c r="I81" s="47"/>
    </row>
    <row r="82" spans="1:9" ht="15.75" x14ac:dyDescent="0.25">
      <c r="A82" s="40" t="s">
        <v>54</v>
      </c>
      <c r="B82" s="40"/>
      <c r="C82" s="40"/>
      <c r="D82" s="40"/>
    </row>
    <row r="83" spans="1:9" x14ac:dyDescent="0.25">
      <c r="A83" s="39" t="s">
        <v>55</v>
      </c>
      <c r="B83" s="40"/>
      <c r="C83" s="41" t="s">
        <v>14</v>
      </c>
      <c r="D83" s="41" t="s">
        <v>15</v>
      </c>
    </row>
    <row r="84" spans="1:9" x14ac:dyDescent="0.25">
      <c r="A84" s="40"/>
      <c r="B84" s="40"/>
      <c r="C84" s="41"/>
      <c r="D84" s="41"/>
    </row>
    <row r="85" spans="1:9" x14ac:dyDescent="0.25">
      <c r="A85" s="43">
        <f t="shared" ref="A85:A90" ca="1" si="21">RANDBETWEEN(1220,1225)/1000</f>
        <v>1.2250000000000001</v>
      </c>
      <c r="B85" s="44"/>
      <c r="C85" s="12">
        <f ca="1">(A85/I91-1)*100</f>
        <v>0.34521312749533628</v>
      </c>
      <c r="D85" s="45" t="s">
        <v>50</v>
      </c>
    </row>
    <row r="86" spans="1:9" x14ac:dyDescent="0.25">
      <c r="A86" s="43">
        <f t="shared" ca="1" si="21"/>
        <v>1.2210000000000001</v>
      </c>
      <c r="B86" s="44"/>
      <c r="C86" s="12">
        <f ca="1">(A86/I91-1)*100</f>
        <v>1.7555288711679218E-2</v>
      </c>
      <c r="D86" s="46"/>
    </row>
    <row r="87" spans="1:9" x14ac:dyDescent="0.25">
      <c r="A87" s="43">
        <f t="shared" ca="1" si="21"/>
        <v>1.22</v>
      </c>
      <c r="B87" s="44"/>
      <c r="C87" s="12">
        <f ca="1">(A87/I91-1)*100</f>
        <v>-6.4359170984240599E-2</v>
      </c>
      <c r="D87" s="46"/>
    </row>
    <row r="88" spans="1:9" x14ac:dyDescent="0.25">
      <c r="A88" s="43">
        <f t="shared" ca="1" si="21"/>
        <v>1.222</v>
      </c>
      <c r="B88" s="44"/>
      <c r="C88" s="12">
        <f ca="1">(A88/I91-1)*100</f>
        <v>9.9469748407599035E-2</v>
      </c>
      <c r="D88" s="46"/>
    </row>
    <row r="89" spans="1:9" x14ac:dyDescent="0.25">
      <c r="A89" s="43">
        <f t="shared" ca="1" si="21"/>
        <v>1.222</v>
      </c>
      <c r="B89" s="44"/>
      <c r="C89" s="12">
        <f ca="1">(A89/I91-1)*100</f>
        <v>9.9469748407599035E-2</v>
      </c>
      <c r="D89" s="46"/>
    </row>
    <row r="90" spans="1:9" x14ac:dyDescent="0.25">
      <c r="A90" s="43">
        <f t="shared" ca="1" si="21"/>
        <v>1.2250000000000001</v>
      </c>
      <c r="B90" s="44"/>
      <c r="C90" s="12">
        <f ca="1">(A90/I91-1)*100</f>
        <v>0.34521312749533628</v>
      </c>
      <c r="D90" s="47"/>
    </row>
    <row r="91" spans="1:9" x14ac:dyDescent="0.25">
      <c r="B91" s="29" t="s">
        <v>56</v>
      </c>
      <c r="C91" s="3">
        <f>30.14308/1000000*995.8711*0.001*100000</f>
        <v>3.0018622236988004</v>
      </c>
      <c r="E91" s="29" t="s">
        <v>56</v>
      </c>
      <c r="F91" s="30">
        <f>70.093/1000000*977.9959*0.001*50000</f>
        <v>3.4275333309350002</v>
      </c>
      <c r="H91" s="29" t="s">
        <v>56</v>
      </c>
      <c r="I91" s="3">
        <f>130.5585/1000000*935.0488*0.001*10000</f>
        <v>1.2207856875480001</v>
      </c>
    </row>
    <row r="96" spans="1:9" s="6" customFormat="1" ht="15.75" customHeight="1" x14ac:dyDescent="0.25">
      <c r="A96" s="56" t="s">
        <v>19</v>
      </c>
      <c r="B96" s="40" t="s">
        <v>52</v>
      </c>
      <c r="C96" s="40"/>
      <c r="D96" s="40"/>
      <c r="E96" s="40"/>
      <c r="F96" s="40" t="s">
        <v>53</v>
      </c>
      <c r="G96" s="40"/>
      <c r="H96" s="40"/>
      <c r="I96" s="40"/>
    </row>
    <row r="97" spans="1:13" s="6" customFormat="1" ht="12.75" customHeight="1" x14ac:dyDescent="0.25">
      <c r="A97" s="57"/>
      <c r="B97" s="39" t="s">
        <v>57</v>
      </c>
      <c r="C97" s="40"/>
      <c r="D97" s="41" t="s">
        <v>58</v>
      </c>
      <c r="E97" s="41" t="s">
        <v>15</v>
      </c>
      <c r="F97" s="39" t="s">
        <v>57</v>
      </c>
      <c r="G97" s="40"/>
      <c r="H97" s="41" t="s">
        <v>58</v>
      </c>
      <c r="I97" s="41" t="s">
        <v>15</v>
      </c>
    </row>
    <row r="98" spans="1:13" s="6" customFormat="1" ht="12.75" customHeight="1" x14ac:dyDescent="0.25">
      <c r="A98" s="9" t="s">
        <v>21</v>
      </c>
      <c r="B98" s="40"/>
      <c r="C98" s="40"/>
      <c r="D98" s="41"/>
      <c r="E98" s="41"/>
      <c r="F98" s="40"/>
      <c r="G98" s="40"/>
      <c r="H98" s="41"/>
      <c r="I98" s="41"/>
    </row>
    <row r="99" spans="1:13" s="6" customFormat="1" ht="12.75" x14ac:dyDescent="0.25">
      <c r="A99" s="10">
        <v>1</v>
      </c>
      <c r="B99" s="43">
        <f ca="1">B76*60/10</f>
        <v>18.011999999999997</v>
      </c>
      <c r="C99" s="44"/>
      <c r="D99" s="12">
        <f ca="1">(B99/C120-1)*100</f>
        <v>4.5896943607681706E-3</v>
      </c>
      <c r="E99" s="45" t="s">
        <v>50</v>
      </c>
      <c r="F99" s="43">
        <f ca="1">F76*60/5</f>
        <v>41.160000000000004</v>
      </c>
      <c r="G99" s="44"/>
      <c r="H99" s="12">
        <f ca="1">(F99/F120-1)*100</f>
        <v>7.1966304243864521E-2</v>
      </c>
      <c r="I99" s="45" t="s">
        <v>50</v>
      </c>
    </row>
    <row r="100" spans="1:13" s="6" customFormat="1" ht="12.75" x14ac:dyDescent="0.25">
      <c r="A100" s="10">
        <v>2</v>
      </c>
      <c r="B100" s="43">
        <f t="shared" ref="B100:B104" ca="1" si="22">B77*60/10</f>
        <v>18.011999999999997</v>
      </c>
      <c r="C100" s="44"/>
      <c r="D100" s="12">
        <f ca="1">(B100/C120-1)*100</f>
        <v>4.5896943607681706E-3</v>
      </c>
      <c r="E100" s="46"/>
      <c r="F100" s="43">
        <f t="shared" ref="F100:F104" ca="1" si="23">F77*60/5</f>
        <v>41.183999999999997</v>
      </c>
      <c r="G100" s="44"/>
      <c r="H100" s="12">
        <f ca="1">(F100/F120-1)*100</f>
        <v>0.13031730500432381</v>
      </c>
      <c r="I100" s="46"/>
    </row>
    <row r="101" spans="1:13" s="6" customFormat="1" ht="12.75" x14ac:dyDescent="0.25">
      <c r="A101" s="10">
        <v>3</v>
      </c>
      <c r="B101" s="87">
        <f t="shared" ca="1" si="22"/>
        <v>18.024000000000001</v>
      </c>
      <c r="C101" s="87"/>
      <c r="D101" s="12">
        <f ca="1">(B101/C120-1)*100</f>
        <v>7.1215003950642064E-2</v>
      </c>
      <c r="E101" s="46"/>
      <c r="F101" s="43">
        <f t="shared" ca="1" si="23"/>
        <v>41.160000000000004</v>
      </c>
      <c r="G101" s="44"/>
      <c r="H101" s="12">
        <f ca="1">(F101/F120-1)*100</f>
        <v>7.1966304243864521E-2</v>
      </c>
      <c r="I101" s="46"/>
    </row>
    <row r="102" spans="1:13" s="6" customFormat="1" ht="12.75" x14ac:dyDescent="0.25">
      <c r="A102" s="10">
        <v>4</v>
      </c>
      <c r="B102" s="87">
        <f t="shared" ca="1" si="22"/>
        <v>18.024000000000001</v>
      </c>
      <c r="C102" s="87"/>
      <c r="D102" s="12">
        <f ca="1">(B102/C120-1)*100</f>
        <v>7.1215003950642064E-2</v>
      </c>
      <c r="E102" s="46"/>
      <c r="F102" s="43">
        <f t="shared" ca="1" si="23"/>
        <v>41.183999999999997</v>
      </c>
      <c r="G102" s="44"/>
      <c r="H102" s="12">
        <f ca="1">(F102/F120-1)*100</f>
        <v>0.13031730500432381</v>
      </c>
      <c r="I102" s="46"/>
    </row>
    <row r="103" spans="1:13" s="6" customFormat="1" ht="12.75" x14ac:dyDescent="0.25">
      <c r="A103" s="10">
        <v>5</v>
      </c>
      <c r="B103" s="87">
        <f t="shared" ca="1" si="22"/>
        <v>18.024000000000001</v>
      </c>
      <c r="C103" s="87"/>
      <c r="D103" s="12">
        <f ca="1">(B103/C120-1)*100</f>
        <v>7.1215003950642064E-2</v>
      </c>
      <c r="E103" s="46"/>
      <c r="F103" s="43">
        <f t="shared" ca="1" si="23"/>
        <v>41.088000000000001</v>
      </c>
      <c r="G103" s="44"/>
      <c r="H103" s="12">
        <f ca="1">(F103/F120-1)*100</f>
        <v>-0.10308669803762438</v>
      </c>
      <c r="I103" s="46"/>
    </row>
    <row r="104" spans="1:13" s="6" customFormat="1" ht="12.75" x14ac:dyDescent="0.25">
      <c r="A104" s="10">
        <v>6</v>
      </c>
      <c r="B104" s="87">
        <f t="shared" ca="1" si="22"/>
        <v>18</v>
      </c>
      <c r="C104" s="87"/>
      <c r="D104" s="12">
        <f ca="1">(B104/C120-1)*100</f>
        <v>-6.2035615229061314E-2</v>
      </c>
      <c r="E104" s="47"/>
      <c r="F104" s="43">
        <f t="shared" ca="1" si="23"/>
        <v>41.172000000000004</v>
      </c>
      <c r="G104" s="44"/>
      <c r="H104" s="12">
        <f ca="1">(F104/F120-1)*100</f>
        <v>0.10114180462410527</v>
      </c>
      <c r="I104" s="47"/>
    </row>
    <row r="105" spans="1:13" s="6" customFormat="1" ht="12.75" x14ac:dyDescent="0.25">
      <c r="A105" s="17"/>
      <c r="B105" s="15"/>
      <c r="C105" s="15"/>
      <c r="D105" s="23"/>
      <c r="E105" s="16"/>
      <c r="F105" s="15"/>
      <c r="G105" s="15"/>
      <c r="H105" s="23"/>
      <c r="I105" s="16"/>
    </row>
    <row r="106" spans="1:13" s="6" customFormat="1" ht="12.75" x14ac:dyDescent="0.25">
      <c r="A106" s="17"/>
      <c r="B106" s="15"/>
      <c r="C106" s="15"/>
      <c r="D106" s="23"/>
      <c r="E106" s="16"/>
      <c r="F106" s="15"/>
      <c r="G106" s="15"/>
      <c r="H106" s="23"/>
      <c r="I106" s="16"/>
    </row>
    <row r="107" spans="1:13" s="6" customFormat="1" ht="12.75" x14ac:dyDescent="0.25">
      <c r="A107" s="17"/>
      <c r="B107" s="15"/>
      <c r="C107" s="15"/>
      <c r="D107" s="23"/>
      <c r="E107" s="16"/>
      <c r="F107" s="15"/>
      <c r="G107" s="15"/>
      <c r="H107" s="23"/>
      <c r="I107" s="16"/>
    </row>
    <row r="108" spans="1:13" s="6" customFormat="1" ht="12.75" x14ac:dyDescent="0.25">
      <c r="A108" s="17"/>
      <c r="B108" s="15"/>
      <c r="C108" s="15"/>
      <c r="D108" s="23"/>
      <c r="E108" s="16"/>
      <c r="F108" s="15"/>
      <c r="G108" s="15"/>
      <c r="H108" s="23"/>
      <c r="I108" s="16"/>
    </row>
    <row r="109" spans="1:13" s="6" customFormat="1" ht="12.75" x14ac:dyDescent="0.25">
      <c r="A109" s="17"/>
      <c r="B109" s="15"/>
      <c r="C109" s="15"/>
      <c r="D109" s="23"/>
      <c r="E109" s="16"/>
      <c r="F109" s="15"/>
      <c r="G109" s="15"/>
      <c r="H109" s="23"/>
      <c r="I109" s="16"/>
    </row>
    <row r="110" spans="1:13" s="6" customFormat="1" ht="12.75" x14ac:dyDescent="0.25">
      <c r="A110" s="17"/>
      <c r="B110" s="15"/>
      <c r="C110" s="15"/>
      <c r="D110" s="23"/>
      <c r="E110" s="16"/>
      <c r="F110" s="15"/>
      <c r="G110" s="15"/>
      <c r="H110" s="23"/>
      <c r="I110" s="16"/>
    </row>
    <row r="111" spans="1:13" s="6" customFormat="1" ht="15.75" x14ac:dyDescent="0.25">
      <c r="A111" s="40" t="s">
        <v>54</v>
      </c>
      <c r="B111" s="40"/>
      <c r="C111" s="40"/>
      <c r="D111" s="40"/>
      <c r="E111" s="16"/>
      <c r="F111" s="15"/>
      <c r="G111" s="15"/>
      <c r="H111" s="23"/>
      <c r="I111" s="16"/>
      <c r="J111" s="15"/>
      <c r="K111" s="15"/>
      <c r="L111" s="23"/>
      <c r="M111" s="16"/>
    </row>
    <row r="112" spans="1:13" s="6" customFormat="1" ht="12.75" x14ac:dyDescent="0.25">
      <c r="A112" s="39" t="s">
        <v>57</v>
      </c>
      <c r="B112" s="40"/>
      <c r="C112" s="41" t="s">
        <v>58</v>
      </c>
      <c r="D112" s="41" t="s">
        <v>15</v>
      </c>
      <c r="E112" s="16"/>
      <c r="F112" s="15"/>
      <c r="G112" s="15"/>
      <c r="H112" s="23"/>
      <c r="I112" s="16"/>
      <c r="J112" s="15"/>
      <c r="K112" s="15"/>
      <c r="L112" s="23"/>
      <c r="M112" s="16"/>
    </row>
    <row r="113" spans="1:21" s="6" customFormat="1" ht="12.75" x14ac:dyDescent="0.25">
      <c r="A113" s="40"/>
      <c r="B113" s="40"/>
      <c r="C113" s="41"/>
      <c r="D113" s="41"/>
      <c r="E113" s="16"/>
      <c r="F113" s="15"/>
      <c r="G113" s="15"/>
      <c r="H113" s="23"/>
      <c r="I113" s="16"/>
      <c r="J113" s="15"/>
      <c r="K113" s="15"/>
      <c r="L113" s="23"/>
      <c r="M113" s="16"/>
    </row>
    <row r="114" spans="1:21" s="6" customFormat="1" ht="12.75" x14ac:dyDescent="0.25">
      <c r="A114" s="87">
        <f t="shared" ref="A114:A119" ca="1" si="24">A85*60/1</f>
        <v>73.5</v>
      </c>
      <c r="B114" s="87"/>
      <c r="C114" s="12">
        <f ca="1">(A114/I120-1)*100</f>
        <v>0.34521312749533628</v>
      </c>
      <c r="D114" s="42" t="s">
        <v>50</v>
      </c>
      <c r="E114" s="16"/>
      <c r="F114" s="15"/>
      <c r="G114" s="15"/>
      <c r="H114" s="23"/>
      <c r="I114" s="16"/>
      <c r="J114" s="15"/>
      <c r="K114" s="15"/>
      <c r="L114" s="23"/>
      <c r="M114" s="16"/>
    </row>
    <row r="115" spans="1:21" s="6" customFormat="1" ht="12.75" x14ac:dyDescent="0.25">
      <c r="A115" s="87">
        <f t="shared" ca="1" si="24"/>
        <v>73.260000000000005</v>
      </c>
      <c r="B115" s="87"/>
      <c r="C115" s="12">
        <f ca="1">(A115/I120-1)*100</f>
        <v>1.7555288711701422E-2</v>
      </c>
      <c r="D115" s="42"/>
      <c r="E115" s="16"/>
      <c r="F115" s="15"/>
      <c r="G115" s="15"/>
      <c r="H115" s="23"/>
      <c r="I115" s="16"/>
      <c r="J115" s="15"/>
      <c r="K115" s="15"/>
      <c r="L115" s="23"/>
      <c r="M115" s="16"/>
    </row>
    <row r="116" spans="1:21" s="6" customFormat="1" ht="12.75" x14ac:dyDescent="0.25">
      <c r="A116" s="87">
        <f t="shared" ca="1" si="24"/>
        <v>73.2</v>
      </c>
      <c r="B116" s="87"/>
      <c r="C116" s="12">
        <f ca="1">(A116/I120-1)*100</f>
        <v>-6.4359170984218395E-2</v>
      </c>
      <c r="D116" s="42"/>
      <c r="E116" s="16"/>
      <c r="F116" s="15"/>
      <c r="G116" s="15"/>
      <c r="H116" s="23"/>
      <c r="I116" s="16"/>
      <c r="J116" s="15"/>
      <c r="K116" s="15"/>
      <c r="L116" s="23"/>
      <c r="M116" s="16"/>
    </row>
    <row r="117" spans="1:21" s="6" customFormat="1" ht="12.75" x14ac:dyDescent="0.25">
      <c r="A117" s="87">
        <f t="shared" ca="1" si="24"/>
        <v>73.319999999999993</v>
      </c>
      <c r="B117" s="87"/>
      <c r="C117" s="12">
        <f ca="1">(A117/I120-1)*100</f>
        <v>9.9469748407599035E-2</v>
      </c>
      <c r="D117" s="42"/>
      <c r="E117" s="16"/>
      <c r="F117" s="15"/>
      <c r="G117" s="15"/>
      <c r="H117" s="23"/>
      <c r="I117" s="16"/>
      <c r="J117" s="15"/>
      <c r="K117" s="15"/>
      <c r="L117" s="23"/>
      <c r="M117" s="16"/>
    </row>
    <row r="118" spans="1:21" s="6" customFormat="1" ht="12.75" x14ac:dyDescent="0.25">
      <c r="A118" s="87">
        <f t="shared" ca="1" si="24"/>
        <v>73.319999999999993</v>
      </c>
      <c r="B118" s="87"/>
      <c r="C118" s="12">
        <f ca="1">(A118/I120-1)*100</f>
        <v>9.9469748407599035E-2</v>
      </c>
      <c r="D118" s="42"/>
      <c r="E118" s="16"/>
      <c r="F118" s="15"/>
      <c r="G118" s="15"/>
      <c r="H118" s="23"/>
      <c r="I118" s="16"/>
      <c r="J118" s="15"/>
      <c r="K118" s="15"/>
      <c r="L118" s="23"/>
      <c r="M118" s="16"/>
    </row>
    <row r="119" spans="1:21" x14ac:dyDescent="0.25">
      <c r="A119" s="87">
        <f t="shared" ca="1" si="24"/>
        <v>73.5</v>
      </c>
      <c r="B119" s="87"/>
      <c r="C119" s="12">
        <f ca="1">(A119/I120-1)*100</f>
        <v>0.34521312749533628</v>
      </c>
      <c r="D119" s="42"/>
    </row>
    <row r="120" spans="1:21" x14ac:dyDescent="0.25">
      <c r="B120" s="29" t="s">
        <v>59</v>
      </c>
      <c r="C120" s="3">
        <f>C91*60/10</f>
        <v>18.011173342192802</v>
      </c>
      <c r="E120" s="29" t="s">
        <v>59</v>
      </c>
      <c r="F120" s="3">
        <f>F91*60/5</f>
        <v>41.130399971220001</v>
      </c>
      <c r="H120" s="29" t="s">
        <v>59</v>
      </c>
      <c r="I120" s="3">
        <f>I91*60/1</f>
        <v>73.247141252879999</v>
      </c>
    </row>
    <row r="121" spans="1:21" s="4" customFormat="1" ht="12.75" customHeight="1" x14ac:dyDescent="0.25">
      <c r="A121" s="22"/>
      <c r="B121" s="22"/>
      <c r="C121" s="15"/>
      <c r="D121" s="23"/>
      <c r="E121" s="16"/>
      <c r="F121" s="15"/>
      <c r="G121" s="15"/>
      <c r="H121" s="15"/>
      <c r="I121" s="16"/>
      <c r="J121" s="15"/>
      <c r="K121" s="15"/>
      <c r="L121" s="15"/>
      <c r="M121" s="16"/>
      <c r="N121" s="5"/>
      <c r="O121" s="5"/>
      <c r="P121" s="5"/>
      <c r="Q121" s="5"/>
      <c r="R121" s="5"/>
      <c r="S121" s="5"/>
      <c r="T121" s="5"/>
      <c r="U121" s="5"/>
    </row>
    <row r="122" spans="1:21" x14ac:dyDescent="0.25">
      <c r="A122" t="s">
        <v>6</v>
      </c>
      <c r="B122" s="61" t="s">
        <v>13</v>
      </c>
      <c r="C122" s="61"/>
      <c r="D122" s="61"/>
      <c r="E122" s="61"/>
      <c r="F122" s="61"/>
      <c r="G122" s="61"/>
      <c r="H122" s="61"/>
      <c r="I122" s="61"/>
      <c r="J122" s="2"/>
    </row>
    <row r="123" spans="1:21" x14ac:dyDescent="0.25">
      <c r="A123" s="60"/>
      <c r="B123" s="60"/>
      <c r="C123" s="60"/>
      <c r="D123" s="60"/>
      <c r="E123" s="60"/>
      <c r="F123" s="60"/>
      <c r="G123" s="60"/>
      <c r="H123" s="60"/>
      <c r="I123" s="60"/>
      <c r="J123" s="2"/>
    </row>
    <row r="125" spans="1:21" x14ac:dyDescent="0.25">
      <c r="A125" s="34" t="s">
        <v>63</v>
      </c>
      <c r="B125" s="34"/>
      <c r="C125" s="59">
        <f>G5</f>
        <v>0</v>
      </c>
      <c r="D125" s="59"/>
    </row>
    <row r="126" spans="1:21" x14ac:dyDescent="0.25">
      <c r="A126" s="34"/>
      <c r="B126" s="34"/>
      <c r="C126" s="34"/>
      <c r="D126" s="34"/>
    </row>
    <row r="127" spans="1:21" x14ac:dyDescent="0.25">
      <c r="A127" s="37" t="s">
        <v>7</v>
      </c>
      <c r="B127" s="37"/>
      <c r="C127" s="38"/>
      <c r="D127" s="38"/>
    </row>
  </sheetData>
  <mergeCells count="188">
    <mergeCell ref="A63:D63"/>
    <mergeCell ref="A64:B65"/>
    <mergeCell ref="C64:C65"/>
    <mergeCell ref="D64:D65"/>
    <mergeCell ref="A66:B66"/>
    <mergeCell ref="D66:D71"/>
    <mergeCell ref="A67:B67"/>
    <mergeCell ref="A68:B68"/>
    <mergeCell ref="A69:B69"/>
    <mergeCell ref="A70:B70"/>
    <mergeCell ref="A71:B71"/>
    <mergeCell ref="A114:B114"/>
    <mergeCell ref="D114:D119"/>
    <mergeCell ref="B100:C100"/>
    <mergeCell ref="F100:G100"/>
    <mergeCell ref="A115:B115"/>
    <mergeCell ref="B101:C101"/>
    <mergeCell ref="F101:G101"/>
    <mergeCell ref="A116:B116"/>
    <mergeCell ref="B102:C102"/>
    <mergeCell ref="F102:G102"/>
    <mergeCell ref="A117:B117"/>
    <mergeCell ref="B103:C103"/>
    <mergeCell ref="F103:G103"/>
    <mergeCell ref="A118:B118"/>
    <mergeCell ref="B104:C104"/>
    <mergeCell ref="F104:G104"/>
    <mergeCell ref="A119:B119"/>
    <mergeCell ref="A112:B113"/>
    <mergeCell ref="C112:C113"/>
    <mergeCell ref="D112:D113"/>
    <mergeCell ref="A96:A97"/>
    <mergeCell ref="B96:E96"/>
    <mergeCell ref="F96:I96"/>
    <mergeCell ref="A111:D111"/>
    <mergeCell ref="B97:C98"/>
    <mergeCell ref="D97:D98"/>
    <mergeCell ref="E97:E98"/>
    <mergeCell ref="F97:G98"/>
    <mergeCell ref="H97:H98"/>
    <mergeCell ref="I97:I98"/>
    <mergeCell ref="B99:C99"/>
    <mergeCell ref="E99:E104"/>
    <mergeCell ref="F99:G99"/>
    <mergeCell ref="I99:I104"/>
    <mergeCell ref="A85:B85"/>
    <mergeCell ref="D85:D90"/>
    <mergeCell ref="B77:C77"/>
    <mergeCell ref="F77:G77"/>
    <mergeCell ref="A86:B86"/>
    <mergeCell ref="B78:C78"/>
    <mergeCell ref="F78:G78"/>
    <mergeCell ref="A87:B87"/>
    <mergeCell ref="B79:C79"/>
    <mergeCell ref="F79:G79"/>
    <mergeCell ref="A88:B88"/>
    <mergeCell ref="B80:C80"/>
    <mergeCell ref="F80:G80"/>
    <mergeCell ref="A89:B89"/>
    <mergeCell ref="B81:C81"/>
    <mergeCell ref="F81:G81"/>
    <mergeCell ref="A90:B90"/>
    <mergeCell ref="A83:B84"/>
    <mergeCell ref="C83:C84"/>
    <mergeCell ref="D83:D84"/>
    <mergeCell ref="A73:A74"/>
    <mergeCell ref="B73:E73"/>
    <mergeCell ref="F73:I73"/>
    <mergeCell ref="A82:D82"/>
    <mergeCell ref="B74:C75"/>
    <mergeCell ref="D74:D75"/>
    <mergeCell ref="E74:E75"/>
    <mergeCell ref="F74:G75"/>
    <mergeCell ref="H74:H75"/>
    <mergeCell ref="I74:I75"/>
    <mergeCell ref="B76:C76"/>
    <mergeCell ref="E76:E81"/>
    <mergeCell ref="F76:G76"/>
    <mergeCell ref="I76:I81"/>
    <mergeCell ref="A54:A55"/>
    <mergeCell ref="B54:E54"/>
    <mergeCell ref="F54:I54"/>
    <mergeCell ref="B55:C56"/>
    <mergeCell ref="D55:D56"/>
    <mergeCell ref="E55:E56"/>
    <mergeCell ref="F55:G56"/>
    <mergeCell ref="H55:H56"/>
    <mergeCell ref="I55:I56"/>
    <mergeCell ref="B42:C42"/>
    <mergeCell ref="F42:G42"/>
    <mergeCell ref="B43:C43"/>
    <mergeCell ref="F43:G43"/>
    <mergeCell ref="B40:C40"/>
    <mergeCell ref="I57:I62"/>
    <mergeCell ref="F58:G58"/>
    <mergeCell ref="B59:C59"/>
    <mergeCell ref="F59:G59"/>
    <mergeCell ref="B60:C60"/>
    <mergeCell ref="F60:G60"/>
    <mergeCell ref="F61:G61"/>
    <mergeCell ref="F62:G62"/>
    <mergeCell ref="F57:G57"/>
    <mergeCell ref="A49:B49"/>
    <mergeCell ref="A50:B50"/>
    <mergeCell ref="A51:B51"/>
    <mergeCell ref="A52:B52"/>
    <mergeCell ref="J35:M35"/>
    <mergeCell ref="A26:A27"/>
    <mergeCell ref="A10:I10"/>
    <mergeCell ref="C11:I11"/>
    <mergeCell ref="C125:D125"/>
    <mergeCell ref="A123:I123"/>
    <mergeCell ref="B122:I122"/>
    <mergeCell ref="A18:A19"/>
    <mergeCell ref="B18:C18"/>
    <mergeCell ref="B26:C26"/>
    <mergeCell ref="B41:C41"/>
    <mergeCell ref="B36:C37"/>
    <mergeCell ref="D36:D37"/>
    <mergeCell ref="E36:E37"/>
    <mergeCell ref="F36:G37"/>
    <mergeCell ref="H36:H37"/>
    <mergeCell ref="B38:C38"/>
    <mergeCell ref="F38:G38"/>
    <mergeCell ref="I36:I37"/>
    <mergeCell ref="A44:D44"/>
    <mergeCell ref="D26:D27"/>
    <mergeCell ref="E26:E27"/>
    <mergeCell ref="F26:G26"/>
    <mergeCell ref="H26:H27"/>
    <mergeCell ref="A1:I1"/>
    <mergeCell ref="A2:I2"/>
    <mergeCell ref="A3:I3"/>
    <mergeCell ref="A4:I4"/>
    <mergeCell ref="A5:B5"/>
    <mergeCell ref="C5:D5"/>
    <mergeCell ref="G5:H5"/>
    <mergeCell ref="B6:I6"/>
    <mergeCell ref="A35:A36"/>
    <mergeCell ref="B35:E35"/>
    <mergeCell ref="F35:I35"/>
    <mergeCell ref="I26:I27"/>
    <mergeCell ref="B28:B33"/>
    <mergeCell ref="E28:E33"/>
    <mergeCell ref="F28:F33"/>
    <mergeCell ref="I28:I33"/>
    <mergeCell ref="A16:J16"/>
    <mergeCell ref="D18:D19"/>
    <mergeCell ref="E18:E19"/>
    <mergeCell ref="F18:G18"/>
    <mergeCell ref="H18:H19"/>
    <mergeCell ref="I18:I19"/>
    <mergeCell ref="B20:B25"/>
    <mergeCell ref="E20:E25"/>
    <mergeCell ref="A8:B8"/>
    <mergeCell ref="C8:I8"/>
    <mergeCell ref="A11:B11"/>
    <mergeCell ref="A7:B7"/>
    <mergeCell ref="C7:E7"/>
    <mergeCell ref="H7:I7"/>
    <mergeCell ref="F7:G7"/>
    <mergeCell ref="A12:I12"/>
    <mergeCell ref="A9:C9"/>
    <mergeCell ref="D9:I9"/>
    <mergeCell ref="A13:I13"/>
    <mergeCell ref="C14:I14"/>
    <mergeCell ref="A15:I15"/>
    <mergeCell ref="A127:B127"/>
    <mergeCell ref="C127:D127"/>
    <mergeCell ref="A45:B46"/>
    <mergeCell ref="C45:C46"/>
    <mergeCell ref="D45:D46"/>
    <mergeCell ref="A47:B47"/>
    <mergeCell ref="D47:D52"/>
    <mergeCell ref="A48:B48"/>
    <mergeCell ref="B57:C57"/>
    <mergeCell ref="B58:C58"/>
    <mergeCell ref="E57:E62"/>
    <mergeCell ref="B62:C62"/>
    <mergeCell ref="B61:C61"/>
    <mergeCell ref="F20:F25"/>
    <mergeCell ref="I20:I25"/>
    <mergeCell ref="E38:E43"/>
    <mergeCell ref="I38:I43"/>
    <mergeCell ref="B39:C39"/>
    <mergeCell ref="F39:G39"/>
    <mergeCell ref="F40:G40"/>
    <mergeCell ref="F41:G41"/>
  </mergeCell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MIX PC</cp:lastModifiedBy>
  <cp:lastPrinted>2023-07-10T08:42:38Z</cp:lastPrinted>
  <dcterms:created xsi:type="dcterms:W3CDTF">2015-06-05T18:17:20Z</dcterms:created>
  <dcterms:modified xsi:type="dcterms:W3CDTF">2023-08-07T10:26:13Z</dcterms:modified>
</cp:coreProperties>
</file>