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  <sheet name="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J48" i="1" l="1"/>
  <c r="J47" i="1"/>
  <c r="B48" i="1"/>
  <c r="B47" i="1"/>
  <c r="H47" i="1" s="1"/>
  <c r="D48" i="1"/>
  <c r="D47" i="1"/>
  <c r="F47" i="1" s="1"/>
  <c r="H42" i="1"/>
  <c r="H41" i="1"/>
  <c r="H40" i="1"/>
  <c r="H39" i="1"/>
  <c r="H38" i="1"/>
  <c r="H37" i="1"/>
  <c r="H36" i="1"/>
  <c r="H35" i="1"/>
  <c r="H34" i="1"/>
  <c r="H33" i="1"/>
  <c r="H32" i="1"/>
  <c r="H31" i="1"/>
  <c r="J31" i="1" s="1"/>
  <c r="P56" i="1"/>
  <c r="Q54" i="1"/>
  <c r="P61" i="1" s="1"/>
  <c r="Q53" i="1"/>
  <c r="P60" i="1" s="1"/>
  <c r="Q52" i="1"/>
  <c r="P59" i="1" s="1"/>
  <c r="Q51" i="1"/>
  <c r="P45" i="1"/>
  <c r="P44" i="1"/>
  <c r="P43" i="1"/>
  <c r="P42" i="1"/>
  <c r="P41" i="1"/>
  <c r="P40" i="1"/>
  <c r="P39" i="1"/>
  <c r="P38" i="1"/>
  <c r="P37" i="1"/>
  <c r="P36" i="1"/>
  <c r="P35" i="1"/>
  <c r="P34" i="1"/>
  <c r="F3" i="3"/>
  <c r="F4" i="3"/>
  <c r="F5" i="3"/>
  <c r="F13" i="3"/>
  <c r="F14" i="3"/>
  <c r="F15" i="3"/>
  <c r="K25" i="1"/>
  <c r="I25" i="1"/>
  <c r="G25" i="1"/>
  <c r="E25" i="1"/>
  <c r="C25" i="1"/>
  <c r="A25" i="1"/>
  <c r="K20" i="1"/>
  <c r="I20" i="1"/>
  <c r="G20" i="1"/>
  <c r="E20" i="1"/>
  <c r="C20" i="1"/>
  <c r="A20" i="1"/>
  <c r="L68" i="1"/>
  <c r="H68" i="1"/>
  <c r="D68" i="1"/>
  <c r="L67" i="1"/>
  <c r="H67" i="1"/>
  <c r="D67" i="1"/>
  <c r="L66" i="1"/>
  <c r="H66" i="1"/>
  <c r="D66" i="1"/>
  <c r="L65" i="1"/>
  <c r="H65" i="1"/>
  <c r="D65" i="1"/>
  <c r="L60" i="1"/>
  <c r="H60" i="1"/>
  <c r="D60" i="1"/>
  <c r="L59" i="1"/>
  <c r="H59" i="1"/>
  <c r="D59" i="1"/>
  <c r="L58" i="1"/>
  <c r="H58" i="1"/>
  <c r="D58" i="1"/>
  <c r="L57" i="1"/>
  <c r="H57" i="1"/>
  <c r="D57" i="1"/>
  <c r="L56" i="1"/>
  <c r="H56" i="1"/>
  <c r="D56" i="1"/>
  <c r="L55" i="1"/>
  <c r="H55" i="1"/>
  <c r="D55" i="1"/>
  <c r="H50" i="1"/>
  <c r="F50" i="1"/>
  <c r="H49" i="1"/>
  <c r="F49" i="1"/>
  <c r="H48" i="1"/>
  <c r="L48" i="1" s="1"/>
  <c r="F42" i="1"/>
  <c r="F41" i="1"/>
  <c r="J41" i="1" s="1"/>
  <c r="I75" i="1" s="1"/>
  <c r="F40" i="1"/>
  <c r="F39" i="1"/>
  <c r="F38" i="1"/>
  <c r="F37" i="1"/>
  <c r="F36" i="1"/>
  <c r="F35" i="1"/>
  <c r="J35" i="1" s="1"/>
  <c r="F34" i="1"/>
  <c r="J34" i="1" s="1"/>
  <c r="F33" i="1"/>
  <c r="F32" i="1"/>
  <c r="F31" i="1"/>
  <c r="J37" i="1" l="1"/>
  <c r="I74" i="1" s="1"/>
  <c r="J49" i="1"/>
  <c r="J50" i="1"/>
  <c r="J38" i="1"/>
  <c r="J42" i="1"/>
  <c r="J33" i="1"/>
  <c r="I73" i="1" s="1"/>
  <c r="P57" i="1"/>
  <c r="P58" i="1"/>
  <c r="L25" i="1"/>
  <c r="D25" i="1"/>
  <c r="G73" i="1" s="1"/>
  <c r="H25" i="1"/>
  <c r="L20" i="1"/>
  <c r="H20" i="1"/>
  <c r="E74" i="1" s="1"/>
  <c r="D20" i="1"/>
  <c r="J39" i="1"/>
  <c r="L50" i="1"/>
  <c r="J40" i="1"/>
  <c r="J32" i="1"/>
  <c r="J36" i="1"/>
  <c r="L49" i="1"/>
  <c r="L47" i="1"/>
  <c r="F48" i="1"/>
  <c r="G75" i="1" l="1"/>
  <c r="G74" i="1"/>
  <c r="E73" i="1"/>
  <c r="E75" i="1"/>
</calcChain>
</file>

<file path=xl/sharedStrings.xml><?xml version="1.0" encoding="utf-8"?>
<sst xmlns="http://schemas.openxmlformats.org/spreadsheetml/2006/main" count="163" uniqueCount="104">
  <si>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</si>
  <si>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</si>
  <si>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</si>
  <si>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</si>
  <si>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</si>
  <si>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</si>
  <si>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</si>
  <si>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</si>
  <si>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</si>
  <si>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</si>
  <si>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</si>
  <si>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</si>
  <si>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</si>
  <si>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</si>
  <si>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9.2  Определение относительной погрешности при измерении объема теплоносителя</t>
  </si>
  <si>
    <t>Канал G1</t>
  </si>
  <si>
    <t>G=20,00 м3•ч-1</t>
  </si>
  <si>
    <t>G=0,8 м3•ч-1</t>
  </si>
  <si>
    <t>G=0,4 м3•ч-1</t>
  </si>
  <si>
    <r>
      <t>V</t>
    </r>
    <r>
      <rPr>
        <vertAlign val="subscript"/>
        <sz val="10"/>
        <rFont val="Arial"/>
        <family val="2"/>
        <charset val="204"/>
      </rPr>
      <t>и</t>
    </r>
    <r>
      <rPr>
        <sz val="10"/>
        <rFont val="Arial"/>
        <family val="2"/>
        <charset val="204"/>
      </rPr>
      <t>, м</t>
    </r>
    <r>
      <rPr>
        <vertAlign val="superscript"/>
        <sz val="10"/>
        <rFont val="Arial"/>
        <family val="2"/>
        <charset val="204"/>
      </rPr>
      <t>3</t>
    </r>
  </si>
  <si>
    <r>
      <t>V</t>
    </r>
    <r>
      <rPr>
        <vertAlign val="subscript"/>
        <sz val="10"/>
        <rFont val="Arial"/>
        <family val="2"/>
        <charset val="204"/>
      </rPr>
      <t>о</t>
    </r>
    <r>
      <rPr>
        <sz val="10"/>
        <rFont val="Arial"/>
        <family val="2"/>
        <charset val="204"/>
      </rPr>
      <t>, м</t>
    </r>
    <r>
      <rPr>
        <vertAlign val="superscript"/>
        <sz val="10"/>
        <rFont val="Arial"/>
        <family val="2"/>
        <charset val="204"/>
      </rPr>
      <t>3</t>
    </r>
  </si>
  <si>
    <r>
      <t>d</t>
    </r>
    <r>
      <rPr>
        <vertAlign val="subscript"/>
        <sz val="10"/>
        <rFont val="Arial"/>
        <family val="2"/>
        <charset val="204"/>
      </rPr>
      <t>V</t>
    </r>
    <r>
      <rPr>
        <sz val="10"/>
        <rFont val="Arial"/>
        <family val="2"/>
        <charset val="204"/>
      </rPr>
      <t xml:space="preserve"> %</t>
    </r>
  </si>
  <si>
    <r>
      <t xml:space="preserve">Допустимая погреш.  </t>
    </r>
    <r>
      <rPr>
        <sz val="10"/>
        <rFont val="Arial Cyr"/>
        <charset val="204"/>
      </rPr>
      <t>±</t>
    </r>
  </si>
  <si>
    <t>Канал G2</t>
  </si>
  <si>
    <t>№ точки поверки</t>
  </si>
  <si>
    <t>№ измерительного канала количества теплоты</t>
  </si>
  <si>
    <t xml:space="preserve">Количество теплоты  Q  ,                         кВт*ч </t>
  </si>
  <si>
    <t>δтв, %</t>
  </si>
  <si>
    <t>δтв мах, %</t>
  </si>
  <si>
    <t>Qр</t>
  </si>
  <si>
    <t>Qи</t>
  </si>
  <si>
    <t>±1,5</t>
  </si>
  <si>
    <t>±0,6</t>
  </si>
  <si>
    <t>±0,5</t>
  </si>
  <si>
    <t>9.10, 9.11  Определение относительной погрешности ИВБ при вычислении объема и массы  ( в точке № 3 )</t>
  </si>
  <si>
    <t>Канал измерения расхода</t>
  </si>
  <si>
    <r>
      <t>Объем V , м</t>
    </r>
    <r>
      <rPr>
        <vertAlign val="superscript"/>
        <sz val="10"/>
        <rFont val="Arial"/>
        <family val="2"/>
        <charset val="204"/>
      </rPr>
      <t>3</t>
    </r>
  </si>
  <si>
    <t>δv, %</t>
  </si>
  <si>
    <t>δv мах, %</t>
  </si>
  <si>
    <t>Масса M , т</t>
  </si>
  <si>
    <t>Vр</t>
  </si>
  <si>
    <t>Vи</t>
  </si>
  <si>
    <t>Мр</t>
  </si>
  <si>
    <t>Ми</t>
  </si>
  <si>
    <t>G1</t>
  </si>
  <si>
    <t>±0,15</t>
  </si>
  <si>
    <t>G2</t>
  </si>
  <si>
    <t>G3</t>
  </si>
  <si>
    <t>G4</t>
  </si>
  <si>
    <t>9.6  Определение абсолютной погрешности ИВБ при измерении  сигналов от ТС</t>
  </si>
  <si>
    <t>№ канала</t>
  </si>
  <si>
    <r>
      <t xml:space="preserve">t  = 0 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</si>
  <si>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 xml:space="preserve">t  = 60 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</si>
  <si>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 xml:space="preserve">t  = 145 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</si>
  <si>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>tи,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</si>
  <si>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>Δtи</t>
    </r>
    <r>
      <rPr>
        <sz val="11"/>
        <color theme="1"/>
        <rFont val="Calibri"/>
        <family val="2"/>
        <scheme val="minor"/>
      </rPr>
      <t xml:space="preserve"> ,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</si>
  <si>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>Δ</t>
    </r>
    <r>
      <rPr>
        <vertAlign val="subscript"/>
        <sz val="10"/>
        <rFont val="Arial"/>
        <family val="2"/>
        <charset val="204"/>
      </rPr>
      <t>tи  max</t>
    </r>
    <r>
      <rPr>
        <sz val="11"/>
        <color theme="1"/>
        <rFont val="Calibri"/>
        <family val="2"/>
        <scheme val="minor"/>
      </rPr>
      <t xml:space="preserve">, 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</si>
  <si>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t>±0,1</t>
  </si>
  <si>
    <t>±0,16</t>
  </si>
  <si>
    <t>±0,24</t>
  </si>
  <si>
    <t>9.7  Определение приведенной погрешности ИВБ при измерении сигналов от ДИД</t>
  </si>
  <si>
    <r>
      <t>Р</t>
    </r>
    <r>
      <rPr>
        <vertAlign val="subscript"/>
        <sz val="10"/>
        <rFont val="Arial"/>
        <family val="2"/>
        <charset val="204"/>
      </rPr>
      <t>избр</t>
    </r>
    <r>
      <rPr>
        <sz val="11"/>
        <color theme="1"/>
        <rFont val="Calibri"/>
        <family val="2"/>
        <scheme val="minor"/>
      </rPr>
      <t>=0.08 МПа (4,8 мА)</t>
    </r>
  </si>
  <si>
    <r>
      <t>Р</t>
    </r>
    <r>
      <rPr>
        <vertAlign val="subscript"/>
        <sz val="10"/>
        <rFont val="Arial"/>
        <family val="2"/>
        <charset val="204"/>
      </rPr>
      <t>избр</t>
    </r>
    <r>
      <rPr>
        <sz val="11"/>
        <color theme="1"/>
        <rFont val="Calibri"/>
        <family val="2"/>
        <scheme val="minor"/>
      </rPr>
      <t>=0.8 МПа (12,0 мА)</t>
    </r>
  </si>
  <si>
    <r>
      <t>Р</t>
    </r>
    <r>
      <rPr>
        <vertAlign val="subscript"/>
        <sz val="10"/>
        <rFont val="Arial"/>
        <family val="2"/>
        <charset val="204"/>
      </rPr>
      <t>избр</t>
    </r>
    <r>
      <rPr>
        <sz val="11"/>
        <color theme="1"/>
        <rFont val="Calibri"/>
        <family val="2"/>
        <scheme val="minor"/>
      </rPr>
      <t>=1.6 МПа (20,0 мА)</t>
    </r>
  </si>
  <si>
    <r>
      <t>Р</t>
    </r>
    <r>
      <rPr>
        <vertAlign val="subscript"/>
        <sz val="10"/>
        <rFont val="Arial"/>
        <family val="2"/>
        <charset val="204"/>
      </rPr>
      <t>изб</t>
    </r>
    <r>
      <rPr>
        <sz val="11"/>
        <color theme="1"/>
        <rFont val="Calibri"/>
        <family val="2"/>
        <scheme val="minor"/>
      </rPr>
      <t>и, МПа</t>
    </r>
  </si>
  <si>
    <r>
      <t>γ</t>
    </r>
    <r>
      <rPr>
        <vertAlign val="subscript"/>
        <sz val="10"/>
        <rFont val="Arial"/>
        <family val="2"/>
        <charset val="204"/>
      </rPr>
      <t>р,</t>
    </r>
    <r>
      <rPr>
        <sz val="10"/>
        <rFont val="Arial"/>
        <family val="2"/>
        <charset val="204"/>
      </rPr>
      <t>%</t>
    </r>
  </si>
  <si>
    <r>
      <t>γ</t>
    </r>
    <r>
      <rPr>
        <vertAlign val="subscript"/>
        <sz val="10"/>
        <rFont val="Arial"/>
        <family val="2"/>
        <charset val="204"/>
      </rPr>
      <t>р max</t>
    </r>
    <r>
      <rPr>
        <sz val="11"/>
        <color theme="1"/>
        <rFont val="Calibri"/>
        <family val="2"/>
        <scheme val="minor"/>
      </rPr>
      <t>,%</t>
    </r>
  </si>
  <si>
    <t xml:space="preserve">Относительная погрешность измерения времени           ≤ 0.01% </t>
  </si>
  <si>
    <t>контрольные точки</t>
  </si>
  <si>
    <t>№ измерительного канала</t>
  </si>
  <si>
    <t>δт доп   %</t>
  </si>
  <si>
    <t>t = tmin и G=0.9Gв</t>
  </si>
  <si>
    <r>
      <t>t = 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>С и G=0.2Gв</t>
    </r>
  </si>
  <si>
    <r>
      <t>t = 135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>С и G=1 .. 1,1Gн</t>
    </r>
  </si>
  <si>
    <t>9.4 Определение относительной погрешности вычисления энергии (количества теплоты)  ИВБ</t>
  </si>
  <si>
    <t xml:space="preserve">  9.13  Определение относительной погрешности вычисления тепловой энергии  (количества теплоты)  каналами теплосчётчика </t>
  </si>
  <si>
    <t>P1_4r</t>
  </si>
  <si>
    <t>P1_3r</t>
  </si>
  <si>
    <t>Qr3</t>
  </si>
  <si>
    <t>Qr2</t>
  </si>
  <si>
    <t>Qr1</t>
  </si>
  <si>
    <t>Imax</t>
  </si>
  <si>
    <t>Gmax</t>
  </si>
  <si>
    <t>Imin</t>
  </si>
  <si>
    <t>Vr</t>
  </si>
  <si>
    <t>Канал2</t>
  </si>
  <si>
    <t>Tизм:</t>
  </si>
  <si>
    <t>ППР 2 Ду:</t>
  </si>
  <si>
    <t>ППР 2 №:</t>
  </si>
  <si>
    <t>ППР 1 Ду:</t>
  </si>
  <si>
    <t>ППР 1 №:</t>
  </si>
  <si>
    <t>Номер прибора:</t>
  </si>
  <si>
    <t>Для справки:</t>
  </si>
  <si>
    <t>Ду, мм</t>
  </si>
  <si>
    <t>К1</t>
  </si>
  <si>
    <t>К2</t>
  </si>
  <si>
    <t>К1,2=</t>
  </si>
  <si>
    <t>Mи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</si>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</sst>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\,\ mmmm\ dd\,\ yyyy"/>
    <numFmt numFmtId="165" formatCode="0.000"/>
    <numFmt numFmtId="166" formatCode="0.0000"/>
    <numFmt numFmtId="167" formatCode="0.000000"/>
    <numFmt numFmtId="168" formatCode="0.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name val="Arial Cyr"/>
      <charset val="204"/>
    </font>
    <font>
      <vertAlign val="superscript"/>
      <sz val="10"/>
      <name val="Arial"/>
      <family val="2"/>
    </font>
    <font>
      <sz val="10"/>
      <name val="Arial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37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/>
    <xf numFmtId="0" fontId="1" fillId="0" borderId="4" xfId="0" applyFont="1" applyBorder="1" applyAlignment="1">
      <alignment horizontal="center" vertical="center" wrapText="1"/>
    </xf>
    <xf numFmtId="165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vertical="center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0" xfId="1"/>
    <xf numFmtId="0" fontId="6" fillId="0" borderId="0" xfId="1" applyAlignment="1">
      <alignment horizontal="left"/>
    </xf>
    <xf numFmtId="0" fontId="6" fillId="0" borderId="0" xfId="1" applyAlignment="1">
      <alignment horizontal="right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locked="0"/>
    </xf>
    <xf numFmtId="166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2" borderId="6" xfId="0" applyNumberFormat="1" applyFill="1" applyBorder="1" applyAlignment="1" applyProtection="1">
      <alignment horizontal="center" vertical="center"/>
      <protection locked="0"/>
    </xf>
    <xf numFmtId="165" fontId="0" fillId="2" borderId="7" xfId="0" applyNumberFormat="1" applyFill="1" applyBorder="1" applyAlignment="1" applyProtection="1">
      <alignment horizontal="center" vertical="center"/>
      <protection locked="0"/>
    </xf>
    <xf numFmtId="2" fontId="0" fillId="0" borderId="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2" borderId="6" xfId="0" applyNumberFormat="1" applyFill="1" applyBorder="1" applyAlignment="1" applyProtection="1">
      <alignment horizontal="center" vertical="center"/>
      <protection locked="0"/>
    </xf>
    <xf numFmtId="2" fontId="0" fillId="2" borderId="7" xfId="0" applyNumberForma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4" fontId="1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80" zoomScaleNormal="80" workbookViewId="0">
      <selection activeCell="K6" sqref="K6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s="3" customFormat="1" x14ac:dyDescent="0.25">
      <c r="A1" s="129" t="s">
        <v>9</v>
      </c>
      <c r="B1" s="129"/>
      <c r="C1" s="129"/>
      <c r="D1" s="129"/>
      <c r="E1" s="129"/>
      <c r="F1" s="129"/>
      <c r="G1" s="129"/>
      <c r="H1" s="129"/>
      <c r="I1" s="129"/>
    </row>
    <row r="2" spans="1:21" s="3" customFormat="1" x14ac:dyDescent="0.25">
      <c r="A2" s="129" t="s">
        <v>10</v>
      </c>
      <c r="B2" s="129"/>
      <c r="C2" s="129"/>
      <c r="D2" s="129"/>
      <c r="E2" s="129"/>
      <c r="F2" s="129"/>
      <c r="G2" s="129"/>
      <c r="H2" s="129"/>
      <c r="I2" s="129"/>
    </row>
    <row r="3" spans="1:21" s="3" customFormat="1" x14ac:dyDescent="0.25">
      <c r="A3" s="129" t="s">
        <v>11</v>
      </c>
      <c r="B3" s="129"/>
      <c r="C3" s="129"/>
      <c r="D3" s="129"/>
      <c r="E3" s="129"/>
      <c r="F3" s="129"/>
      <c r="G3" s="129"/>
      <c r="H3" s="129"/>
      <c r="I3" s="129"/>
    </row>
    <row r="4" spans="1:21" s="3" customFormat="1" x14ac:dyDescent="0.25">
      <c r="A4" s="129" t="s">
        <v>12</v>
      </c>
      <c r="B4" s="129"/>
      <c r="C4" s="129"/>
      <c r="D4" s="129"/>
      <c r="E4" s="129"/>
      <c r="F4" s="129"/>
      <c r="G4" s="129"/>
      <c r="H4" s="129"/>
      <c r="I4" s="129"/>
    </row>
    <row r="5" spans="1:21" s="3" customFormat="1" x14ac:dyDescent="0.25">
      <c r="A5" s="125" t="s">
        <v>0</v>
      </c>
      <c r="B5" s="125"/>
      <c r="C5" s="130"/>
      <c r="D5" s="131"/>
      <c r="E5" s="1"/>
      <c r="F5" s="1" t="s">
        <v>1</v>
      </c>
      <c r="G5" s="132"/>
      <c r="H5" s="132"/>
      <c r="I5" s="1"/>
    </row>
    <row r="6" spans="1:21" s="3" customFormat="1" x14ac:dyDescent="0.25">
      <c r="A6" s="2" t="s">
        <v>98</v>
      </c>
      <c r="B6" s="124"/>
      <c r="C6" s="124"/>
      <c r="D6" s="124"/>
      <c r="E6" s="124"/>
      <c r="F6" s="124"/>
      <c r="G6" s="124"/>
      <c r="H6" s="124"/>
      <c r="I6" s="12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3" customFormat="1" x14ac:dyDescent="0.25">
      <c r="A7" s="124" t="s">
        <v>99</v>
      </c>
      <c r="B7" s="124"/>
      <c r="C7" s="134"/>
      <c r="D7" s="134"/>
      <c r="E7" s="134"/>
      <c r="F7" s="135" t="s">
        <v>8</v>
      </c>
      <c r="G7" s="135"/>
      <c r="H7" s="123"/>
      <c r="I7" s="123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3" customFormat="1" x14ac:dyDescent="0.25">
      <c r="A8" s="124" t="s">
        <v>3</v>
      </c>
      <c r="B8" s="124"/>
      <c r="C8" s="133" t="s">
        <v>100</v>
      </c>
      <c r="D8" s="124"/>
      <c r="E8" s="124"/>
      <c r="F8" s="124"/>
      <c r="G8" s="124"/>
      <c r="H8" s="124"/>
      <c r="I8" s="12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s="3" customFormat="1" x14ac:dyDescent="0.25">
      <c r="A9" s="124" t="s">
        <v>2</v>
      </c>
      <c r="B9" s="124"/>
      <c r="C9" s="124"/>
      <c r="D9" s="124"/>
      <c r="E9" s="124"/>
      <c r="F9" s="124"/>
      <c r="G9" s="124"/>
      <c r="H9" s="124"/>
      <c r="I9" s="12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s="3" customFormat="1" x14ac:dyDescent="0.25">
      <c r="A10" s="123"/>
      <c r="B10" s="123"/>
      <c r="C10" s="123"/>
      <c r="D10" s="123"/>
      <c r="E10" s="123"/>
      <c r="F10" s="123"/>
      <c r="G10" s="123"/>
      <c r="H10" s="123"/>
      <c r="I10" s="12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3" customFormat="1" x14ac:dyDescent="0.25">
      <c r="A11" s="124" t="s">
        <v>4</v>
      </c>
      <c r="B11" s="124"/>
      <c r="C11" s="124" t="s">
        <v>102</v>
      </c>
      <c r="D11" s="124"/>
      <c r="E11" s="124"/>
      <c r="F11" s="124"/>
      <c r="G11" s="124"/>
      <c r="H11" s="124"/>
      <c r="I11" s="1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3" customFormat="1" x14ac:dyDescent="0.25">
      <c r="A12" s="124" t="s">
        <v>103</v>
      </c>
      <c r="B12" s="124"/>
      <c r="C12" s="124"/>
      <c r="D12" s="124"/>
      <c r="E12" s="124"/>
      <c r="F12" s="124"/>
      <c r="G12" s="124"/>
      <c r="H12" s="124"/>
      <c r="I12" s="1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3" customFormat="1" x14ac:dyDescent="0.25">
      <c r="A13" s="124"/>
      <c r="B13" s="124"/>
      <c r="C13" s="124"/>
      <c r="D13" s="124"/>
      <c r="E13" s="124"/>
      <c r="F13" s="124"/>
      <c r="G13" s="124"/>
      <c r="H13" s="124"/>
      <c r="I13" s="1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3" customFormat="1" x14ac:dyDescent="0.25">
      <c r="A14" t="s">
        <v>5</v>
      </c>
      <c r="B14"/>
      <c r="C14" s="125"/>
      <c r="D14" s="125"/>
      <c r="E14" s="125"/>
      <c r="F14" s="125"/>
      <c r="G14" s="125"/>
      <c r="H14" s="125"/>
      <c r="I14" s="12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3" customFormat="1" x14ac:dyDescent="0.25">
      <c r="A15" s="125"/>
      <c r="B15" s="125"/>
      <c r="C15" s="125"/>
      <c r="D15" s="125"/>
      <c r="E15" s="125"/>
      <c r="F15" s="125"/>
      <c r="G15" s="125"/>
      <c r="H15" s="125"/>
      <c r="I15" s="12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3" customFormat="1" x14ac:dyDescent="0.25">
      <c r="A16" s="10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4"/>
      <c r="O16" s="4"/>
      <c r="P16" s="4"/>
      <c r="Q16" s="4"/>
      <c r="R16" s="4"/>
      <c r="S16" s="4"/>
      <c r="T16" s="4"/>
      <c r="U16" s="4"/>
    </row>
    <row r="17" spans="1:21" s="3" customFormat="1" x14ac:dyDescent="0.25">
      <c r="A17" s="14" t="s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4"/>
      <c r="N17" s="4"/>
      <c r="O17" s="4"/>
      <c r="P17" s="4"/>
      <c r="Q17" s="4"/>
      <c r="R17" s="4"/>
      <c r="S17" s="4"/>
      <c r="T17" s="4"/>
      <c r="U17" s="4"/>
    </row>
    <row r="18" spans="1:21" s="3" customFormat="1" x14ac:dyDescent="0.25">
      <c r="A18" s="120" t="s">
        <v>16</v>
      </c>
      <c r="B18" s="121"/>
      <c r="C18" s="121"/>
      <c r="D18" s="122"/>
      <c r="E18" s="120" t="s">
        <v>17</v>
      </c>
      <c r="F18" s="121"/>
      <c r="G18" s="121"/>
      <c r="H18" s="122"/>
      <c r="I18" s="120" t="s">
        <v>18</v>
      </c>
      <c r="J18" s="121"/>
      <c r="K18" s="121"/>
      <c r="L18" s="122"/>
      <c r="M18" s="4"/>
      <c r="N18" s="4"/>
      <c r="O18" s="4"/>
      <c r="P18" s="4"/>
      <c r="Q18" s="4"/>
      <c r="R18" s="4"/>
      <c r="S18" s="4"/>
      <c r="T18" s="4"/>
    </row>
    <row r="19" spans="1:21" s="3" customFormat="1" ht="16.5" customHeight="1" x14ac:dyDescent="0.25">
      <c r="A19" s="120" t="s">
        <v>19</v>
      </c>
      <c r="B19" s="122"/>
      <c r="C19" s="5" t="s">
        <v>20</v>
      </c>
      <c r="D19" s="5" t="s">
        <v>21</v>
      </c>
      <c r="E19" s="120" t="s">
        <v>19</v>
      </c>
      <c r="F19" s="122"/>
      <c r="G19" s="5" t="s">
        <v>20</v>
      </c>
      <c r="H19" s="5" t="s">
        <v>21</v>
      </c>
      <c r="I19" s="120" t="s">
        <v>19</v>
      </c>
      <c r="J19" s="122"/>
      <c r="K19" s="5" t="s">
        <v>20</v>
      </c>
      <c r="L19" s="5" t="s">
        <v>21</v>
      </c>
      <c r="M19" s="4"/>
      <c r="N19" s="4"/>
      <c r="O19" s="21"/>
      <c r="P19" s="21"/>
      <c r="Q19" s="21"/>
      <c r="R19" s="4"/>
      <c r="S19" s="4"/>
      <c r="T19" s="4"/>
    </row>
    <row r="20" spans="1:21" s="3" customFormat="1" ht="15" customHeight="1" x14ac:dyDescent="0.25">
      <c r="A20" s="104">
        <f ca="1">RANDBETWEEN(71640,71650)/100</f>
        <v>716.44</v>
      </c>
      <c r="B20" s="105"/>
      <c r="C20" s="6">
        <f ca="1">RANDBETWEEN(71640,71641)/100</f>
        <v>716.41</v>
      </c>
      <c r="D20" s="7">
        <f ca="1">(A20/C20-1)*100</f>
        <v>4.1875462374996175E-3</v>
      </c>
      <c r="E20" s="104">
        <f ca="1">RANDBETWEEN(28590,28600)/1000</f>
        <v>28.6</v>
      </c>
      <c r="F20" s="105"/>
      <c r="G20" s="8">
        <f ca="1">RANDBETWEEN(28353,28360)/1000</f>
        <v>28.358000000000001</v>
      </c>
      <c r="H20" s="7">
        <f ca="1">(E20/G20-1)*100</f>
        <v>0.85337470907680402</v>
      </c>
      <c r="I20" s="104">
        <f ca="1">RANDBETWEEN(14000,14010)/1000</f>
        <v>14.007</v>
      </c>
      <c r="J20" s="105"/>
      <c r="K20" s="8">
        <f ca="1">RANDBETWEEN(14100,14110)/1000</f>
        <v>14.106999999999999</v>
      </c>
      <c r="L20" s="7">
        <f ca="1">(I20/K20-1)*100</f>
        <v>-0.70886793790316815</v>
      </c>
      <c r="M20" s="4"/>
      <c r="N20" s="4"/>
      <c r="O20" s="32" t="s">
        <v>92</v>
      </c>
      <c r="P20" s="32"/>
      <c r="Q20" s="32"/>
      <c r="R20" s="4"/>
      <c r="S20" s="4"/>
      <c r="T20" s="4"/>
    </row>
    <row r="21" spans="1:21" s="3" customFormat="1" x14ac:dyDescent="0.25">
      <c r="A21" s="106" t="s">
        <v>22</v>
      </c>
      <c r="B21" s="106"/>
      <c r="C21" s="106"/>
      <c r="D21" s="9">
        <v>1.5</v>
      </c>
      <c r="E21" s="106" t="s">
        <v>22</v>
      </c>
      <c r="F21" s="106"/>
      <c r="G21" s="106"/>
      <c r="H21" s="9">
        <v>2</v>
      </c>
      <c r="I21" s="106" t="s">
        <v>22</v>
      </c>
      <c r="J21" s="106"/>
      <c r="K21" s="106"/>
      <c r="L21" s="9">
        <v>2</v>
      </c>
      <c r="M21" s="4"/>
      <c r="N21" s="4"/>
      <c r="O21" s="22" t="s">
        <v>93</v>
      </c>
      <c r="P21" s="22" t="s">
        <v>94</v>
      </c>
      <c r="Q21" s="22" t="s">
        <v>95</v>
      </c>
      <c r="R21" s="4"/>
      <c r="S21" s="4"/>
      <c r="T21" s="4"/>
    </row>
    <row r="22" spans="1:21" s="3" customFormat="1" x14ac:dyDescent="0.25">
      <c r="A22" s="14" t="s">
        <v>23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4"/>
      <c r="N22" s="4"/>
      <c r="O22" s="22">
        <v>15</v>
      </c>
      <c r="P22" s="22">
        <v>0.1</v>
      </c>
      <c r="Q22" s="22">
        <v>0.1</v>
      </c>
      <c r="R22" s="4"/>
      <c r="S22" s="4"/>
      <c r="T22" s="4"/>
      <c r="U22" s="4"/>
    </row>
    <row r="23" spans="1:21" s="3" customFormat="1" x14ac:dyDescent="0.25">
      <c r="A23" s="120" t="s">
        <v>16</v>
      </c>
      <c r="B23" s="121"/>
      <c r="C23" s="121"/>
      <c r="D23" s="122"/>
      <c r="E23" s="120" t="s">
        <v>17</v>
      </c>
      <c r="F23" s="121"/>
      <c r="G23" s="121"/>
      <c r="H23" s="122"/>
      <c r="I23" s="120" t="s">
        <v>18</v>
      </c>
      <c r="J23" s="121"/>
      <c r="K23" s="121"/>
      <c r="L23" s="122"/>
      <c r="M23" s="4"/>
      <c r="N23" s="4"/>
      <c r="O23" s="22">
        <v>25</v>
      </c>
      <c r="P23" s="22">
        <v>0.26666699999999999</v>
      </c>
      <c r="Q23" s="22">
        <v>0.26666699999999999</v>
      </c>
      <c r="R23" s="4"/>
      <c r="S23" s="4"/>
      <c r="T23" s="4"/>
    </row>
    <row r="24" spans="1:21" s="3" customFormat="1" ht="15.75" x14ac:dyDescent="0.25">
      <c r="A24" s="120" t="s">
        <v>19</v>
      </c>
      <c r="B24" s="122"/>
      <c r="C24" s="5" t="s">
        <v>20</v>
      </c>
      <c r="D24" s="5" t="s">
        <v>21</v>
      </c>
      <c r="E24" s="120" t="s">
        <v>19</v>
      </c>
      <c r="F24" s="122"/>
      <c r="G24" s="5" t="s">
        <v>20</v>
      </c>
      <c r="H24" s="5" t="s">
        <v>21</v>
      </c>
      <c r="I24" s="120" t="s">
        <v>19</v>
      </c>
      <c r="J24" s="122"/>
      <c r="K24" s="5" t="s">
        <v>20</v>
      </c>
      <c r="L24" s="5" t="s">
        <v>21</v>
      </c>
      <c r="M24" s="4"/>
      <c r="N24" s="4"/>
      <c r="O24" s="22">
        <v>32</v>
      </c>
      <c r="P24" s="22">
        <v>0.5</v>
      </c>
      <c r="Q24" s="22">
        <v>0.5</v>
      </c>
      <c r="R24" s="4"/>
      <c r="S24" s="4"/>
      <c r="T24" s="4"/>
    </row>
    <row r="25" spans="1:21" s="3" customFormat="1" x14ac:dyDescent="0.25">
      <c r="A25" s="104">
        <f ca="1">RANDBETWEEN(71640,71650)/100</f>
        <v>716.45</v>
      </c>
      <c r="B25" s="105"/>
      <c r="C25" s="6">
        <f ca="1">RANDBETWEEN(71640,71641)/100</f>
        <v>716.4</v>
      </c>
      <c r="D25" s="7">
        <f ca="1">(A25/C25-1)*100</f>
        <v>6.9793411502150349E-3</v>
      </c>
      <c r="E25" s="104">
        <f ca="1">RANDBETWEEN(28590,28600)/1000</f>
        <v>28.596</v>
      </c>
      <c r="F25" s="105"/>
      <c r="G25" s="8">
        <f ca="1">RANDBETWEEN(28353,28360)/1000</f>
        <v>28.358000000000001</v>
      </c>
      <c r="H25" s="7">
        <f ca="1">(E25/G25-1)*100</f>
        <v>0.83926934198461645</v>
      </c>
      <c r="I25" s="104">
        <f ca="1">RANDBETWEEN(14000,14010)/1000</f>
        <v>14.002000000000001</v>
      </c>
      <c r="J25" s="105"/>
      <c r="K25" s="8">
        <f ca="1">RANDBETWEEN(14100,14110)/1000</f>
        <v>14.106</v>
      </c>
      <c r="L25" s="7">
        <f ca="1">(I25/K25-1)*100</f>
        <v>-0.73727491847440652</v>
      </c>
      <c r="M25" s="4"/>
      <c r="N25" s="4"/>
      <c r="O25" s="22">
        <v>50</v>
      </c>
      <c r="P25" s="22">
        <v>1</v>
      </c>
      <c r="Q25" s="22">
        <v>1</v>
      </c>
      <c r="R25" s="4"/>
      <c r="S25" s="4"/>
      <c r="T25" s="4"/>
    </row>
    <row r="26" spans="1:21" s="3" customFormat="1" x14ac:dyDescent="0.25">
      <c r="A26" s="106" t="s">
        <v>22</v>
      </c>
      <c r="B26" s="106"/>
      <c r="C26" s="106"/>
      <c r="D26" s="9">
        <v>1.5</v>
      </c>
      <c r="E26" s="106" t="s">
        <v>22</v>
      </c>
      <c r="F26" s="106"/>
      <c r="G26" s="106"/>
      <c r="H26" s="9">
        <v>2</v>
      </c>
      <c r="I26" s="106" t="s">
        <v>22</v>
      </c>
      <c r="J26" s="106"/>
      <c r="K26" s="106"/>
      <c r="L26" s="9">
        <v>2</v>
      </c>
      <c r="M26" s="4"/>
      <c r="N26" s="4"/>
      <c r="O26" s="22">
        <v>80</v>
      </c>
      <c r="P26" s="22">
        <v>2.6666699999999999</v>
      </c>
      <c r="Q26" s="22">
        <v>2.6666699999999999</v>
      </c>
      <c r="R26" s="4"/>
      <c r="S26" s="4"/>
      <c r="T26" s="4"/>
    </row>
    <row r="27" spans="1:21" s="3" customFormat="1" ht="15" customHeight="1" x14ac:dyDescent="0.25">
      <c r="A27" s="116" t="s">
        <v>74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4"/>
      <c r="N27" s="4"/>
      <c r="O27" s="22">
        <v>100</v>
      </c>
      <c r="P27" s="22">
        <v>5</v>
      </c>
      <c r="Q27" s="22">
        <v>5</v>
      </c>
      <c r="R27" s="4"/>
      <c r="S27" s="4"/>
      <c r="T27" s="4"/>
    </row>
    <row r="28" spans="1:21" s="3" customFormat="1" x14ac:dyDescent="0.25">
      <c r="A28" s="107" t="s">
        <v>24</v>
      </c>
      <c r="B28" s="108"/>
      <c r="C28" s="95" t="s">
        <v>25</v>
      </c>
      <c r="D28" s="113"/>
      <c r="E28" s="96"/>
      <c r="F28" s="95" t="s">
        <v>26</v>
      </c>
      <c r="G28" s="113"/>
      <c r="H28" s="113"/>
      <c r="I28" s="96"/>
      <c r="J28" s="95" t="s">
        <v>27</v>
      </c>
      <c r="K28" s="96"/>
      <c r="L28" s="117" t="s">
        <v>28</v>
      </c>
      <c r="M28" s="4"/>
      <c r="N28" s="4"/>
      <c r="O28" s="22">
        <v>150</v>
      </c>
      <c r="P28" s="22">
        <v>10</v>
      </c>
      <c r="Q28" s="22">
        <v>10</v>
      </c>
      <c r="R28" s="4"/>
      <c r="S28" s="4"/>
      <c r="T28" s="4"/>
    </row>
    <row r="29" spans="1:21" s="3" customFormat="1" x14ac:dyDescent="0.25">
      <c r="A29" s="109"/>
      <c r="B29" s="110"/>
      <c r="C29" s="97"/>
      <c r="D29" s="114"/>
      <c r="E29" s="98"/>
      <c r="F29" s="99"/>
      <c r="G29" s="115"/>
      <c r="H29" s="115"/>
      <c r="I29" s="100"/>
      <c r="J29" s="97"/>
      <c r="K29" s="98"/>
      <c r="L29" s="118"/>
      <c r="M29" s="4"/>
      <c r="N29" s="4"/>
      <c r="O29" s="23"/>
      <c r="P29" s="23"/>
      <c r="Q29" s="23"/>
      <c r="R29" s="4"/>
      <c r="S29" s="4"/>
      <c r="T29" s="4"/>
    </row>
    <row r="30" spans="1:21" s="3" customFormat="1" x14ac:dyDescent="0.25">
      <c r="A30" s="111"/>
      <c r="B30" s="112"/>
      <c r="C30" s="99"/>
      <c r="D30" s="115"/>
      <c r="E30" s="100"/>
      <c r="F30" s="93" t="s">
        <v>29</v>
      </c>
      <c r="G30" s="94"/>
      <c r="H30" s="93" t="s">
        <v>30</v>
      </c>
      <c r="I30" s="94"/>
      <c r="J30" s="99"/>
      <c r="K30" s="100"/>
      <c r="L30" s="119"/>
      <c r="M30" s="4"/>
      <c r="N30" s="4"/>
      <c r="O30" s="24" t="s">
        <v>96</v>
      </c>
      <c r="P30" s="22">
        <v>1</v>
      </c>
      <c r="Q30" s="22">
        <v>1</v>
      </c>
      <c r="R30" s="4"/>
      <c r="S30" s="4"/>
      <c r="T30" s="4"/>
    </row>
    <row r="31" spans="1:21" s="3" customFormat="1" x14ac:dyDescent="0.25">
      <c r="A31" s="95">
        <v>1</v>
      </c>
      <c r="B31" s="96"/>
      <c r="C31" s="90">
        <v>1</v>
      </c>
      <c r="D31" s="91"/>
      <c r="E31" s="92"/>
      <c r="F31" s="93">
        <f>Data!$F$3</f>
        <v>4.7531999999999996</v>
      </c>
      <c r="G31" s="94"/>
      <c r="H31" s="86">
        <f>O34*P30</f>
        <v>4.7679999999999998</v>
      </c>
      <c r="I31" s="87"/>
      <c r="J31" s="88">
        <f>(H31/F31-1)*100</f>
        <v>0.31136918286627235</v>
      </c>
      <c r="K31" s="89"/>
      <c r="L31" s="101" t="s">
        <v>31</v>
      </c>
      <c r="M31" s="4"/>
      <c r="N31" s="4"/>
      <c r="O31" s="23"/>
      <c r="P31" s="23"/>
      <c r="Q31" s="23"/>
      <c r="R31" s="4"/>
      <c r="S31" s="4"/>
      <c r="T31" s="4"/>
    </row>
    <row r="32" spans="1:21" s="3" customFormat="1" x14ac:dyDescent="0.25">
      <c r="A32" s="97"/>
      <c r="B32" s="98"/>
      <c r="C32" s="90">
        <v>2</v>
      </c>
      <c r="D32" s="91"/>
      <c r="E32" s="92"/>
      <c r="F32" s="93">
        <f>Data!$F$13</f>
        <v>4.7531999999999996</v>
      </c>
      <c r="G32" s="94"/>
      <c r="H32" s="86">
        <f>O35*P30</f>
        <v>4.766</v>
      </c>
      <c r="I32" s="87"/>
      <c r="J32" s="88">
        <f t="shared" ref="J32:J42" si="0">(H32/F32-1)*100</f>
        <v>0.26929226626273284</v>
      </c>
      <c r="K32" s="89"/>
      <c r="L32" s="102"/>
      <c r="M32" s="4"/>
      <c r="N32" s="4"/>
      <c r="O32" s="23"/>
      <c r="P32" s="23"/>
      <c r="Q32" s="23"/>
      <c r="R32" s="4"/>
      <c r="S32" s="4"/>
      <c r="T32" s="4"/>
    </row>
    <row r="33" spans="1:20" s="3" customFormat="1" ht="15.75" customHeight="1" x14ac:dyDescent="0.25">
      <c r="A33" s="97"/>
      <c r="B33" s="98"/>
      <c r="C33" s="90">
        <v>3</v>
      </c>
      <c r="D33" s="91"/>
      <c r="E33" s="92"/>
      <c r="F33" s="93">
        <f>Data!$F$3</f>
        <v>4.7531999999999996</v>
      </c>
      <c r="G33" s="94"/>
      <c r="H33" s="86">
        <f>O36*P30</f>
        <v>4.76</v>
      </c>
      <c r="I33" s="87"/>
      <c r="J33" s="88">
        <f t="shared" si="0"/>
        <v>0.14306151645206988</v>
      </c>
      <c r="K33" s="89"/>
      <c r="L33" s="102"/>
      <c r="M33" s="4"/>
      <c r="N33" s="4"/>
      <c r="O33" s="25" t="s">
        <v>30</v>
      </c>
      <c r="P33" s="23"/>
      <c r="Q33" s="23"/>
      <c r="R33" s="4"/>
      <c r="S33" s="4"/>
      <c r="T33" s="4"/>
    </row>
    <row r="34" spans="1:20" s="3" customFormat="1" ht="15" customHeight="1" x14ac:dyDescent="0.25">
      <c r="A34" s="99"/>
      <c r="B34" s="100"/>
      <c r="C34" s="90">
        <v>4</v>
      </c>
      <c r="D34" s="91"/>
      <c r="E34" s="92"/>
      <c r="F34" s="93">
        <f>Data!$F$13</f>
        <v>4.7531999999999996</v>
      </c>
      <c r="G34" s="94"/>
      <c r="H34" s="86">
        <f>O37*P30</f>
        <v>4.774</v>
      </c>
      <c r="I34" s="87"/>
      <c r="J34" s="88">
        <f>(H34/F34-1)*100</f>
        <v>0.43759993267693531</v>
      </c>
      <c r="K34" s="89"/>
      <c r="L34" s="103"/>
      <c r="O34" s="26">
        <v>4.7679999999999998</v>
      </c>
      <c r="P34" s="27">
        <f>O34*Q34</f>
        <v>1.2714682559999999</v>
      </c>
      <c r="Q34" s="22">
        <v>0.26666699999999999</v>
      </c>
    </row>
    <row r="35" spans="1:20" s="3" customFormat="1" ht="15" customHeight="1" x14ac:dyDescent="0.25">
      <c r="A35" s="95">
        <v>2</v>
      </c>
      <c r="B35" s="96"/>
      <c r="C35" s="90">
        <v>1</v>
      </c>
      <c r="D35" s="91"/>
      <c r="E35" s="92"/>
      <c r="F35" s="93">
        <f>Data!$F$4</f>
        <v>34.122</v>
      </c>
      <c r="G35" s="94"/>
      <c r="H35" s="86">
        <f>O38*P30</f>
        <v>34.152000000000001</v>
      </c>
      <c r="I35" s="87"/>
      <c r="J35" s="88">
        <f t="shared" si="0"/>
        <v>8.7919817126791422E-2</v>
      </c>
      <c r="K35" s="89"/>
      <c r="L35" s="68" t="s">
        <v>32</v>
      </c>
      <c r="O35" s="26">
        <v>4.766</v>
      </c>
      <c r="P35" s="27">
        <f t="shared" ref="P35:P45" si="1">O35*Q35</f>
        <v>1.2709349219999999</v>
      </c>
      <c r="Q35" s="22">
        <v>0.26666699999999999</v>
      </c>
    </row>
    <row r="36" spans="1:20" s="3" customFormat="1" x14ac:dyDescent="0.25">
      <c r="A36" s="97"/>
      <c r="B36" s="98"/>
      <c r="C36" s="90">
        <v>2</v>
      </c>
      <c r="D36" s="91"/>
      <c r="E36" s="92"/>
      <c r="F36" s="93">
        <f>Data!$F$14</f>
        <v>34.122</v>
      </c>
      <c r="G36" s="94"/>
      <c r="H36" s="86">
        <f>O39*P30</f>
        <v>34.155999999999999</v>
      </c>
      <c r="I36" s="87"/>
      <c r="J36" s="88">
        <f t="shared" si="0"/>
        <v>9.9642459410342887E-2</v>
      </c>
      <c r="K36" s="89"/>
      <c r="L36" s="69"/>
      <c r="O36" s="26">
        <v>4.76</v>
      </c>
      <c r="P36" s="27">
        <f>O36*Q36</f>
        <v>1.2693349199999999</v>
      </c>
      <c r="Q36" s="22">
        <v>0.26666699999999999</v>
      </c>
    </row>
    <row r="37" spans="1:20" s="3" customFormat="1" x14ac:dyDescent="0.25">
      <c r="A37" s="97"/>
      <c r="B37" s="98"/>
      <c r="C37" s="90">
        <v>3</v>
      </c>
      <c r="D37" s="91"/>
      <c r="E37" s="92"/>
      <c r="F37" s="93">
        <f>Data!$F$4</f>
        <v>34.122</v>
      </c>
      <c r="G37" s="94"/>
      <c r="H37" s="86">
        <f>O40*P30</f>
        <v>34.149000000000001</v>
      </c>
      <c r="I37" s="87"/>
      <c r="J37" s="88">
        <f t="shared" si="0"/>
        <v>7.9127835414105618E-2</v>
      </c>
      <c r="K37" s="89"/>
      <c r="L37" s="69"/>
      <c r="O37" s="26">
        <v>4.774</v>
      </c>
      <c r="P37" s="27">
        <f t="shared" si="1"/>
        <v>1.2730682579999999</v>
      </c>
      <c r="Q37" s="22">
        <v>0.26666699999999999</v>
      </c>
    </row>
    <row r="38" spans="1:20" s="3" customFormat="1" x14ac:dyDescent="0.25">
      <c r="A38" s="99"/>
      <c r="B38" s="100"/>
      <c r="C38" s="90">
        <v>4</v>
      </c>
      <c r="D38" s="91"/>
      <c r="E38" s="92"/>
      <c r="F38" s="93">
        <f>Data!$F$14</f>
        <v>34.122</v>
      </c>
      <c r="G38" s="94"/>
      <c r="H38" s="86">
        <f>O41*P30</f>
        <v>34.145000000000003</v>
      </c>
      <c r="I38" s="87"/>
      <c r="J38" s="88">
        <f>(H38/F38-1)*100</f>
        <v>6.7405193130531948E-2</v>
      </c>
      <c r="K38" s="89"/>
      <c r="L38" s="70"/>
      <c r="O38" s="26">
        <v>34.152000000000001</v>
      </c>
      <c r="P38" s="27">
        <f>O38*Q38</f>
        <v>9.1072113839999993</v>
      </c>
      <c r="Q38" s="22">
        <v>0.26666699999999999</v>
      </c>
    </row>
    <row r="39" spans="1:20" s="4" customFormat="1" x14ac:dyDescent="0.25">
      <c r="A39" s="95">
        <v>3</v>
      </c>
      <c r="B39" s="96"/>
      <c r="C39" s="90">
        <v>1</v>
      </c>
      <c r="D39" s="91"/>
      <c r="E39" s="92"/>
      <c r="F39" s="93">
        <f>Data!$F$5</f>
        <v>291.10000000000002</v>
      </c>
      <c r="G39" s="94"/>
      <c r="H39" s="86">
        <f>O42*P30</f>
        <v>290.90100000000001</v>
      </c>
      <c r="I39" s="87"/>
      <c r="J39" s="88">
        <f t="shared" si="0"/>
        <v>-6.8361387839233068E-2</v>
      </c>
      <c r="K39" s="89"/>
      <c r="L39" s="68" t="s">
        <v>33</v>
      </c>
      <c r="O39" s="26">
        <v>34.155999999999999</v>
      </c>
      <c r="P39" s="27">
        <f t="shared" si="1"/>
        <v>9.1082780519999993</v>
      </c>
      <c r="Q39" s="22">
        <v>0.26666699999999999</v>
      </c>
    </row>
    <row r="40" spans="1:20" s="4" customFormat="1" x14ac:dyDescent="0.25">
      <c r="A40" s="97"/>
      <c r="B40" s="98"/>
      <c r="C40" s="90">
        <v>2</v>
      </c>
      <c r="D40" s="91"/>
      <c r="E40" s="92"/>
      <c r="F40" s="93">
        <f>Data!$F$15</f>
        <v>291.10000000000002</v>
      </c>
      <c r="G40" s="94"/>
      <c r="H40" s="86">
        <f>O43*P30</f>
        <v>290.82600000000002</v>
      </c>
      <c r="I40" s="87"/>
      <c r="J40" s="88">
        <f t="shared" si="0"/>
        <v>-9.4125729989691376E-2</v>
      </c>
      <c r="K40" s="89"/>
      <c r="L40" s="69"/>
      <c r="O40" s="26">
        <v>34.149000000000001</v>
      </c>
      <c r="P40" s="27">
        <f t="shared" si="1"/>
        <v>9.1064113829999993</v>
      </c>
      <c r="Q40" s="22">
        <v>0.26666699999999999</v>
      </c>
    </row>
    <row r="41" spans="1:20" s="4" customFormat="1" x14ac:dyDescent="0.25">
      <c r="A41" s="97"/>
      <c r="B41" s="98"/>
      <c r="C41" s="90">
        <v>3</v>
      </c>
      <c r="D41" s="91"/>
      <c r="E41" s="92"/>
      <c r="F41" s="93">
        <f>Data!$F$5</f>
        <v>291.10000000000002</v>
      </c>
      <c r="G41" s="94"/>
      <c r="H41" s="86">
        <f>O44*P30</f>
        <v>290.80900000000003</v>
      </c>
      <c r="I41" s="87"/>
      <c r="J41" s="88">
        <f>(H41/F41-1)*100</f>
        <v>-9.9965647543798219E-2</v>
      </c>
      <c r="K41" s="89"/>
      <c r="L41" s="69"/>
      <c r="O41" s="26">
        <v>34.145000000000003</v>
      </c>
      <c r="P41" s="27">
        <f t="shared" si="1"/>
        <v>9.1053447150000011</v>
      </c>
      <c r="Q41" s="22">
        <v>0.26666699999999999</v>
      </c>
    </row>
    <row r="42" spans="1:20" s="4" customFormat="1" x14ac:dyDescent="0.25">
      <c r="A42" s="99"/>
      <c r="B42" s="100"/>
      <c r="C42" s="90">
        <v>4</v>
      </c>
      <c r="D42" s="91"/>
      <c r="E42" s="92"/>
      <c r="F42" s="93">
        <f>Data!$F$15</f>
        <v>291.10000000000002</v>
      </c>
      <c r="G42" s="94"/>
      <c r="H42" s="86">
        <f>O45*P30</f>
        <v>290.89800000000002</v>
      </c>
      <c r="I42" s="87"/>
      <c r="J42" s="88">
        <f t="shared" si="0"/>
        <v>-6.9391961525244739E-2</v>
      </c>
      <c r="K42" s="89"/>
      <c r="L42" s="70"/>
      <c r="O42" s="26">
        <v>290.90100000000001</v>
      </c>
      <c r="P42" s="27">
        <f t="shared" si="1"/>
        <v>77.573696967000004</v>
      </c>
      <c r="Q42" s="22">
        <v>0.26666699999999999</v>
      </c>
    </row>
    <row r="43" spans="1:20" s="4" customFormat="1" ht="15" customHeight="1" x14ac:dyDescent="0.25">
      <c r="A43" s="116" t="s">
        <v>34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7"/>
      <c r="O43" s="26">
        <v>290.82600000000002</v>
      </c>
      <c r="P43" s="27">
        <f t="shared" si="1"/>
        <v>77.553696942000002</v>
      </c>
      <c r="Q43" s="22">
        <v>0.26666699999999999</v>
      </c>
    </row>
    <row r="44" spans="1:20" s="4" customFormat="1" x14ac:dyDescent="0.25">
      <c r="A44" s="79" t="s">
        <v>35</v>
      </c>
      <c r="B44" s="55" t="s">
        <v>36</v>
      </c>
      <c r="C44" s="82"/>
      <c r="D44" s="82"/>
      <c r="E44" s="56"/>
      <c r="F44" s="52" t="s">
        <v>37</v>
      </c>
      <c r="G44" s="79" t="s">
        <v>38</v>
      </c>
      <c r="H44" s="55" t="s">
        <v>39</v>
      </c>
      <c r="I44" s="82"/>
      <c r="J44" s="82"/>
      <c r="K44" s="56"/>
      <c r="L44" s="52" t="s">
        <v>37</v>
      </c>
      <c r="M44" s="79" t="s">
        <v>38</v>
      </c>
      <c r="O44" s="26">
        <v>290.80900000000003</v>
      </c>
      <c r="P44" s="27">
        <f t="shared" si="1"/>
        <v>77.549163602999997</v>
      </c>
      <c r="Q44" s="22">
        <v>0.26666699999999999</v>
      </c>
    </row>
    <row r="45" spans="1:20" s="4" customFormat="1" x14ac:dyDescent="0.25">
      <c r="A45" s="80"/>
      <c r="B45" s="57"/>
      <c r="C45" s="83"/>
      <c r="D45" s="83"/>
      <c r="E45" s="58"/>
      <c r="F45" s="53"/>
      <c r="G45" s="80"/>
      <c r="H45" s="57"/>
      <c r="I45" s="83"/>
      <c r="J45" s="83"/>
      <c r="K45" s="58"/>
      <c r="L45" s="53"/>
      <c r="M45" s="80"/>
      <c r="O45" s="26">
        <v>290.89800000000002</v>
      </c>
      <c r="P45" s="27">
        <f t="shared" si="1"/>
        <v>77.572896966000002</v>
      </c>
      <c r="Q45" s="22">
        <v>0.26666699999999999</v>
      </c>
    </row>
    <row r="46" spans="1:20" s="4" customFormat="1" x14ac:dyDescent="0.25">
      <c r="A46" s="81"/>
      <c r="B46" s="84" t="s">
        <v>40</v>
      </c>
      <c r="C46" s="85"/>
      <c r="D46" s="84" t="s">
        <v>41</v>
      </c>
      <c r="E46" s="85"/>
      <c r="F46" s="54"/>
      <c r="G46" s="81"/>
      <c r="H46" s="84" t="s">
        <v>42</v>
      </c>
      <c r="I46" s="85"/>
      <c r="J46" s="84" t="s">
        <v>43</v>
      </c>
      <c r="K46" s="85"/>
      <c r="L46" s="54"/>
      <c r="M46" s="81"/>
      <c r="O46" s="23"/>
      <c r="P46" s="23"/>
      <c r="Q46" s="23"/>
    </row>
    <row r="47" spans="1:20" s="4" customFormat="1" x14ac:dyDescent="0.25">
      <c r="A47" s="11" t="s">
        <v>44</v>
      </c>
      <c r="B47" s="73">
        <f>Data!D1</f>
        <v>2</v>
      </c>
      <c r="C47" s="74"/>
      <c r="D47" s="75">
        <f>O51*P30</f>
        <v>2</v>
      </c>
      <c r="E47" s="76"/>
      <c r="F47" s="12">
        <f>(D47/B47-1)*100</f>
        <v>0</v>
      </c>
      <c r="G47" s="68" t="s">
        <v>45</v>
      </c>
      <c r="H47" s="77">
        <f>0.001*B47*921.97</f>
        <v>1.8439400000000001</v>
      </c>
      <c r="I47" s="78"/>
      <c r="J47" s="75">
        <f>P51*P30</f>
        <v>1.8445400000000001</v>
      </c>
      <c r="K47" s="76"/>
      <c r="L47" s="12">
        <f>(J47/H47-1)*100</f>
        <v>3.2539019707789052E-2</v>
      </c>
      <c r="M47" s="52" t="s">
        <v>45</v>
      </c>
      <c r="O47" s="23"/>
      <c r="P47" s="23"/>
      <c r="Q47" s="23"/>
    </row>
    <row r="48" spans="1:20" s="4" customFormat="1" x14ac:dyDescent="0.25">
      <c r="A48" s="11" t="s">
        <v>46</v>
      </c>
      <c r="B48" s="33">
        <f>Data!D11</f>
        <v>2</v>
      </c>
      <c r="C48" s="35"/>
      <c r="D48" s="75">
        <f>O51*P30</f>
        <v>2</v>
      </c>
      <c r="E48" s="76"/>
      <c r="F48" s="12">
        <f>(D48/B48-1)*100</f>
        <v>0</v>
      </c>
      <c r="G48" s="69"/>
      <c r="H48" s="77">
        <f>0.001*B48*921.97</f>
        <v>1.8439400000000001</v>
      </c>
      <c r="I48" s="78"/>
      <c r="J48" s="75">
        <f>P52*P30</f>
        <v>1.8444799999999999</v>
      </c>
      <c r="K48" s="76"/>
      <c r="L48" s="12">
        <f>(J48/H48-1)*100</f>
        <v>2.9285117737010147E-2</v>
      </c>
      <c r="M48" s="53"/>
      <c r="O48" s="23"/>
      <c r="P48" s="23"/>
      <c r="Q48" s="23"/>
    </row>
    <row r="49" spans="1:17" s="4" customFormat="1" x14ac:dyDescent="0.25">
      <c r="A49" s="11" t="s">
        <v>47</v>
      </c>
      <c r="B49" s="33">
        <v>2</v>
      </c>
      <c r="C49" s="35"/>
      <c r="D49" s="75">
        <v>1.99942</v>
      </c>
      <c r="E49" s="76"/>
      <c r="F49" s="12">
        <f>(D49/B49-1)*100</f>
        <v>-2.9000000000001247E-2</v>
      </c>
      <c r="G49" s="69"/>
      <c r="H49" s="77">
        <f>0.001*B49*921.97</f>
        <v>1.8439400000000001</v>
      </c>
      <c r="I49" s="78"/>
      <c r="J49" s="75">
        <f>D49/Q53</f>
        <v>1.8437599999999998</v>
      </c>
      <c r="K49" s="76"/>
      <c r="L49" s="12">
        <f>(J49/H49-1)*100</f>
        <v>-9.76170591235892E-3</v>
      </c>
      <c r="M49" s="53"/>
      <c r="O49" s="23"/>
      <c r="P49" s="23"/>
      <c r="Q49" s="23"/>
    </row>
    <row r="50" spans="1:17" s="4" customFormat="1" x14ac:dyDescent="0.25">
      <c r="A50" s="11" t="s">
        <v>48</v>
      </c>
      <c r="B50" s="33">
        <v>2</v>
      </c>
      <c r="C50" s="35"/>
      <c r="D50" s="75">
        <v>1.9995700000000001</v>
      </c>
      <c r="E50" s="76"/>
      <c r="F50" s="12">
        <f>(D50/B50-1)*100</f>
        <v>-2.1499999999996522E-2</v>
      </c>
      <c r="G50" s="70"/>
      <c r="H50" s="77">
        <f>0.001*B50*921.97</f>
        <v>1.8439400000000001</v>
      </c>
      <c r="I50" s="78"/>
      <c r="J50" s="75">
        <f>D50/Q54</f>
        <v>1.8437599999999998</v>
      </c>
      <c r="K50" s="76"/>
      <c r="L50" s="12">
        <f>(J50/H50-1)*100</f>
        <v>-9.76170591235892E-3</v>
      </c>
      <c r="M50" s="54"/>
      <c r="O50" s="25" t="s">
        <v>41</v>
      </c>
      <c r="P50" s="25" t="s">
        <v>97</v>
      </c>
      <c r="Q50" s="23"/>
    </row>
    <row r="51" spans="1:17" s="4" customFormat="1" x14ac:dyDescent="0.25">
      <c r="A51" s="16" t="s">
        <v>49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O51" s="28">
        <v>2</v>
      </c>
      <c r="P51" s="28">
        <v>1.8445400000000001</v>
      </c>
      <c r="Q51" s="23">
        <f>O51/P51</f>
        <v>1.084281175794507</v>
      </c>
    </row>
    <row r="52" spans="1:17" s="4" customFormat="1" x14ac:dyDescent="0.25">
      <c r="A52" s="52" t="s">
        <v>50</v>
      </c>
      <c r="B52" s="33" t="s">
        <v>51</v>
      </c>
      <c r="C52" s="34"/>
      <c r="D52" s="34"/>
      <c r="E52" s="35"/>
      <c r="F52" s="33" t="s">
        <v>52</v>
      </c>
      <c r="G52" s="34"/>
      <c r="H52" s="34"/>
      <c r="I52" s="35"/>
      <c r="J52" s="33" t="s">
        <v>53</v>
      </c>
      <c r="K52" s="34"/>
      <c r="L52" s="34"/>
      <c r="M52" s="35"/>
      <c r="O52" s="28">
        <v>2</v>
      </c>
      <c r="P52" s="28">
        <v>1.8444799999999999</v>
      </c>
      <c r="Q52" s="23">
        <f>O52/P52</f>
        <v>1.0843164469118669</v>
      </c>
    </row>
    <row r="53" spans="1:17" s="4" customFormat="1" x14ac:dyDescent="0.25">
      <c r="A53" s="53"/>
      <c r="B53" s="55" t="s">
        <v>54</v>
      </c>
      <c r="C53" s="56"/>
      <c r="D53" s="71" t="s">
        <v>55</v>
      </c>
      <c r="E53" s="61" t="s">
        <v>56</v>
      </c>
      <c r="F53" s="55" t="s">
        <v>54</v>
      </c>
      <c r="G53" s="56"/>
      <c r="H53" s="71" t="s">
        <v>55</v>
      </c>
      <c r="I53" s="61" t="s">
        <v>56</v>
      </c>
      <c r="J53" s="55" t="s">
        <v>54</v>
      </c>
      <c r="K53" s="56"/>
      <c r="L53" s="71" t="s">
        <v>55</v>
      </c>
      <c r="M53" s="61" t="s">
        <v>56</v>
      </c>
      <c r="O53" s="28">
        <v>1.99942</v>
      </c>
      <c r="P53" s="28">
        <v>1.8437600000000001</v>
      </c>
      <c r="Q53" s="23">
        <f>O53/P53</f>
        <v>1.0844253048119061</v>
      </c>
    </row>
    <row r="54" spans="1:17" s="4" customFormat="1" x14ac:dyDescent="0.25">
      <c r="A54" s="54"/>
      <c r="B54" s="57"/>
      <c r="C54" s="58"/>
      <c r="D54" s="72"/>
      <c r="E54" s="62"/>
      <c r="F54" s="57"/>
      <c r="G54" s="58"/>
      <c r="H54" s="72"/>
      <c r="I54" s="62"/>
      <c r="J54" s="57"/>
      <c r="K54" s="58"/>
      <c r="L54" s="72"/>
      <c r="M54" s="62"/>
      <c r="O54" s="28">
        <v>1.9995700000000001</v>
      </c>
      <c r="P54" s="28">
        <v>1.8437600000000001</v>
      </c>
      <c r="Q54" s="23">
        <f>O54/P54</f>
        <v>1.0845066603028595</v>
      </c>
    </row>
    <row r="55" spans="1:17" s="4" customFormat="1" x14ac:dyDescent="0.25">
      <c r="A55" s="13">
        <v>1</v>
      </c>
      <c r="B55" s="66">
        <v>0.01</v>
      </c>
      <c r="C55" s="67"/>
      <c r="D55" s="12">
        <f t="shared" ref="D55:D60" si="2">B55</f>
        <v>0.01</v>
      </c>
      <c r="E55" s="63" t="s">
        <v>57</v>
      </c>
      <c r="F55" s="66">
        <v>59.95</v>
      </c>
      <c r="G55" s="67"/>
      <c r="H55" s="12">
        <f t="shared" ref="H55:H60" si="3">F55-60</f>
        <v>-4.9999999999997158E-2</v>
      </c>
      <c r="I55" s="63" t="s">
        <v>58</v>
      </c>
      <c r="J55" s="66">
        <v>144.85</v>
      </c>
      <c r="K55" s="67"/>
      <c r="L55" s="12">
        <f t="shared" ref="L55:L60" si="4">J55-145</f>
        <v>-0.15000000000000568</v>
      </c>
      <c r="M55" s="68" t="s">
        <v>59</v>
      </c>
      <c r="O55" s="23"/>
      <c r="P55" s="23"/>
      <c r="Q55" s="23"/>
    </row>
    <row r="56" spans="1:17" s="4" customFormat="1" x14ac:dyDescent="0.25">
      <c r="A56" s="13">
        <v>4</v>
      </c>
      <c r="B56" s="66">
        <v>0.02</v>
      </c>
      <c r="C56" s="67"/>
      <c r="D56" s="12">
        <f t="shared" si="2"/>
        <v>0.02</v>
      </c>
      <c r="E56" s="64"/>
      <c r="F56" s="66">
        <v>59.96</v>
      </c>
      <c r="G56" s="67"/>
      <c r="H56" s="12">
        <f t="shared" si="3"/>
        <v>-3.9999999999999147E-2</v>
      </c>
      <c r="I56" s="64"/>
      <c r="J56" s="66">
        <v>144.84</v>
      </c>
      <c r="K56" s="67"/>
      <c r="L56" s="12">
        <f t="shared" si="4"/>
        <v>-0.15999999999999659</v>
      </c>
      <c r="M56" s="69"/>
      <c r="O56" s="23">
        <v>7.93</v>
      </c>
      <c r="P56" s="23">
        <f>O56/Q51</f>
        <v>7.3136010999999996</v>
      </c>
      <c r="Q56" s="23"/>
    </row>
    <row r="57" spans="1:17" s="4" customFormat="1" x14ac:dyDescent="0.25">
      <c r="A57" s="13">
        <v>2</v>
      </c>
      <c r="B57" s="66">
        <v>0.01</v>
      </c>
      <c r="C57" s="67"/>
      <c r="D57" s="12">
        <f t="shared" si="2"/>
        <v>0.01</v>
      </c>
      <c r="E57" s="64"/>
      <c r="F57" s="66">
        <v>59.92</v>
      </c>
      <c r="G57" s="67"/>
      <c r="H57" s="12">
        <f t="shared" si="3"/>
        <v>-7.9999999999998295E-2</v>
      </c>
      <c r="I57" s="64"/>
      <c r="J57" s="66">
        <v>144.88</v>
      </c>
      <c r="K57" s="67"/>
      <c r="L57" s="12">
        <f t="shared" si="4"/>
        <v>-0.12000000000000455</v>
      </c>
      <c r="M57" s="69"/>
      <c r="O57" s="23">
        <v>18.02</v>
      </c>
      <c r="P57" s="23">
        <f>O57/Q52</f>
        <v>16.618764799999997</v>
      </c>
      <c r="Q57" s="23"/>
    </row>
    <row r="58" spans="1:17" s="4" customFormat="1" x14ac:dyDescent="0.25">
      <c r="A58" s="13">
        <v>5</v>
      </c>
      <c r="B58" s="66">
        <v>0.01</v>
      </c>
      <c r="C58" s="67"/>
      <c r="D58" s="12">
        <f t="shared" si="2"/>
        <v>0.01</v>
      </c>
      <c r="E58" s="64"/>
      <c r="F58" s="66">
        <v>59.93</v>
      </c>
      <c r="G58" s="67"/>
      <c r="H58" s="12">
        <f t="shared" si="3"/>
        <v>-7.0000000000000284E-2</v>
      </c>
      <c r="I58" s="64"/>
      <c r="J58" s="66">
        <v>144.87</v>
      </c>
      <c r="K58" s="67"/>
      <c r="L58" s="12">
        <f t="shared" si="4"/>
        <v>-0.12999999999999545</v>
      </c>
      <c r="M58" s="69"/>
      <c r="O58" s="23">
        <v>406.93</v>
      </c>
      <c r="P58" s="23">
        <f>O58/Q53</f>
        <v>375.24945074071479</v>
      </c>
      <c r="Q58" s="23"/>
    </row>
    <row r="59" spans="1:17" s="4" customFormat="1" x14ac:dyDescent="0.25">
      <c r="A59" s="13">
        <v>3</v>
      </c>
      <c r="B59" s="66">
        <v>0.02</v>
      </c>
      <c r="C59" s="67"/>
      <c r="D59" s="12">
        <f t="shared" si="2"/>
        <v>0.02</v>
      </c>
      <c r="E59" s="64"/>
      <c r="F59" s="66">
        <v>59.94</v>
      </c>
      <c r="G59" s="67"/>
      <c r="H59" s="12">
        <f t="shared" si="3"/>
        <v>-6.0000000000002274E-2</v>
      </c>
      <c r="I59" s="64"/>
      <c r="J59" s="66">
        <v>144.88</v>
      </c>
      <c r="K59" s="67"/>
      <c r="L59" s="12">
        <f t="shared" si="4"/>
        <v>-0.12000000000000455</v>
      </c>
      <c r="M59" s="69"/>
      <c r="O59" s="23">
        <v>7.94</v>
      </c>
      <c r="P59" s="23">
        <f>O59/Q52</f>
        <v>7.3225855999999991</v>
      </c>
      <c r="Q59" s="23"/>
    </row>
    <row r="60" spans="1:17" s="4" customFormat="1" x14ac:dyDescent="0.25">
      <c r="A60" s="13">
        <v>6</v>
      </c>
      <c r="B60" s="66">
        <v>0.01</v>
      </c>
      <c r="C60" s="67"/>
      <c r="D60" s="12">
        <f t="shared" si="2"/>
        <v>0.01</v>
      </c>
      <c r="E60" s="65"/>
      <c r="F60" s="66">
        <v>59.96</v>
      </c>
      <c r="G60" s="67"/>
      <c r="H60" s="12">
        <f t="shared" si="3"/>
        <v>-3.9999999999999147E-2</v>
      </c>
      <c r="I60" s="65"/>
      <c r="J60" s="66">
        <v>144.85</v>
      </c>
      <c r="K60" s="67"/>
      <c r="L60" s="12">
        <f t="shared" si="4"/>
        <v>-0.15000000000000568</v>
      </c>
      <c r="M60" s="70"/>
      <c r="O60" s="23">
        <v>18.04</v>
      </c>
      <c r="P60" s="23">
        <f>O60/Q53</f>
        <v>16.635539506456873</v>
      </c>
      <c r="Q60" s="23"/>
    </row>
    <row r="61" spans="1:17" s="4" customFormat="1" x14ac:dyDescent="0.25">
      <c r="A61" s="16" t="s">
        <v>60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O61" s="23">
        <v>406.85</v>
      </c>
      <c r="P61" s="23">
        <f>O61/Q54</f>
        <v>375.14753471996477</v>
      </c>
      <c r="Q61" s="23"/>
    </row>
    <row r="62" spans="1:17" s="4" customFormat="1" ht="15.75" x14ac:dyDescent="0.25">
      <c r="A62" s="52" t="s">
        <v>50</v>
      </c>
      <c r="B62" s="33" t="s">
        <v>61</v>
      </c>
      <c r="C62" s="34"/>
      <c r="D62" s="34"/>
      <c r="E62" s="35"/>
      <c r="F62" s="33" t="s">
        <v>62</v>
      </c>
      <c r="G62" s="34"/>
      <c r="H62" s="34"/>
      <c r="I62" s="35"/>
      <c r="J62" s="33" t="s">
        <v>63</v>
      </c>
      <c r="K62" s="34"/>
      <c r="L62" s="34"/>
      <c r="M62" s="35"/>
    </row>
    <row r="63" spans="1:17" s="4" customFormat="1" x14ac:dyDescent="0.25">
      <c r="A63" s="53"/>
      <c r="B63" s="55" t="s">
        <v>64</v>
      </c>
      <c r="C63" s="56"/>
      <c r="D63" s="59" t="s">
        <v>65</v>
      </c>
      <c r="E63" s="61" t="s">
        <v>66</v>
      </c>
      <c r="F63" s="55" t="s">
        <v>64</v>
      </c>
      <c r="G63" s="56"/>
      <c r="H63" s="59" t="s">
        <v>65</v>
      </c>
      <c r="I63" s="61" t="s">
        <v>66</v>
      </c>
      <c r="J63" s="55" t="s">
        <v>64</v>
      </c>
      <c r="K63" s="56"/>
      <c r="L63" s="59" t="s">
        <v>65</v>
      </c>
      <c r="M63" s="61" t="s">
        <v>66</v>
      </c>
    </row>
    <row r="64" spans="1:17" s="4" customFormat="1" x14ac:dyDescent="0.25">
      <c r="A64" s="54"/>
      <c r="B64" s="57"/>
      <c r="C64" s="58"/>
      <c r="D64" s="60"/>
      <c r="E64" s="62"/>
      <c r="F64" s="57"/>
      <c r="G64" s="58"/>
      <c r="H64" s="60"/>
      <c r="I64" s="62"/>
      <c r="J64" s="57"/>
      <c r="K64" s="58"/>
      <c r="L64" s="60"/>
      <c r="M64" s="62"/>
    </row>
    <row r="65" spans="1:13" s="4" customFormat="1" x14ac:dyDescent="0.25">
      <c r="A65" s="13">
        <v>1</v>
      </c>
      <c r="B65" s="47">
        <v>7.9000000000000001E-2</v>
      </c>
      <c r="C65" s="48"/>
      <c r="D65" s="12">
        <f>(B65-0.08)/1.6*100</f>
        <v>-6.2500000000000056E-2</v>
      </c>
      <c r="E65" s="49" t="s">
        <v>45</v>
      </c>
      <c r="F65" s="47">
        <v>0.79900000000000004</v>
      </c>
      <c r="G65" s="48"/>
      <c r="H65" s="12">
        <f>(F65-0.8)/1.6*100</f>
        <v>-6.2500000000000056E-2</v>
      </c>
      <c r="I65" s="49" t="s">
        <v>45</v>
      </c>
      <c r="J65" s="47">
        <v>1.6</v>
      </c>
      <c r="K65" s="48"/>
      <c r="L65" s="12">
        <f>(J65-1.6)/1.6*100</f>
        <v>0</v>
      </c>
      <c r="M65" s="49" t="s">
        <v>45</v>
      </c>
    </row>
    <row r="66" spans="1:13" s="4" customFormat="1" x14ac:dyDescent="0.25">
      <c r="A66" s="13">
        <v>2</v>
      </c>
      <c r="B66" s="47">
        <v>0.08</v>
      </c>
      <c r="C66" s="48"/>
      <c r="D66" s="12">
        <f>(B66-0.08)/1.6*100</f>
        <v>0</v>
      </c>
      <c r="E66" s="50"/>
      <c r="F66" s="47">
        <v>0.79900000000000004</v>
      </c>
      <c r="G66" s="48"/>
      <c r="H66" s="12">
        <f>(F66-0.8)/1.6*100</f>
        <v>-6.2500000000000056E-2</v>
      </c>
      <c r="I66" s="50"/>
      <c r="J66" s="47">
        <v>1.599</v>
      </c>
      <c r="K66" s="48"/>
      <c r="L66" s="12">
        <f>(J66-1.6)/1.6*100</f>
        <v>-6.2500000000006994E-2</v>
      </c>
      <c r="M66" s="50"/>
    </row>
    <row r="67" spans="1:13" s="4" customFormat="1" x14ac:dyDescent="0.25">
      <c r="A67" s="13">
        <v>3</v>
      </c>
      <c r="B67" s="47">
        <v>7.9000000000000001E-2</v>
      </c>
      <c r="C67" s="48"/>
      <c r="D67" s="12">
        <f>(B67-0.08)/1.6*100</f>
        <v>-6.2500000000000056E-2</v>
      </c>
      <c r="E67" s="50"/>
      <c r="F67" s="47">
        <v>0.8</v>
      </c>
      <c r="G67" s="48"/>
      <c r="H67" s="12">
        <f>(F67-0.8)/1.6*100</f>
        <v>0</v>
      </c>
      <c r="I67" s="50"/>
      <c r="J67" s="47">
        <v>1.6</v>
      </c>
      <c r="K67" s="48"/>
      <c r="L67" s="12">
        <f>(J67-1.6)/1.6*100</f>
        <v>0</v>
      </c>
      <c r="M67" s="50"/>
    </row>
    <row r="68" spans="1:13" s="4" customFormat="1" x14ac:dyDescent="0.25">
      <c r="A68" s="13">
        <v>4</v>
      </c>
      <c r="B68" s="47">
        <v>7.9000000000000001E-2</v>
      </c>
      <c r="C68" s="48"/>
      <c r="D68" s="12">
        <f>(B68-0.08)/1.6*100</f>
        <v>-6.2500000000000056E-2</v>
      </c>
      <c r="E68" s="51"/>
      <c r="F68" s="47">
        <v>0.8</v>
      </c>
      <c r="G68" s="48"/>
      <c r="H68" s="12">
        <f>(F68-0.8)/1.6*100</f>
        <v>0</v>
      </c>
      <c r="I68" s="51"/>
      <c r="J68" s="47">
        <v>1.599</v>
      </c>
      <c r="K68" s="48"/>
      <c r="L68" s="12">
        <f>(J68-1.6)/1.6*100</f>
        <v>-6.2500000000006994E-2</v>
      </c>
      <c r="M68" s="51"/>
    </row>
    <row r="69" spans="1:13" s="4" customFormat="1" x14ac:dyDescent="0.25">
      <c r="A69" s="39" t="s">
        <v>67</v>
      </c>
      <c r="B69" s="39"/>
      <c r="C69" s="39"/>
      <c r="D69" s="39"/>
      <c r="E69" s="39"/>
      <c r="F69" s="39"/>
      <c r="G69" s="39"/>
      <c r="H69" s="39"/>
      <c r="I69" s="39"/>
      <c r="J69" s="39"/>
      <c r="K69" s="10"/>
      <c r="L69" s="10"/>
    </row>
    <row r="70" spans="1:13" s="4" customFormat="1" x14ac:dyDescent="0.25">
      <c r="A70" s="46" t="s">
        <v>75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</row>
    <row r="71" spans="1:13" s="4" customFormat="1" x14ac:dyDescent="0.25">
      <c r="A71" s="40" t="s">
        <v>68</v>
      </c>
      <c r="B71" s="41"/>
      <c r="C71" s="41"/>
      <c r="D71" s="42"/>
      <c r="E71" s="33" t="s">
        <v>69</v>
      </c>
      <c r="F71" s="34"/>
      <c r="G71" s="34"/>
      <c r="H71" s="34"/>
      <c r="I71" s="34"/>
      <c r="J71" s="34"/>
      <c r="K71" s="35"/>
      <c r="L71" s="40" t="s">
        <v>70</v>
      </c>
      <c r="M71" s="42"/>
    </row>
    <row r="72" spans="1:13" s="4" customFormat="1" x14ac:dyDescent="0.25">
      <c r="A72" s="43"/>
      <c r="B72" s="44"/>
      <c r="C72" s="44"/>
      <c r="D72" s="45"/>
      <c r="E72" s="33">
        <v>1</v>
      </c>
      <c r="F72" s="35"/>
      <c r="G72" s="33">
        <v>2</v>
      </c>
      <c r="H72" s="35"/>
      <c r="I72" s="33">
        <v>3</v>
      </c>
      <c r="J72" s="34"/>
      <c r="K72" s="35"/>
      <c r="L72" s="43"/>
      <c r="M72" s="45"/>
    </row>
    <row r="73" spans="1:13" s="4" customFormat="1" x14ac:dyDescent="0.25">
      <c r="A73" s="33" t="s">
        <v>71</v>
      </c>
      <c r="B73" s="34"/>
      <c r="C73" s="34"/>
      <c r="D73" s="35"/>
      <c r="E73" s="36">
        <f ca="1">ABS(D20)+ABS(J39)+3.5</f>
        <v>3.5725489340767327</v>
      </c>
      <c r="F73" s="37"/>
      <c r="G73" s="36">
        <f ca="1">ABS(D25)+ABS(J40)+3.5</f>
        <v>3.6011050711399064</v>
      </c>
      <c r="H73" s="37"/>
      <c r="I73" s="36">
        <f>J33</f>
        <v>0.14306151645206988</v>
      </c>
      <c r="J73" s="38"/>
      <c r="K73" s="37"/>
      <c r="L73" s="33">
        <v>7</v>
      </c>
      <c r="M73" s="35"/>
    </row>
    <row r="74" spans="1:13" s="4" customFormat="1" x14ac:dyDescent="0.25">
      <c r="A74" s="33" t="s">
        <v>72</v>
      </c>
      <c r="B74" s="34"/>
      <c r="C74" s="34"/>
      <c r="D74" s="35"/>
      <c r="E74" s="36">
        <f ca="1">ABS(H20)+ABS(J35)+1.1</f>
        <v>2.0412945262035955</v>
      </c>
      <c r="F74" s="37"/>
      <c r="G74" s="36">
        <f ca="1">ABS(H25)+ABS(J36)+1.1</f>
        <v>2.0389118013949594</v>
      </c>
      <c r="H74" s="37"/>
      <c r="I74" s="36">
        <f>J37</f>
        <v>7.9127835414105618E-2</v>
      </c>
      <c r="J74" s="38"/>
      <c r="K74" s="37"/>
      <c r="L74" s="33">
        <v>3.7</v>
      </c>
      <c r="M74" s="35"/>
    </row>
    <row r="75" spans="1:13" s="4" customFormat="1" x14ac:dyDescent="0.25">
      <c r="A75" s="33" t="s">
        <v>73</v>
      </c>
      <c r="B75" s="34"/>
      <c r="C75" s="34"/>
      <c r="D75" s="35"/>
      <c r="E75" s="36">
        <f ca="1">ABS(L20)+ABS(J31)+0.57</f>
        <v>1.5902371207694403</v>
      </c>
      <c r="F75" s="37"/>
      <c r="G75" s="36">
        <f ca="1">ABS(L25)+ABS(J32)+0.57</f>
        <v>1.5765671847371392</v>
      </c>
      <c r="H75" s="37"/>
      <c r="I75" s="36">
        <f>ABS(J41)</f>
        <v>9.9965647543798219E-2</v>
      </c>
      <c r="J75" s="38"/>
      <c r="K75" s="37"/>
      <c r="L75" s="33">
        <v>5.0999999999999996</v>
      </c>
      <c r="M75" s="35"/>
    </row>
    <row r="76" spans="1:13" x14ac:dyDescent="0.25">
      <c r="A76" t="s">
        <v>6</v>
      </c>
      <c r="B76" s="128" t="s">
        <v>13</v>
      </c>
      <c r="C76" s="128"/>
      <c r="D76" s="128"/>
      <c r="E76" s="128"/>
      <c r="F76" s="128"/>
      <c r="G76" s="128"/>
      <c r="H76" s="128"/>
      <c r="I76" s="128"/>
      <c r="J76" s="2"/>
    </row>
    <row r="77" spans="1:13" x14ac:dyDescent="0.25">
      <c r="A77" s="127"/>
      <c r="B77" s="127"/>
      <c r="C77" s="127"/>
      <c r="D77" s="127"/>
      <c r="E77" s="127"/>
      <c r="F77" s="127"/>
      <c r="G77" s="127"/>
      <c r="H77" s="127"/>
      <c r="I77" s="127"/>
      <c r="J77" s="2"/>
    </row>
    <row r="79" spans="1:13" x14ac:dyDescent="0.25">
      <c r="A79" s="29" t="s">
        <v>101</v>
      </c>
      <c r="B79" s="29"/>
      <c r="C79" s="126">
        <f>G5</f>
        <v>0</v>
      </c>
      <c r="D79" s="126"/>
    </row>
    <row r="80" spans="1:13" x14ac:dyDescent="0.25">
      <c r="A80" s="29"/>
      <c r="B80" s="29"/>
      <c r="C80" s="29"/>
      <c r="D80" s="29"/>
    </row>
    <row r="81" spans="1:4" x14ac:dyDescent="0.25">
      <c r="A81" s="30" t="s">
        <v>7</v>
      </c>
      <c r="B81" s="30"/>
      <c r="C81" s="31"/>
      <c r="D81" s="31"/>
    </row>
  </sheetData>
  <mergeCells count="230">
    <mergeCell ref="A9:C9"/>
    <mergeCell ref="D9:I9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C8:I8"/>
    <mergeCell ref="A7:B7"/>
    <mergeCell ref="C7:E7"/>
    <mergeCell ref="H7:I7"/>
    <mergeCell ref="F7:G7"/>
    <mergeCell ref="C79:D79"/>
    <mergeCell ref="A77:I77"/>
    <mergeCell ref="B76:I76"/>
    <mergeCell ref="A18:D18"/>
    <mergeCell ref="E18:H18"/>
    <mergeCell ref="I18:L18"/>
    <mergeCell ref="E19:F19"/>
    <mergeCell ref="I19:J19"/>
    <mergeCell ref="E20:F20"/>
    <mergeCell ref="E21:G21"/>
    <mergeCell ref="A19:B19"/>
    <mergeCell ref="A20:B20"/>
    <mergeCell ref="A25:B25"/>
    <mergeCell ref="A24:B24"/>
    <mergeCell ref="E25:F25"/>
    <mergeCell ref="A35:B38"/>
    <mergeCell ref="C35:E35"/>
    <mergeCell ref="F35:G35"/>
    <mergeCell ref="A39:B42"/>
    <mergeCell ref="C39:E39"/>
    <mergeCell ref="F39:G39"/>
    <mergeCell ref="A43:L43"/>
    <mergeCell ref="B50:C50"/>
    <mergeCell ref="D50:E50"/>
    <mergeCell ref="I20:J20"/>
    <mergeCell ref="A21:C21"/>
    <mergeCell ref="I21:K21"/>
    <mergeCell ref="A23:D23"/>
    <mergeCell ref="E23:H23"/>
    <mergeCell ref="I23:L23"/>
    <mergeCell ref="E24:F24"/>
    <mergeCell ref="I24:J24"/>
    <mergeCell ref="A10:I10"/>
    <mergeCell ref="C11:I11"/>
    <mergeCell ref="A13:I13"/>
    <mergeCell ref="C14:I14"/>
    <mergeCell ref="A15:I15"/>
    <mergeCell ref="A11:B11"/>
    <mergeCell ref="A12:I12"/>
    <mergeCell ref="I25:J25"/>
    <mergeCell ref="A26:C26"/>
    <mergeCell ref="E26:G26"/>
    <mergeCell ref="I26:K26"/>
    <mergeCell ref="A28:B30"/>
    <mergeCell ref="C28:E30"/>
    <mergeCell ref="F28:I29"/>
    <mergeCell ref="J28:K30"/>
    <mergeCell ref="A27:L27"/>
    <mergeCell ref="L28:L30"/>
    <mergeCell ref="F30:G30"/>
    <mergeCell ref="H30:I30"/>
    <mergeCell ref="A31:B34"/>
    <mergeCell ref="C31:E31"/>
    <mergeCell ref="F31:G31"/>
    <mergeCell ref="H31:I31"/>
    <mergeCell ref="J31:K31"/>
    <mergeCell ref="L31:L34"/>
    <mergeCell ref="C32:E32"/>
    <mergeCell ref="F32:G32"/>
    <mergeCell ref="H32:I32"/>
    <mergeCell ref="J32:K32"/>
    <mergeCell ref="C33:E33"/>
    <mergeCell ref="F33:G33"/>
    <mergeCell ref="H33:I33"/>
    <mergeCell ref="J33:K33"/>
    <mergeCell ref="C34:E34"/>
    <mergeCell ref="F34:G34"/>
    <mergeCell ref="H34:I34"/>
    <mergeCell ref="J34:K34"/>
    <mergeCell ref="H35:I35"/>
    <mergeCell ref="J35:K35"/>
    <mergeCell ref="L35:L38"/>
    <mergeCell ref="C36:E36"/>
    <mergeCell ref="F36:G36"/>
    <mergeCell ref="H36:I36"/>
    <mergeCell ref="J36:K36"/>
    <mergeCell ref="C37:E37"/>
    <mergeCell ref="F37:G37"/>
    <mergeCell ref="H37:I37"/>
    <mergeCell ref="J37:K37"/>
    <mergeCell ref="C38:E38"/>
    <mergeCell ref="F38:G38"/>
    <mergeCell ref="H38:I38"/>
    <mergeCell ref="J38:K38"/>
    <mergeCell ref="H39:I39"/>
    <mergeCell ref="J39:K39"/>
    <mergeCell ref="L39:L42"/>
    <mergeCell ref="C40:E40"/>
    <mergeCell ref="F40:G40"/>
    <mergeCell ref="H40:I40"/>
    <mergeCell ref="J40:K40"/>
    <mergeCell ref="C41:E41"/>
    <mergeCell ref="F41:G41"/>
    <mergeCell ref="H41:I41"/>
    <mergeCell ref="J41:K41"/>
    <mergeCell ref="C42:E42"/>
    <mergeCell ref="F42:G42"/>
    <mergeCell ref="H42:I42"/>
    <mergeCell ref="J42:K42"/>
    <mergeCell ref="A44:A46"/>
    <mergeCell ref="B44:E45"/>
    <mergeCell ref="F44:F46"/>
    <mergeCell ref="G44:G46"/>
    <mergeCell ref="H44:K45"/>
    <mergeCell ref="L44:L46"/>
    <mergeCell ref="M44:M46"/>
    <mergeCell ref="B46:C46"/>
    <mergeCell ref="D46:E46"/>
    <mergeCell ref="H46:I46"/>
    <mergeCell ref="J46:K46"/>
    <mergeCell ref="B47:C47"/>
    <mergeCell ref="D47:E47"/>
    <mergeCell ref="G47:G50"/>
    <mergeCell ref="H47:I47"/>
    <mergeCell ref="J47:K47"/>
    <mergeCell ref="M47:M50"/>
    <mergeCell ref="B48:C48"/>
    <mergeCell ref="D48:E48"/>
    <mergeCell ref="H48:I48"/>
    <mergeCell ref="J48:K48"/>
    <mergeCell ref="H49:I49"/>
    <mergeCell ref="J49:K49"/>
    <mergeCell ref="H50:I50"/>
    <mergeCell ref="J50:K50"/>
    <mergeCell ref="B49:C49"/>
    <mergeCell ref="D49:E49"/>
    <mergeCell ref="A52:A54"/>
    <mergeCell ref="F52:I52"/>
    <mergeCell ref="J52:M52"/>
    <mergeCell ref="B53:C54"/>
    <mergeCell ref="D53:D54"/>
    <mergeCell ref="E53:E54"/>
    <mergeCell ref="F53:G54"/>
    <mergeCell ref="H53:H54"/>
    <mergeCell ref="I53:I54"/>
    <mergeCell ref="J53:K54"/>
    <mergeCell ref="L53:L54"/>
    <mergeCell ref="M53:M54"/>
    <mergeCell ref="B52:E52"/>
    <mergeCell ref="I55:I60"/>
    <mergeCell ref="J55:K55"/>
    <mergeCell ref="M55:M60"/>
    <mergeCell ref="B56:C56"/>
    <mergeCell ref="F56:G56"/>
    <mergeCell ref="J56:K56"/>
    <mergeCell ref="B57:C57"/>
    <mergeCell ref="F57:G57"/>
    <mergeCell ref="J57:K57"/>
    <mergeCell ref="B58:C58"/>
    <mergeCell ref="F58:G58"/>
    <mergeCell ref="J58:K58"/>
    <mergeCell ref="B59:C59"/>
    <mergeCell ref="F59:G59"/>
    <mergeCell ref="J59:K59"/>
    <mergeCell ref="B60:C60"/>
    <mergeCell ref="F60:G60"/>
    <mergeCell ref="J60:K60"/>
    <mergeCell ref="B55:C55"/>
    <mergeCell ref="E55:E60"/>
    <mergeCell ref="F55:G55"/>
    <mergeCell ref="A62:A64"/>
    <mergeCell ref="B62:E62"/>
    <mergeCell ref="F62:I62"/>
    <mergeCell ref="J62:M62"/>
    <mergeCell ref="B63:C64"/>
    <mergeCell ref="D63:D64"/>
    <mergeCell ref="E63:E64"/>
    <mergeCell ref="F63:G64"/>
    <mergeCell ref="H63:H64"/>
    <mergeCell ref="I63:I64"/>
    <mergeCell ref="J63:K64"/>
    <mergeCell ref="L63:L64"/>
    <mergeCell ref="M63:M64"/>
    <mergeCell ref="L73:M73"/>
    <mergeCell ref="A70:M70"/>
    <mergeCell ref="B65:C65"/>
    <mergeCell ref="E65:E68"/>
    <mergeCell ref="F65:G65"/>
    <mergeCell ref="I65:I68"/>
    <mergeCell ref="J65:K65"/>
    <mergeCell ref="M65:M68"/>
    <mergeCell ref="B66:C66"/>
    <mergeCell ref="F66:G66"/>
    <mergeCell ref="J66:K66"/>
    <mergeCell ref="B67:C67"/>
    <mergeCell ref="F67:G67"/>
    <mergeCell ref="J67:K67"/>
    <mergeCell ref="B68:C68"/>
    <mergeCell ref="F68:G68"/>
    <mergeCell ref="J68:K68"/>
    <mergeCell ref="A81:B81"/>
    <mergeCell ref="C81:D81"/>
    <mergeCell ref="O20:Q20"/>
    <mergeCell ref="A74:D74"/>
    <mergeCell ref="E74:F74"/>
    <mergeCell ref="G74:H74"/>
    <mergeCell ref="I74:K74"/>
    <mergeCell ref="L74:M74"/>
    <mergeCell ref="A75:D75"/>
    <mergeCell ref="E75:F75"/>
    <mergeCell ref="G75:H75"/>
    <mergeCell ref="I75:K75"/>
    <mergeCell ref="L75:M75"/>
    <mergeCell ref="A69:J69"/>
    <mergeCell ref="A71:D72"/>
    <mergeCell ref="E71:K71"/>
    <mergeCell ref="L71:M72"/>
    <mergeCell ref="E72:F72"/>
    <mergeCell ref="G72:H72"/>
    <mergeCell ref="I72:K72"/>
    <mergeCell ref="A73:D73"/>
    <mergeCell ref="E73:F73"/>
    <mergeCell ref="G73:H73"/>
    <mergeCell ref="I73:K73"/>
  </mergeCells>
  <pageMargins left="0.7" right="0.7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17"/>
  <sheetViews>
    <sheetView workbookViewId="0">
      <selection activeCell="E32" sqref="E32"/>
    </sheetView>
  </sheetViews>
  <sheetFormatPr defaultRowHeight="12.75" x14ac:dyDescent="0.2"/>
  <cols>
    <col min="1" max="1" width="16.28515625" style="20" customWidth="1"/>
    <col min="2" max="2" width="14.5703125" style="19" customWidth="1"/>
    <col min="3" max="3" width="13.85546875" style="20" customWidth="1"/>
    <col min="4" max="4" width="13.7109375" style="19" customWidth="1"/>
    <col min="5" max="5" width="12.42578125" style="20" customWidth="1"/>
    <col min="6" max="6" width="11" style="19" customWidth="1"/>
    <col min="7" max="16384" width="9.140625" style="18"/>
  </cols>
  <sheetData>
    <row r="1" spans="1:9" x14ac:dyDescent="0.2">
      <c r="A1" s="20" t="s">
        <v>91</v>
      </c>
      <c r="B1" s="19">
        <v>450114</v>
      </c>
      <c r="C1" s="20" t="s">
        <v>84</v>
      </c>
      <c r="D1" s="19">
        <v>2</v>
      </c>
      <c r="E1" s="20" t="s">
        <v>83</v>
      </c>
      <c r="F1" s="19">
        <v>4</v>
      </c>
    </row>
    <row r="2" spans="1:9" x14ac:dyDescent="0.2">
      <c r="A2" s="20" t="s">
        <v>90</v>
      </c>
      <c r="B2" s="19">
        <v>10318</v>
      </c>
      <c r="C2" s="20" t="s">
        <v>82</v>
      </c>
      <c r="D2" s="19">
        <v>60</v>
      </c>
      <c r="E2" s="20" t="s">
        <v>81</v>
      </c>
      <c r="F2" s="19">
        <v>20</v>
      </c>
    </row>
    <row r="3" spans="1:9" x14ac:dyDescent="0.2">
      <c r="A3" s="20" t="s">
        <v>89</v>
      </c>
      <c r="B3" s="19">
        <v>50</v>
      </c>
      <c r="C3" s="20" t="s">
        <v>80</v>
      </c>
      <c r="D3" s="19">
        <v>114.379</v>
      </c>
      <c r="E3" s="20" t="s">
        <v>80</v>
      </c>
      <c r="F3" s="19">
        <f>D1*I3</f>
        <v>4.7531999999999996</v>
      </c>
      <c r="I3" s="18">
        <v>2.3765999999999998</v>
      </c>
    </row>
    <row r="4" spans="1:9" x14ac:dyDescent="0.2">
      <c r="A4" s="20" t="s">
        <v>88</v>
      </c>
      <c r="B4" s="19">
        <v>10319</v>
      </c>
      <c r="C4" s="20" t="s">
        <v>79</v>
      </c>
      <c r="D4" s="19">
        <v>8732.16</v>
      </c>
      <c r="E4" s="20" t="s">
        <v>79</v>
      </c>
      <c r="F4" s="19">
        <f>D1*I4</f>
        <v>34.122</v>
      </c>
      <c r="I4" s="18">
        <v>17.061</v>
      </c>
    </row>
    <row r="5" spans="1:9" x14ac:dyDescent="0.2">
      <c r="A5" s="20" t="s">
        <v>87</v>
      </c>
      <c r="B5" s="19">
        <v>50</v>
      </c>
      <c r="C5" s="20" t="s">
        <v>78</v>
      </c>
      <c r="D5" s="19">
        <v>7857</v>
      </c>
      <c r="E5" s="20" t="s">
        <v>78</v>
      </c>
      <c r="F5" s="19">
        <f>D1*I5</f>
        <v>291.10000000000002</v>
      </c>
      <c r="I5" s="18">
        <v>145.55000000000001</v>
      </c>
    </row>
    <row r="6" spans="1:9" x14ac:dyDescent="0.2">
      <c r="C6" s="20" t="s">
        <v>77</v>
      </c>
      <c r="D6" s="19">
        <v>4750.6679999999997</v>
      </c>
    </row>
    <row r="7" spans="1:9" x14ac:dyDescent="0.2">
      <c r="C7" s="20" t="s">
        <v>76</v>
      </c>
      <c r="D7" s="19">
        <v>3764.6880000000001</v>
      </c>
    </row>
    <row r="8" spans="1:9" x14ac:dyDescent="0.2">
      <c r="A8" s="20" t="s">
        <v>86</v>
      </c>
      <c r="B8" s="19">
        <v>120</v>
      </c>
    </row>
    <row r="10" spans="1:9" x14ac:dyDescent="0.2">
      <c r="C10" s="136" t="s">
        <v>85</v>
      </c>
      <c r="D10" s="136"/>
    </row>
    <row r="11" spans="1:9" x14ac:dyDescent="0.2">
      <c r="C11" s="20" t="s">
        <v>84</v>
      </c>
      <c r="D11" s="19">
        <v>2</v>
      </c>
      <c r="E11" s="20" t="s">
        <v>83</v>
      </c>
      <c r="F11" s="19">
        <v>4</v>
      </c>
    </row>
    <row r="12" spans="1:9" x14ac:dyDescent="0.2">
      <c r="C12" s="20" t="s">
        <v>82</v>
      </c>
      <c r="D12" s="19">
        <v>60</v>
      </c>
      <c r="E12" s="20" t="s">
        <v>81</v>
      </c>
      <c r="F12" s="19">
        <v>20</v>
      </c>
    </row>
    <row r="13" spans="1:9" x14ac:dyDescent="0.2">
      <c r="C13" s="20" t="s">
        <v>80</v>
      </c>
      <c r="D13" s="19">
        <v>107.529</v>
      </c>
      <c r="E13" s="20" t="s">
        <v>80</v>
      </c>
      <c r="F13" s="19">
        <f>D11*I13</f>
        <v>4.7531999999999996</v>
      </c>
      <c r="I13" s="18">
        <v>2.3765999999999998</v>
      </c>
    </row>
    <row r="14" spans="1:9" x14ac:dyDescent="0.2">
      <c r="C14" s="20" t="s">
        <v>79</v>
      </c>
      <c r="D14" s="19">
        <v>8732.16</v>
      </c>
      <c r="E14" s="20" t="s">
        <v>79</v>
      </c>
      <c r="F14" s="19">
        <f>D11*I14</f>
        <v>34.122</v>
      </c>
      <c r="I14" s="18">
        <v>17.061</v>
      </c>
    </row>
    <row r="15" spans="1:9" x14ac:dyDescent="0.2">
      <c r="C15" s="20" t="s">
        <v>78</v>
      </c>
      <c r="D15" s="19">
        <v>4744.0079999999998</v>
      </c>
      <c r="E15" s="20" t="s">
        <v>78</v>
      </c>
      <c r="F15" s="19">
        <f>D11*I15</f>
        <v>291.10000000000002</v>
      </c>
      <c r="I15" s="18">
        <v>145.55000000000001</v>
      </c>
    </row>
    <row r="16" spans="1:9" x14ac:dyDescent="0.2">
      <c r="C16" s="20" t="s">
        <v>77</v>
      </c>
      <c r="D16" s="19">
        <v>3758.97</v>
      </c>
    </row>
    <row r="17" spans="3:4" x14ac:dyDescent="0.2">
      <c r="C17" s="20" t="s">
        <v>76</v>
      </c>
      <c r="D17" s="19">
        <v>3426.4560000000001</v>
      </c>
    </row>
  </sheetData>
  <mergeCells count="1">
    <mergeCell ref="C10:D1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2023-07-11T05:22:36Z</cp:lastPrinted>
  <dcterms:created xsi:type="dcterms:W3CDTF">2015-06-05T18:17:20Z</dcterms:created>
  <dcterms:modified xsi:type="dcterms:W3CDTF">2023-08-07T10:26:55Z</dcterms:modified>
</cp:coreProperties>
</file>