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  <sheet name="Data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B38" i="1" l="1"/>
  <c r="H38" i="1" s="1"/>
  <c r="B37" i="1"/>
  <c r="H37" i="1" s="1"/>
  <c r="F15" i="3"/>
  <c r="F14" i="3"/>
  <c r="F13" i="3"/>
  <c r="F5" i="3"/>
  <c r="F4" i="3"/>
  <c r="F3" i="3"/>
  <c r="L60" i="1"/>
  <c r="H60" i="1"/>
  <c r="D60" i="1"/>
  <c r="L59" i="1"/>
  <c r="H59" i="1"/>
  <c r="D59" i="1"/>
  <c r="L58" i="1"/>
  <c r="H58" i="1"/>
  <c r="D58" i="1"/>
  <c r="L57" i="1"/>
  <c r="H57" i="1"/>
  <c r="D57" i="1"/>
  <c r="L51" i="1"/>
  <c r="H51" i="1"/>
  <c r="D51" i="1"/>
  <c r="L50" i="1"/>
  <c r="H50" i="1"/>
  <c r="D50" i="1"/>
  <c r="L49" i="1"/>
  <c r="H49" i="1"/>
  <c r="D49" i="1"/>
  <c r="L48" i="1"/>
  <c r="H48" i="1"/>
  <c r="D48" i="1"/>
  <c r="L47" i="1"/>
  <c r="H47" i="1"/>
  <c r="D47" i="1"/>
  <c r="L46" i="1"/>
  <c r="H46" i="1"/>
  <c r="D46" i="1"/>
  <c r="Q40" i="1"/>
  <c r="P47" i="1" s="1"/>
  <c r="H40" i="1"/>
  <c r="F40" i="1"/>
  <c r="Q39" i="1"/>
  <c r="P44" i="1" s="1"/>
  <c r="H39" i="1"/>
  <c r="F39" i="1"/>
  <c r="Q38" i="1"/>
  <c r="P45" i="1" s="1"/>
  <c r="J38" i="1"/>
  <c r="D38" i="1"/>
  <c r="Q37" i="1"/>
  <c r="P42" i="1" s="1"/>
  <c r="J37" i="1"/>
  <c r="D37" i="1"/>
  <c r="P31" i="1"/>
  <c r="G31" i="1"/>
  <c r="K31" i="1" s="1"/>
  <c r="P30" i="1"/>
  <c r="G30" i="1"/>
  <c r="K30" i="1" s="1"/>
  <c r="P29" i="1"/>
  <c r="I29" i="1"/>
  <c r="G29" i="1"/>
  <c r="P28" i="1"/>
  <c r="I28" i="1"/>
  <c r="G28" i="1"/>
  <c r="P27" i="1"/>
  <c r="G27" i="1"/>
  <c r="K27" i="1" s="1"/>
  <c r="P26" i="1"/>
  <c r="G26" i="1"/>
  <c r="K26" i="1" s="1"/>
  <c r="P25" i="1"/>
  <c r="I25" i="1"/>
  <c r="G25" i="1"/>
  <c r="P24" i="1"/>
  <c r="I24" i="1"/>
  <c r="G24" i="1"/>
  <c r="K24" i="1" s="1"/>
  <c r="P23" i="1"/>
  <c r="G23" i="1"/>
  <c r="K23" i="1" s="1"/>
  <c r="P22" i="1"/>
  <c r="G22" i="1"/>
  <c r="K22" i="1" s="1"/>
  <c r="P21" i="1"/>
  <c r="I21" i="1"/>
  <c r="G21" i="1"/>
  <c r="P20" i="1"/>
  <c r="I20" i="1"/>
  <c r="G20" i="1"/>
  <c r="K21" i="1" l="1"/>
  <c r="K28" i="1"/>
  <c r="K25" i="1"/>
  <c r="L38" i="1"/>
  <c r="F37" i="1"/>
  <c r="K29" i="1"/>
  <c r="K20" i="1"/>
  <c r="F38" i="1"/>
  <c r="L37" i="1"/>
  <c r="J40" i="1"/>
  <c r="L40" i="1" s="1"/>
  <c r="P46" i="1"/>
  <c r="J39" i="1"/>
  <c r="L39" i="1" s="1"/>
  <c r="P43" i="1"/>
</calcChain>
</file>

<file path=xl/sharedStrings.xml><?xml version="1.0" encoding="utf-8"?>
<sst xmlns="http://schemas.openxmlformats.org/spreadsheetml/2006/main" count="118" uniqueCount="82">
  <si>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</si>
  <si>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</si>
  <si>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</si>
  <si>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</si>
  <si>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</si>
  <si>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</si>
  <si>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</si>
  <si>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</si>
  <si>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</si>
  <si>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</si>
  <si>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</si>
  <si>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</si>
  <si>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</si>
  <si>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</si>
  <si>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9.4 Определение относительной погрешности вычисления энергии                                             (количества теплоты)  ИВБ</t>
  </si>
  <si>
    <t>№ точки поверки</t>
  </si>
  <si>
    <t>№ измерительного канала количества теплоты</t>
  </si>
  <si>
    <t xml:space="preserve">Количество теплоты  Q  ,                         кВт*ч </t>
  </si>
  <si>
    <t>δтв, %</t>
  </si>
  <si>
    <t>δтв мах, %</t>
  </si>
  <si>
    <t>Qр</t>
  </si>
  <si>
    <t>Qи</t>
  </si>
  <si>
    <t>±1,5</t>
  </si>
  <si>
    <t>±0,6</t>
  </si>
  <si>
    <t>±0,5</t>
  </si>
  <si>
    <t>9.10, 9.11  Определение относительной погрешности ИВБ при вычислении объема и массы  ( в точке № 3 )</t>
  </si>
  <si>
    <t>Канал измерения расхода</t>
  </si>
  <si>
    <r>
      <t>Объем V , м</t>
    </r>
    <r>
      <rPr>
        <vertAlign val="superscript"/>
        <sz val="10"/>
        <rFont val="Arial"/>
        <family val="2"/>
        <charset val="204"/>
      </rPr>
      <t>3</t>
    </r>
  </si>
  <si>
    <t>δv, %</t>
  </si>
  <si>
    <t>δv мах, %</t>
  </si>
  <si>
    <t>Масса M , т</t>
  </si>
  <si>
    <t>Vр</t>
  </si>
  <si>
    <t>Vи</t>
  </si>
  <si>
    <t>Мр</t>
  </si>
  <si>
    <t>Ми</t>
  </si>
  <si>
    <t>G1</t>
  </si>
  <si>
    <t>±0,15</t>
  </si>
  <si>
    <t>G2</t>
  </si>
  <si>
    <t>G3</t>
  </si>
  <si>
    <t>G4</t>
  </si>
  <si>
    <t>9.6  Определение абсолютной погрешности ИВБ при измерении  сигналов от ТС</t>
  </si>
  <si>
    <t>№ канала</t>
  </si>
  <si>
    <r>
      <t xml:space="preserve">t  = 0 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</si>
  <si>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 xml:space="preserve">t  = 60 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</si>
  <si>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 xml:space="preserve">t  = 145 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</si>
  <si>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>tи,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</si>
  <si>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>Δtи</t>
    </r>
    <r>
      <rPr>
        <sz val="11"/>
        <color theme="1"/>
        <rFont val="Calibri"/>
        <family val="2"/>
        <scheme val="minor"/>
      </rPr>
      <t xml:space="preserve"> ,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</si>
  <si>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r>
      <t>Δ</t>
    </r>
    <r>
      <rPr>
        <vertAlign val="subscript"/>
        <sz val="10"/>
        <rFont val="Arial"/>
        <family val="2"/>
        <charset val="204"/>
      </rPr>
      <t>tи  max</t>
    </r>
    <r>
      <rPr>
        <sz val="11"/>
        <color theme="1"/>
        <rFont val="Calibri"/>
        <family val="2"/>
        <scheme val="minor"/>
      </rPr>
      <t xml:space="preserve">, </t>
    </r>
    <r>
      <rPr>
        <vertAlign val="superscript"/>
        <sz val="10"/>
        <rFont val="Arial"/>
        <family val="2"/>
        <charset val="204"/>
      </rPr>
      <t>0</t>
    </r>
    <r>
      <rPr>
        <sz val="11"/>
        <color theme="1"/>
        <rFont val="Calibri"/>
        <family val="2"/>
        <scheme val="minor"/>
      </rPr>
      <t>С</t>
    </r>
  </si>
  <si>
    <t>±0,1</t>
  </si>
  <si>
    <t>±0,16</t>
  </si>
  <si>
    <t>±0,24</t>
  </si>
  <si>
    <t>9.7  Определение приведенной погрешности ИВБ при измерении сигналов от ДИД</t>
  </si>
  <si>
    <r>
      <t>Р</t>
    </r>
    <r>
      <rPr>
        <vertAlign val="subscript"/>
        <sz val="10"/>
        <rFont val="Arial"/>
        <family val="2"/>
        <charset val="204"/>
      </rPr>
      <t>избр</t>
    </r>
    <r>
      <rPr>
        <sz val="11"/>
        <color theme="1"/>
        <rFont val="Calibri"/>
        <family val="2"/>
        <scheme val="minor"/>
      </rPr>
      <t>=0.08 МПа (4,8 мА)</t>
    </r>
  </si>
  <si>
    <r>
      <t>Р</t>
    </r>
    <r>
      <rPr>
        <vertAlign val="subscript"/>
        <sz val="10"/>
        <rFont val="Arial"/>
        <family val="2"/>
        <charset val="204"/>
      </rPr>
      <t>избр</t>
    </r>
    <r>
      <rPr>
        <sz val="11"/>
        <color theme="1"/>
        <rFont val="Calibri"/>
        <family val="2"/>
        <scheme val="minor"/>
      </rPr>
      <t>=0.8 МПа (12,0 мА)</t>
    </r>
  </si>
  <si>
    <r>
      <t>Р</t>
    </r>
    <r>
      <rPr>
        <vertAlign val="subscript"/>
        <sz val="10"/>
        <rFont val="Arial"/>
        <family val="2"/>
        <charset val="204"/>
      </rPr>
      <t>избр</t>
    </r>
    <r>
      <rPr>
        <sz val="11"/>
        <color theme="1"/>
        <rFont val="Calibri"/>
        <family val="2"/>
        <scheme val="minor"/>
      </rPr>
      <t>=1.6 МПа (20,0 мА)</t>
    </r>
  </si>
  <si>
    <r>
      <t>Р</t>
    </r>
    <r>
      <rPr>
        <vertAlign val="subscript"/>
        <sz val="10"/>
        <rFont val="Arial"/>
        <family val="2"/>
        <charset val="204"/>
      </rPr>
      <t>изб</t>
    </r>
    <r>
      <rPr>
        <sz val="11"/>
        <color theme="1"/>
        <rFont val="Calibri"/>
        <family val="2"/>
        <scheme val="minor"/>
      </rPr>
      <t>и, МПа</t>
    </r>
  </si>
  <si>
    <r>
      <t>γ</t>
    </r>
    <r>
      <rPr>
        <vertAlign val="subscript"/>
        <sz val="10"/>
        <rFont val="Arial"/>
        <family val="2"/>
        <charset val="204"/>
      </rPr>
      <t>р,</t>
    </r>
    <r>
      <rPr>
        <sz val="10"/>
        <rFont val="Arial"/>
        <family val="2"/>
        <charset val="204"/>
      </rPr>
      <t>%</t>
    </r>
  </si>
  <si>
    <r>
      <t>γ</t>
    </r>
    <r>
      <rPr>
        <vertAlign val="subscript"/>
        <sz val="10"/>
        <rFont val="Arial"/>
        <family val="2"/>
        <charset val="204"/>
      </rPr>
      <t>р max</t>
    </r>
    <r>
      <rPr>
        <sz val="11"/>
        <color theme="1"/>
        <rFont val="Calibri"/>
        <family val="2"/>
        <scheme val="minor"/>
      </rPr>
      <t>,%</t>
    </r>
  </si>
  <si>
    <t>P1_4r</t>
  </si>
  <si>
    <t>P1_3r</t>
  </si>
  <si>
    <t>Qr3</t>
  </si>
  <si>
    <t>Qr2</t>
  </si>
  <si>
    <t>Qr1</t>
  </si>
  <si>
    <t>Imax</t>
  </si>
  <si>
    <t>Gmax</t>
  </si>
  <si>
    <t>Imin</t>
  </si>
  <si>
    <t>Vr</t>
  </si>
  <si>
    <t>Канал2</t>
  </si>
  <si>
    <t>Tизм:</t>
  </si>
  <si>
    <t>ППР 2 Ду:</t>
  </si>
  <si>
    <t>ППР 2 №:</t>
  </si>
  <si>
    <t>ППР 1 Ду:</t>
  </si>
  <si>
    <t>ППР 1 №:</t>
  </si>
  <si>
    <t>Номер прибора:</t>
  </si>
  <si>
    <t>К1,2=</t>
  </si>
  <si>
    <t>Mи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</si>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</sst>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[$-F800]dddd\,\ mmmm\ dd\,\ yyyy"/>
    <numFmt numFmtId="166" formatCode="0.000"/>
    <numFmt numFmtId="167" formatCode="0.0000"/>
    <numFmt numFmtId="168" formatCode="0.000000"/>
    <numFmt numFmtId="169" formatCode="0.00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0"/>
      <name val="Arial"/>
      <family val="2"/>
      <charset val="204"/>
    </font>
    <font>
      <sz val="11"/>
      <color theme="0"/>
      <name val="Calibri"/>
      <family val="2"/>
      <scheme val="minor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12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1" fillId="0" borderId="4" xfId="0" applyFont="1" applyBorder="1" applyAlignment="1">
      <alignment horizontal="center" vertical="top" wrapText="1"/>
    </xf>
    <xf numFmtId="0" fontId="5" fillId="0" borderId="0" xfId="1"/>
    <xf numFmtId="0" fontId="5" fillId="0" borderId="0" xfId="1" applyAlignment="1">
      <alignment horizontal="left"/>
    </xf>
    <xf numFmtId="0" fontId="5" fillId="0" borderId="0" xfId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 applyProtection="1">
      <alignment vertical="center"/>
      <protection locked="0"/>
    </xf>
    <xf numFmtId="167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0" xfId="0" applyFill="1" applyBorder="1"/>
    <xf numFmtId="0" fontId="9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2" fontId="0" fillId="2" borderId="6" xfId="0" applyNumberFormat="1" applyFill="1" applyBorder="1" applyAlignment="1" applyProtection="1">
      <alignment horizontal="center" vertical="center"/>
      <protection locked="0"/>
    </xf>
    <xf numFmtId="2" fontId="0" fillId="2" borderId="7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167" fontId="1" fillId="0" borderId="6" xfId="0" applyNumberFormat="1" applyFont="1" applyBorder="1" applyAlignment="1">
      <alignment horizontal="center"/>
    </xf>
    <xf numFmtId="167" fontId="1" fillId="0" borderId="7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6" fontId="0" fillId="2" borderId="6" xfId="0" applyNumberFormat="1" applyFill="1" applyBorder="1" applyAlignment="1" applyProtection="1">
      <alignment horizontal="center" vertical="center"/>
      <protection locked="0"/>
    </xf>
    <xf numFmtId="166" fontId="0" fillId="2" borderId="7" xfId="0" applyNumberFormat="1" applyFill="1" applyBorder="1" applyAlignment="1" applyProtection="1">
      <alignment horizontal="center" vertical="center"/>
      <protection locked="0"/>
    </xf>
    <xf numFmtId="2" fontId="0" fillId="0" borderId="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169" fontId="0" fillId="0" borderId="6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X%20PC/Desktop/&#1055;&#1088;&#1086;&#1090;&#1086;&#1082;&#1086;&#1083;&#1099;%20&#1055;&#1086;&#1074;&#1077;&#1088;&#1086;&#1082;/&#1055;&#1088;&#1086;&#1090;&#1086;&#1082;&#1086;&#1083;&#1099;%20&#1087;&#1086;&#1074;&#1077;&#1088;&#1082;&#1080;%20&#1058;&#1069;&#1052;/&#1058;&#1069;&#1052;-106_&#8470;10613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токол"/>
      <sheetName val="Data"/>
    </sheetNames>
    <sheetDataSet>
      <sheetData sheetId="0"/>
      <sheetData sheetId="1">
        <row r="3">
          <cell r="F3">
            <v>2.3765999999999998</v>
          </cell>
        </row>
        <row r="4">
          <cell r="F4">
            <v>17.061</v>
          </cell>
        </row>
        <row r="5">
          <cell r="F5">
            <v>145.55000000000001</v>
          </cell>
        </row>
        <row r="13">
          <cell r="F13">
            <v>2.3765999999999998</v>
          </cell>
        </row>
        <row r="14">
          <cell r="F14">
            <v>17.061</v>
          </cell>
        </row>
        <row r="15">
          <cell r="F15">
            <v>145.55000000000001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zoomScale="80" zoomScaleNormal="80" workbookViewId="0">
      <selection activeCell="K10" sqref="K10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s="21" customFormat="1" x14ac:dyDescent="0.25">
      <c r="A1" s="104" t="s">
        <v>9</v>
      </c>
      <c r="B1" s="104"/>
      <c r="C1" s="104"/>
      <c r="D1" s="104"/>
      <c r="E1" s="104"/>
      <c r="F1" s="104"/>
      <c r="G1" s="104"/>
      <c r="H1" s="104"/>
      <c r="I1" s="104"/>
    </row>
    <row r="2" spans="1:21" s="21" customFormat="1" x14ac:dyDescent="0.25">
      <c r="A2" s="104" t="s">
        <v>10</v>
      </c>
      <c r="B2" s="104"/>
      <c r="C2" s="104"/>
      <c r="D2" s="104"/>
      <c r="E2" s="104"/>
      <c r="F2" s="104"/>
      <c r="G2" s="104"/>
      <c r="H2" s="104"/>
      <c r="I2" s="104"/>
    </row>
    <row r="3" spans="1:21" s="21" customFormat="1" x14ac:dyDescent="0.25">
      <c r="A3" s="104" t="s">
        <v>11</v>
      </c>
      <c r="B3" s="104"/>
      <c r="C3" s="104"/>
      <c r="D3" s="104"/>
      <c r="E3" s="104"/>
      <c r="F3" s="104"/>
      <c r="G3" s="104"/>
      <c r="H3" s="104"/>
      <c r="I3" s="104"/>
    </row>
    <row r="4" spans="1:21" s="21" customFormat="1" x14ac:dyDescent="0.25">
      <c r="A4" s="104" t="s">
        <v>12</v>
      </c>
      <c r="B4" s="104"/>
      <c r="C4" s="104"/>
      <c r="D4" s="104"/>
      <c r="E4" s="104"/>
      <c r="F4" s="104"/>
      <c r="G4" s="104"/>
      <c r="H4" s="104"/>
      <c r="I4" s="104"/>
    </row>
    <row r="5" spans="1:21" s="21" customFormat="1" x14ac:dyDescent="0.25">
      <c r="A5" s="25" t="s">
        <v>0</v>
      </c>
      <c r="B5" s="25"/>
      <c r="C5" s="105"/>
      <c r="D5" s="106"/>
      <c r="E5" s="1"/>
      <c r="F5" s="1" t="s">
        <v>1</v>
      </c>
      <c r="G5" s="107"/>
      <c r="H5" s="107"/>
      <c r="I5" s="1"/>
    </row>
    <row r="6" spans="1:21" s="21" customFormat="1" x14ac:dyDescent="0.25">
      <c r="A6" s="2" t="s">
        <v>76</v>
      </c>
      <c r="B6" s="24"/>
      <c r="C6" s="24"/>
      <c r="D6" s="24"/>
      <c r="E6" s="24"/>
      <c r="F6" s="24"/>
      <c r="G6" s="24"/>
      <c r="H6" s="24"/>
      <c r="I6" s="24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</row>
    <row r="7" spans="1:21" s="21" customFormat="1" x14ac:dyDescent="0.25">
      <c r="A7" s="24" t="s">
        <v>77</v>
      </c>
      <c r="B7" s="24"/>
      <c r="C7" s="109"/>
      <c r="D7" s="109"/>
      <c r="E7" s="109"/>
      <c r="F7" s="111" t="s">
        <v>8</v>
      </c>
      <c r="G7" s="111"/>
      <c r="H7" s="110"/>
      <c r="I7" s="11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</row>
    <row r="8" spans="1:21" s="21" customFormat="1" x14ac:dyDescent="0.25">
      <c r="A8" s="24" t="s">
        <v>3</v>
      </c>
      <c r="B8" s="24"/>
      <c r="C8" s="108" t="s">
        <v>78</v>
      </c>
      <c r="D8" s="24"/>
      <c r="E8" s="24"/>
      <c r="F8" s="24"/>
      <c r="G8" s="24"/>
      <c r="H8" s="24"/>
      <c r="I8" s="2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</row>
    <row r="9" spans="1:21" s="21" customFormat="1" x14ac:dyDescent="0.25">
      <c r="A9" s="24" t="s">
        <v>2</v>
      </c>
      <c r="B9" s="24"/>
      <c r="C9" s="24"/>
      <c r="D9" s="24"/>
      <c r="E9" s="24"/>
      <c r="F9" s="24"/>
      <c r="G9" s="24"/>
      <c r="H9" s="24"/>
      <c r="I9" s="24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</row>
    <row r="10" spans="1:21" s="21" customFormat="1" x14ac:dyDescent="0.25">
      <c r="A10" s="110"/>
      <c r="B10" s="110"/>
      <c r="C10" s="110"/>
      <c r="D10" s="110"/>
      <c r="E10" s="110"/>
      <c r="F10" s="110"/>
      <c r="G10" s="110"/>
      <c r="H10" s="110"/>
      <c r="I10" s="11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</row>
    <row r="11" spans="1:21" s="21" customFormat="1" x14ac:dyDescent="0.25">
      <c r="A11" s="24" t="s">
        <v>4</v>
      </c>
      <c r="B11" s="24"/>
      <c r="C11" s="24" t="s">
        <v>80</v>
      </c>
      <c r="D11" s="24"/>
      <c r="E11" s="24"/>
      <c r="F11" s="24"/>
      <c r="G11" s="24"/>
      <c r="H11" s="24"/>
      <c r="I11" s="24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spans="1:21" s="21" customFormat="1" x14ac:dyDescent="0.25">
      <c r="A12" s="24" t="s">
        <v>81</v>
      </c>
      <c r="B12" s="24"/>
      <c r="C12" s="24"/>
      <c r="D12" s="24"/>
      <c r="E12" s="24"/>
      <c r="F12" s="24"/>
      <c r="G12" s="24"/>
      <c r="H12" s="24"/>
      <c r="I12" s="2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 s="21" customFormat="1" x14ac:dyDescent="0.25">
      <c r="A13" s="24"/>
      <c r="B13" s="24"/>
      <c r="C13" s="24"/>
      <c r="D13" s="24"/>
      <c r="E13" s="24"/>
      <c r="F13" s="24"/>
      <c r="G13" s="24"/>
      <c r="H13" s="24"/>
      <c r="I13" s="24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1" s="21" customFormat="1" x14ac:dyDescent="0.25">
      <c r="A14" t="s">
        <v>5</v>
      </c>
      <c r="B14"/>
      <c r="C14" s="25"/>
      <c r="D14" s="25"/>
      <c r="E14" s="25"/>
      <c r="F14" s="25"/>
      <c r="G14" s="25"/>
      <c r="H14" s="25"/>
      <c r="I14" s="25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</row>
    <row r="15" spans="1:21" s="21" customFormat="1" x14ac:dyDescent="0.25">
      <c r="A15" s="25"/>
      <c r="B15" s="25"/>
      <c r="C15" s="25"/>
      <c r="D15" s="25"/>
      <c r="E15" s="25"/>
      <c r="F15" s="25"/>
      <c r="G15" s="25"/>
      <c r="H15" s="25"/>
      <c r="I15" s="25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</row>
    <row r="16" spans="1:21" s="5" customFormat="1" ht="26.25" customHeight="1" x14ac:dyDescent="0.25">
      <c r="B16" s="57" t="s">
        <v>14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O16" s="14" t="s">
        <v>74</v>
      </c>
      <c r="P16" s="15">
        <v>0.5</v>
      </c>
      <c r="Q16" s="15">
        <v>0.5</v>
      </c>
    </row>
    <row r="17" spans="2:17" s="5" customFormat="1" ht="15.75" customHeight="1" x14ac:dyDescent="0.25">
      <c r="B17" s="58" t="s">
        <v>15</v>
      </c>
      <c r="C17" s="59"/>
      <c r="D17" s="64" t="s">
        <v>16</v>
      </c>
      <c r="E17" s="65"/>
      <c r="F17" s="66"/>
      <c r="G17" s="64" t="s">
        <v>17</v>
      </c>
      <c r="H17" s="65"/>
      <c r="I17" s="65"/>
      <c r="J17" s="66"/>
      <c r="K17" s="64" t="s">
        <v>18</v>
      </c>
      <c r="L17" s="66"/>
      <c r="M17" s="73" t="s">
        <v>19</v>
      </c>
      <c r="O17" s="16"/>
      <c r="P17" s="16"/>
      <c r="Q17" s="16"/>
    </row>
    <row r="18" spans="2:17" s="5" customFormat="1" ht="14.1" customHeight="1" x14ac:dyDescent="0.25">
      <c r="B18" s="60"/>
      <c r="C18" s="61"/>
      <c r="D18" s="67"/>
      <c r="E18" s="68"/>
      <c r="F18" s="69"/>
      <c r="G18" s="70"/>
      <c r="H18" s="71"/>
      <c r="I18" s="71"/>
      <c r="J18" s="72"/>
      <c r="K18" s="67"/>
      <c r="L18" s="69"/>
      <c r="M18" s="74"/>
      <c r="O18" s="16"/>
      <c r="P18" s="16"/>
      <c r="Q18" s="16"/>
    </row>
    <row r="19" spans="2:17" s="5" customFormat="1" ht="14.1" customHeight="1" x14ac:dyDescent="0.2">
      <c r="B19" s="62"/>
      <c r="C19" s="63"/>
      <c r="D19" s="70"/>
      <c r="E19" s="71"/>
      <c r="F19" s="72"/>
      <c r="G19" s="55" t="s">
        <v>20</v>
      </c>
      <c r="H19" s="56"/>
      <c r="I19" s="55" t="s">
        <v>21</v>
      </c>
      <c r="J19" s="56"/>
      <c r="K19" s="70"/>
      <c r="L19" s="72"/>
      <c r="M19" s="75"/>
      <c r="O19" s="17" t="s">
        <v>21</v>
      </c>
      <c r="P19" s="16"/>
      <c r="Q19" s="16"/>
    </row>
    <row r="20" spans="2:17" s="5" customFormat="1" ht="14.1" customHeight="1" x14ac:dyDescent="0.2">
      <c r="B20" s="64">
        <v>1</v>
      </c>
      <c r="C20" s="66"/>
      <c r="D20" s="52">
        <v>1</v>
      </c>
      <c r="E20" s="53"/>
      <c r="F20" s="54"/>
      <c r="G20" s="55">
        <f>[1]Data!$F$3</f>
        <v>2.3765999999999998</v>
      </c>
      <c r="H20" s="56"/>
      <c r="I20" s="45">
        <f>O20*P16</f>
        <v>2.3839999999999999</v>
      </c>
      <c r="J20" s="46"/>
      <c r="K20" s="47">
        <f t="shared" ref="K20:K31" si="0">(I20/G20-1)*100</f>
        <v>0.31136918286627235</v>
      </c>
      <c r="L20" s="48"/>
      <c r="M20" s="76" t="s">
        <v>22</v>
      </c>
      <c r="O20" s="18">
        <v>4.7679999999999998</v>
      </c>
      <c r="P20" s="19">
        <f>O20*Q20</f>
        <v>0.4768</v>
      </c>
      <c r="Q20" s="15">
        <v>0.1</v>
      </c>
    </row>
    <row r="21" spans="2:17" s="5" customFormat="1" ht="14.1" customHeight="1" x14ac:dyDescent="0.2">
      <c r="B21" s="67"/>
      <c r="C21" s="69"/>
      <c r="D21" s="52">
        <v>2</v>
      </c>
      <c r="E21" s="53"/>
      <c r="F21" s="54"/>
      <c r="G21" s="55">
        <f>[1]Data!$F$13</f>
        <v>2.3765999999999998</v>
      </c>
      <c r="H21" s="56"/>
      <c r="I21" s="45">
        <f>O21*Q16</f>
        <v>2.383</v>
      </c>
      <c r="J21" s="46"/>
      <c r="K21" s="47">
        <f t="shared" si="0"/>
        <v>0.26929226626273284</v>
      </c>
      <c r="L21" s="48"/>
      <c r="M21" s="77"/>
      <c r="O21" s="18">
        <v>4.766</v>
      </c>
      <c r="P21" s="19">
        <f t="shared" ref="P21:P31" si="1">O21*Q21</f>
        <v>0.47660000000000002</v>
      </c>
      <c r="Q21" s="15">
        <v>0.1</v>
      </c>
    </row>
    <row r="22" spans="2:17" s="5" customFormat="1" ht="14.1" customHeight="1" x14ac:dyDescent="0.2">
      <c r="B22" s="67"/>
      <c r="C22" s="69"/>
      <c r="D22" s="52">
        <v>3</v>
      </c>
      <c r="E22" s="53"/>
      <c r="F22" s="54"/>
      <c r="G22" s="55">
        <f>[1]Data!$F$3</f>
        <v>2.3765999999999998</v>
      </c>
      <c r="H22" s="56"/>
      <c r="I22" s="45">
        <v>2.3845999999999998</v>
      </c>
      <c r="J22" s="46"/>
      <c r="K22" s="47">
        <f t="shared" si="0"/>
        <v>0.33661533282840495</v>
      </c>
      <c r="L22" s="48"/>
      <c r="M22" s="77"/>
      <c r="O22" s="18">
        <v>4.76</v>
      </c>
      <c r="P22" s="19">
        <f>O22*Q22</f>
        <v>0.47599999999999998</v>
      </c>
      <c r="Q22" s="15">
        <v>0.1</v>
      </c>
    </row>
    <row r="23" spans="2:17" s="5" customFormat="1" ht="14.1" customHeight="1" x14ac:dyDescent="0.2">
      <c r="B23" s="70"/>
      <c r="C23" s="72"/>
      <c r="D23" s="52">
        <v>4</v>
      </c>
      <c r="E23" s="53"/>
      <c r="F23" s="54"/>
      <c r="G23" s="55">
        <f>[1]Data!$F$13</f>
        <v>2.3765999999999998</v>
      </c>
      <c r="H23" s="56"/>
      <c r="I23" s="45">
        <v>2.3837000000000002</v>
      </c>
      <c r="J23" s="46"/>
      <c r="K23" s="47">
        <f>(I23/G23-1)*100</f>
        <v>0.29874610788522826</v>
      </c>
      <c r="L23" s="48"/>
      <c r="M23" s="78"/>
      <c r="O23" s="18">
        <v>4.774</v>
      </c>
      <c r="P23" s="19">
        <f t="shared" si="1"/>
        <v>0.47740000000000005</v>
      </c>
      <c r="Q23" s="15">
        <v>0.1</v>
      </c>
    </row>
    <row r="24" spans="2:17" s="5" customFormat="1" ht="14.1" customHeight="1" x14ac:dyDescent="0.2">
      <c r="B24" s="64">
        <v>2</v>
      </c>
      <c r="C24" s="66"/>
      <c r="D24" s="52">
        <v>1</v>
      </c>
      <c r="E24" s="53"/>
      <c r="F24" s="54"/>
      <c r="G24" s="55">
        <f>[1]Data!$F$4</f>
        <v>17.061</v>
      </c>
      <c r="H24" s="56"/>
      <c r="I24" s="45">
        <f>O24*P16</f>
        <v>17.076000000000001</v>
      </c>
      <c r="J24" s="46"/>
      <c r="K24" s="47">
        <f t="shared" si="0"/>
        <v>8.7919817126791422E-2</v>
      </c>
      <c r="L24" s="48"/>
      <c r="M24" s="49" t="s">
        <v>23</v>
      </c>
      <c r="O24" s="18">
        <v>34.152000000000001</v>
      </c>
      <c r="P24" s="19">
        <f>O24*Q24</f>
        <v>3.4152000000000005</v>
      </c>
      <c r="Q24" s="15">
        <v>0.1</v>
      </c>
    </row>
    <row r="25" spans="2:17" s="5" customFormat="1" ht="14.1" customHeight="1" x14ac:dyDescent="0.2">
      <c r="B25" s="67"/>
      <c r="C25" s="69"/>
      <c r="D25" s="52">
        <v>2</v>
      </c>
      <c r="E25" s="53"/>
      <c r="F25" s="54"/>
      <c r="G25" s="55">
        <f>[1]Data!$F$14</f>
        <v>17.061</v>
      </c>
      <c r="H25" s="56"/>
      <c r="I25" s="45">
        <f>O25*Q16</f>
        <v>17.077999999999999</v>
      </c>
      <c r="J25" s="46"/>
      <c r="K25" s="47">
        <f t="shared" si="0"/>
        <v>9.9642459410342887E-2</v>
      </c>
      <c r="L25" s="48"/>
      <c r="M25" s="50"/>
      <c r="O25" s="18">
        <v>34.155999999999999</v>
      </c>
      <c r="P25" s="19">
        <f t="shared" si="1"/>
        <v>3.4156</v>
      </c>
      <c r="Q25" s="15">
        <v>0.1</v>
      </c>
    </row>
    <row r="26" spans="2:17" s="5" customFormat="1" ht="14.1" customHeight="1" x14ac:dyDescent="0.2">
      <c r="B26" s="67"/>
      <c r="C26" s="69"/>
      <c r="D26" s="52">
        <v>3</v>
      </c>
      <c r="E26" s="53"/>
      <c r="F26" s="54"/>
      <c r="G26" s="55">
        <f>[1]Data!$F$4</f>
        <v>17.061</v>
      </c>
      <c r="H26" s="56"/>
      <c r="I26" s="45">
        <v>17.079699999999999</v>
      </c>
      <c r="J26" s="46"/>
      <c r="K26" s="47">
        <f t="shared" si="0"/>
        <v>0.10960670535138384</v>
      </c>
      <c r="L26" s="48"/>
      <c r="M26" s="50"/>
      <c r="O26" s="18">
        <v>34.149000000000001</v>
      </c>
      <c r="P26" s="19">
        <f t="shared" si="1"/>
        <v>3.4149000000000003</v>
      </c>
      <c r="Q26" s="15">
        <v>0.1</v>
      </c>
    </row>
    <row r="27" spans="2:17" s="5" customFormat="1" ht="14.1" customHeight="1" x14ac:dyDescent="0.2">
      <c r="B27" s="70"/>
      <c r="C27" s="72"/>
      <c r="D27" s="52">
        <v>4</v>
      </c>
      <c r="E27" s="53"/>
      <c r="F27" s="54"/>
      <c r="G27" s="55">
        <f>[1]Data!$F$14</f>
        <v>17.061</v>
      </c>
      <c r="H27" s="56"/>
      <c r="I27" s="45">
        <v>17.076799999999999</v>
      </c>
      <c r="J27" s="46"/>
      <c r="K27" s="47">
        <f>(I27/G27-1)*100</f>
        <v>9.2608874040212008E-2</v>
      </c>
      <c r="L27" s="48"/>
      <c r="M27" s="51"/>
      <c r="O27" s="18">
        <v>34.145000000000003</v>
      </c>
      <c r="P27" s="19">
        <f t="shared" si="1"/>
        <v>3.4145000000000003</v>
      </c>
      <c r="Q27" s="15">
        <v>0.1</v>
      </c>
    </row>
    <row r="28" spans="2:17" s="5" customFormat="1" ht="14.1" customHeight="1" x14ac:dyDescent="0.2">
      <c r="B28" s="64">
        <v>3</v>
      </c>
      <c r="C28" s="66"/>
      <c r="D28" s="52">
        <v>1</v>
      </c>
      <c r="E28" s="53"/>
      <c r="F28" s="54"/>
      <c r="G28" s="55">
        <f>[1]Data!$F$5</f>
        <v>145.55000000000001</v>
      </c>
      <c r="H28" s="56"/>
      <c r="I28" s="45">
        <f>O28*P16</f>
        <v>145.45050000000001</v>
      </c>
      <c r="J28" s="46"/>
      <c r="K28" s="47">
        <f t="shared" si="0"/>
        <v>-6.8361387839233068E-2</v>
      </c>
      <c r="L28" s="48"/>
      <c r="M28" s="49" t="s">
        <v>24</v>
      </c>
      <c r="O28" s="18">
        <v>290.90100000000001</v>
      </c>
      <c r="P28" s="19">
        <f t="shared" si="1"/>
        <v>29.090100000000003</v>
      </c>
      <c r="Q28" s="15">
        <v>0.1</v>
      </c>
    </row>
    <row r="29" spans="2:17" s="5" customFormat="1" ht="14.1" customHeight="1" x14ac:dyDescent="0.2">
      <c r="B29" s="67"/>
      <c r="C29" s="69"/>
      <c r="D29" s="52">
        <v>2</v>
      </c>
      <c r="E29" s="53"/>
      <c r="F29" s="54"/>
      <c r="G29" s="55">
        <f>[1]Data!$F$15</f>
        <v>145.55000000000001</v>
      </c>
      <c r="H29" s="56"/>
      <c r="I29" s="45">
        <f>O29*Q16</f>
        <v>145.41300000000001</v>
      </c>
      <c r="J29" s="46"/>
      <c r="K29" s="47">
        <f t="shared" si="0"/>
        <v>-9.4125729989691376E-2</v>
      </c>
      <c r="L29" s="48"/>
      <c r="M29" s="50"/>
      <c r="O29" s="18">
        <v>290.82600000000002</v>
      </c>
      <c r="P29" s="19">
        <f t="shared" si="1"/>
        <v>29.082600000000003</v>
      </c>
      <c r="Q29" s="15">
        <v>0.1</v>
      </c>
    </row>
    <row r="30" spans="2:17" s="5" customFormat="1" ht="14.1" customHeight="1" x14ac:dyDescent="0.2">
      <c r="B30" s="67"/>
      <c r="C30" s="69"/>
      <c r="D30" s="52">
        <v>3</v>
      </c>
      <c r="E30" s="53"/>
      <c r="F30" s="54"/>
      <c r="G30" s="55">
        <f>[1]Data!$F$5</f>
        <v>145.55000000000001</v>
      </c>
      <c r="H30" s="56"/>
      <c r="I30" s="45">
        <v>145.4358</v>
      </c>
      <c r="J30" s="46"/>
      <c r="K30" s="47">
        <f>(I30/G30-1)*100</f>
        <v>-7.8461009962216277E-2</v>
      </c>
      <c r="L30" s="48"/>
      <c r="M30" s="50"/>
      <c r="O30" s="18">
        <v>290.80900000000003</v>
      </c>
      <c r="P30" s="19">
        <f t="shared" si="1"/>
        <v>29.080900000000003</v>
      </c>
      <c r="Q30" s="15">
        <v>0.1</v>
      </c>
    </row>
    <row r="31" spans="2:17" s="5" customFormat="1" ht="14.1" customHeight="1" x14ac:dyDescent="0.2">
      <c r="B31" s="70"/>
      <c r="C31" s="72"/>
      <c r="D31" s="52">
        <v>4</v>
      </c>
      <c r="E31" s="53"/>
      <c r="F31" s="54"/>
      <c r="G31" s="55">
        <f>[1]Data!$F$15</f>
        <v>145.55000000000001</v>
      </c>
      <c r="H31" s="56"/>
      <c r="I31" s="45">
        <v>145.44800000000001</v>
      </c>
      <c r="J31" s="46"/>
      <c r="K31" s="47">
        <f t="shared" si="0"/>
        <v>-7.0079010649259921E-2</v>
      </c>
      <c r="L31" s="48"/>
      <c r="M31" s="51"/>
      <c r="O31" s="18">
        <v>290.89800000000002</v>
      </c>
      <c r="P31" s="19">
        <f t="shared" si="1"/>
        <v>29.089800000000004</v>
      </c>
      <c r="Q31" s="15">
        <v>0.1</v>
      </c>
    </row>
    <row r="32" spans="2:17" s="5" customFormat="1" ht="14.1" customHeight="1" x14ac:dyDescent="0.25">
      <c r="O32" s="16"/>
      <c r="P32" s="16"/>
      <c r="Q32" s="16"/>
    </row>
    <row r="33" spans="1:17" s="5" customFormat="1" ht="26.25" customHeight="1" x14ac:dyDescent="0.25">
      <c r="A33" s="57" t="s">
        <v>25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O33" s="16"/>
      <c r="P33" s="16"/>
      <c r="Q33" s="16"/>
    </row>
    <row r="34" spans="1:17" s="5" customFormat="1" ht="14.1" customHeight="1" x14ac:dyDescent="0.25">
      <c r="A34" s="100" t="s">
        <v>26</v>
      </c>
      <c r="B34" s="37" t="s">
        <v>27</v>
      </c>
      <c r="C34" s="103"/>
      <c r="D34" s="103"/>
      <c r="E34" s="38"/>
      <c r="F34" s="31" t="s">
        <v>28</v>
      </c>
      <c r="G34" s="100" t="s">
        <v>29</v>
      </c>
      <c r="H34" s="37" t="s">
        <v>30</v>
      </c>
      <c r="I34" s="103"/>
      <c r="J34" s="103"/>
      <c r="K34" s="38"/>
      <c r="L34" s="31" t="s">
        <v>28</v>
      </c>
      <c r="M34" s="100" t="s">
        <v>29</v>
      </c>
      <c r="O34" s="16"/>
      <c r="P34" s="16"/>
      <c r="Q34" s="16"/>
    </row>
    <row r="35" spans="1:17" s="5" customFormat="1" ht="14.1" customHeight="1" x14ac:dyDescent="0.25">
      <c r="A35" s="101"/>
      <c r="B35" s="39"/>
      <c r="C35" s="57"/>
      <c r="D35" s="57"/>
      <c r="E35" s="40"/>
      <c r="F35" s="32"/>
      <c r="G35" s="101"/>
      <c r="H35" s="39"/>
      <c r="I35" s="57"/>
      <c r="J35" s="57"/>
      <c r="K35" s="40"/>
      <c r="L35" s="32"/>
      <c r="M35" s="101"/>
      <c r="O35" s="16"/>
      <c r="P35" s="16"/>
      <c r="Q35" s="16"/>
    </row>
    <row r="36" spans="1:17" s="5" customFormat="1" ht="27.75" customHeight="1" x14ac:dyDescent="0.25">
      <c r="A36" s="102"/>
      <c r="B36" s="93" t="s">
        <v>31</v>
      </c>
      <c r="C36" s="94"/>
      <c r="D36" s="93" t="s">
        <v>32</v>
      </c>
      <c r="E36" s="94"/>
      <c r="F36" s="33"/>
      <c r="G36" s="102"/>
      <c r="H36" s="93" t="s">
        <v>33</v>
      </c>
      <c r="I36" s="94"/>
      <c r="J36" s="93" t="s">
        <v>34</v>
      </c>
      <c r="K36" s="94"/>
      <c r="L36" s="33"/>
      <c r="M36" s="102"/>
      <c r="O36" s="17" t="s">
        <v>32</v>
      </c>
      <c r="P36" s="17" t="s">
        <v>75</v>
      </c>
      <c r="Q36" s="16"/>
    </row>
    <row r="37" spans="1:17" s="5" customFormat="1" ht="14.1" customHeight="1" x14ac:dyDescent="0.2">
      <c r="A37" s="6" t="s">
        <v>35</v>
      </c>
      <c r="B37" s="98">
        <f>Data!D1</f>
        <v>1</v>
      </c>
      <c r="C37" s="99"/>
      <c r="D37" s="91">
        <f>O37*P16</f>
        <v>0.99978999999999996</v>
      </c>
      <c r="E37" s="92"/>
      <c r="F37" s="7">
        <f>(D37/B37-1)*100</f>
        <v>-2.1000000000004349E-2</v>
      </c>
      <c r="G37" s="49" t="s">
        <v>36</v>
      </c>
      <c r="H37" s="89">
        <f>0.001*B37*921.97</f>
        <v>0.92197000000000007</v>
      </c>
      <c r="I37" s="90"/>
      <c r="J37" s="91">
        <f>P37*P16</f>
        <v>0.92208000000000001</v>
      </c>
      <c r="K37" s="92"/>
      <c r="L37" s="7">
        <f>(J37/H37-1)*100</f>
        <v>1.1930973892848584E-2</v>
      </c>
      <c r="M37" s="31" t="s">
        <v>36</v>
      </c>
      <c r="O37" s="20">
        <v>1.9995799999999999</v>
      </c>
      <c r="P37" s="20">
        <v>1.84416</v>
      </c>
      <c r="Q37" s="16">
        <f>O37/P37</f>
        <v>1.0842768523338537</v>
      </c>
    </row>
    <row r="38" spans="1:17" s="5" customFormat="1" ht="14.1" customHeight="1" x14ac:dyDescent="0.2">
      <c r="A38" s="6" t="s">
        <v>37</v>
      </c>
      <c r="B38" s="98">
        <f>Data!D11</f>
        <v>1</v>
      </c>
      <c r="C38" s="99"/>
      <c r="D38" s="91">
        <f>O38*Q16</f>
        <v>0.99984499999999998</v>
      </c>
      <c r="E38" s="92"/>
      <c r="F38" s="7">
        <f>(D38/B38-1)*100</f>
        <v>-1.5500000000001624E-2</v>
      </c>
      <c r="G38" s="50"/>
      <c r="H38" s="89">
        <f>0.001*B38*921.97</f>
        <v>0.92197000000000007</v>
      </c>
      <c r="I38" s="90"/>
      <c r="J38" s="91">
        <f>P38*Q16</f>
        <v>0.92217499999999997</v>
      </c>
      <c r="K38" s="92"/>
      <c r="L38" s="7">
        <f>(J38/H38-1)*100</f>
        <v>2.2234996800318818E-2</v>
      </c>
      <c r="M38" s="32"/>
      <c r="O38" s="20">
        <v>1.99969</v>
      </c>
      <c r="P38" s="20">
        <v>1.8443499999999999</v>
      </c>
      <c r="Q38" s="16">
        <f>O38/P38</f>
        <v>1.0842247946430992</v>
      </c>
    </row>
    <row r="39" spans="1:17" s="5" customFormat="1" ht="14.1" customHeight="1" x14ac:dyDescent="0.2">
      <c r="A39" s="6" t="s">
        <v>38</v>
      </c>
      <c r="B39" s="98">
        <v>0.2</v>
      </c>
      <c r="C39" s="99"/>
      <c r="D39" s="91">
        <v>0.19998099999999999</v>
      </c>
      <c r="E39" s="92"/>
      <c r="F39" s="7">
        <f>(D39/B39-1)*100</f>
        <v>-9.5000000000067253E-3</v>
      </c>
      <c r="G39" s="50"/>
      <c r="H39" s="89">
        <f>0.001*B39*921.97</f>
        <v>0.184394</v>
      </c>
      <c r="I39" s="90"/>
      <c r="J39" s="91">
        <f>D39/Q39</f>
        <v>0.18441196374948735</v>
      </c>
      <c r="K39" s="92"/>
      <c r="L39" s="7">
        <f>(J39/H39-1)*100</f>
        <v>9.7420466432351915E-3</v>
      </c>
      <c r="M39" s="32"/>
      <c r="O39" s="20">
        <v>1.99942</v>
      </c>
      <c r="P39" s="20">
        <v>1.8437600000000001</v>
      </c>
      <c r="Q39" s="16">
        <f>O39/P39</f>
        <v>1.0844253048119061</v>
      </c>
    </row>
    <row r="40" spans="1:17" s="5" customFormat="1" ht="14.1" customHeight="1" x14ac:dyDescent="0.2">
      <c r="A40" s="6" t="s">
        <v>39</v>
      </c>
      <c r="B40" s="98">
        <v>0.2</v>
      </c>
      <c r="C40" s="99"/>
      <c r="D40" s="91">
        <v>0.19997599999999999</v>
      </c>
      <c r="E40" s="92"/>
      <c r="F40" s="7">
        <f>(D40/B40-1)*100</f>
        <v>-1.2000000000012001E-2</v>
      </c>
      <c r="G40" s="51"/>
      <c r="H40" s="89">
        <f>0.001*B40*921.97</f>
        <v>0.184394</v>
      </c>
      <c r="I40" s="90"/>
      <c r="J40" s="91">
        <f>D40/Q40</f>
        <v>0.18439351948668961</v>
      </c>
      <c r="K40" s="92"/>
      <c r="L40" s="7">
        <f>(J40/H40-1)*100</f>
        <v>-2.6059053460647519E-4</v>
      </c>
      <c r="M40" s="33"/>
      <c r="O40" s="20">
        <v>1.9995700000000001</v>
      </c>
      <c r="P40" s="20">
        <v>1.8437600000000001</v>
      </c>
      <c r="Q40" s="16">
        <f>O40/P40</f>
        <v>1.0845066603028595</v>
      </c>
    </row>
    <row r="41" spans="1:17" s="5" customFormat="1" ht="14.1" customHeight="1" x14ac:dyDescent="0.25">
      <c r="B41" s="4"/>
      <c r="C41" s="4"/>
      <c r="D41" s="8"/>
      <c r="E41" s="8"/>
      <c r="F41" s="4"/>
      <c r="G41" s="4"/>
      <c r="H41" s="8"/>
      <c r="I41" s="8"/>
      <c r="J41" s="8"/>
      <c r="K41" s="8"/>
      <c r="L41" s="4"/>
      <c r="M41" s="4"/>
      <c r="O41" s="16"/>
      <c r="P41" s="16"/>
      <c r="Q41" s="16"/>
    </row>
    <row r="42" spans="1:17" s="5" customFormat="1" ht="24.75" customHeight="1" x14ac:dyDescent="0.25">
      <c r="A42" s="30" t="s">
        <v>40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O42" s="16">
        <v>7.93</v>
      </c>
      <c r="P42" s="16">
        <f>O42/Q37</f>
        <v>7.3136302623550957</v>
      </c>
      <c r="Q42" s="16"/>
    </row>
    <row r="43" spans="1:17" s="5" customFormat="1" ht="14.1" customHeight="1" x14ac:dyDescent="0.25">
      <c r="A43" s="31" t="s">
        <v>41</v>
      </c>
      <c r="B43" s="34" t="s">
        <v>42</v>
      </c>
      <c r="C43" s="35"/>
      <c r="D43" s="35"/>
      <c r="E43" s="36"/>
      <c r="F43" s="34" t="s">
        <v>43</v>
      </c>
      <c r="G43" s="35"/>
      <c r="H43" s="35"/>
      <c r="I43" s="36"/>
      <c r="J43" s="34" t="s">
        <v>44</v>
      </c>
      <c r="K43" s="35"/>
      <c r="L43" s="35"/>
      <c r="M43" s="36"/>
      <c r="O43" s="16">
        <v>18.02</v>
      </c>
      <c r="P43" s="16">
        <f>O43/Q38</f>
        <v>16.620169626292075</v>
      </c>
      <c r="Q43" s="16"/>
    </row>
    <row r="44" spans="1:17" s="5" customFormat="1" ht="14.1" customHeight="1" x14ac:dyDescent="0.25">
      <c r="A44" s="32"/>
      <c r="B44" s="37" t="s">
        <v>45</v>
      </c>
      <c r="C44" s="38"/>
      <c r="D44" s="87" t="s">
        <v>46</v>
      </c>
      <c r="E44" s="43" t="s">
        <v>47</v>
      </c>
      <c r="F44" s="37" t="s">
        <v>45</v>
      </c>
      <c r="G44" s="38"/>
      <c r="H44" s="87" t="s">
        <v>46</v>
      </c>
      <c r="I44" s="43" t="s">
        <v>47</v>
      </c>
      <c r="J44" s="37" t="s">
        <v>45</v>
      </c>
      <c r="K44" s="38"/>
      <c r="L44" s="87" t="s">
        <v>46</v>
      </c>
      <c r="M44" s="43" t="s">
        <v>47</v>
      </c>
      <c r="O44" s="16">
        <v>406.93</v>
      </c>
      <c r="P44" s="16">
        <f>O44/Q39</f>
        <v>375.24945074071479</v>
      </c>
      <c r="Q44" s="16"/>
    </row>
    <row r="45" spans="1:17" s="5" customFormat="1" ht="34.5" customHeight="1" x14ac:dyDescent="0.25">
      <c r="A45" s="33"/>
      <c r="B45" s="39"/>
      <c r="C45" s="40"/>
      <c r="D45" s="88"/>
      <c r="E45" s="44"/>
      <c r="F45" s="39"/>
      <c r="G45" s="40"/>
      <c r="H45" s="88"/>
      <c r="I45" s="44"/>
      <c r="J45" s="39"/>
      <c r="K45" s="40"/>
      <c r="L45" s="88"/>
      <c r="M45" s="44"/>
      <c r="O45" s="16">
        <v>7.94</v>
      </c>
      <c r="P45" s="16">
        <f>O45/Q38</f>
        <v>7.3232045967124906</v>
      </c>
      <c r="Q45" s="16"/>
    </row>
    <row r="46" spans="1:17" s="5" customFormat="1" ht="14.1" customHeight="1" x14ac:dyDescent="0.25">
      <c r="A46" s="9">
        <v>1</v>
      </c>
      <c r="B46" s="28">
        <v>0.02</v>
      </c>
      <c r="C46" s="29"/>
      <c r="D46" s="7">
        <f t="shared" ref="D46:D51" si="2">B46</f>
        <v>0.02</v>
      </c>
      <c r="E46" s="84" t="s">
        <v>48</v>
      </c>
      <c r="F46" s="28">
        <v>59.97</v>
      </c>
      <c r="G46" s="29"/>
      <c r="H46" s="7">
        <f t="shared" ref="H46:H51" si="3">F46-60</f>
        <v>-3.0000000000001137E-2</v>
      </c>
      <c r="I46" s="84" t="s">
        <v>49</v>
      </c>
      <c r="J46" s="28">
        <v>144.87</v>
      </c>
      <c r="K46" s="29"/>
      <c r="L46" s="7">
        <f t="shared" ref="L46:L51" si="4">J46-145</f>
        <v>-0.12999999999999545</v>
      </c>
      <c r="M46" s="49" t="s">
        <v>50</v>
      </c>
      <c r="O46" s="16">
        <v>18.04</v>
      </c>
      <c r="P46" s="16">
        <f>O46/Q39</f>
        <v>16.635539506456873</v>
      </c>
      <c r="Q46" s="16"/>
    </row>
    <row r="47" spans="1:17" s="5" customFormat="1" ht="14.1" customHeight="1" x14ac:dyDescent="0.25">
      <c r="A47" s="9">
        <v>4</v>
      </c>
      <c r="B47" s="28">
        <v>0.02</v>
      </c>
      <c r="C47" s="29"/>
      <c r="D47" s="7">
        <f t="shared" si="2"/>
        <v>0.02</v>
      </c>
      <c r="E47" s="85"/>
      <c r="F47" s="28">
        <v>59.97</v>
      </c>
      <c r="G47" s="29"/>
      <c r="H47" s="7">
        <f t="shared" si="3"/>
        <v>-3.0000000000001137E-2</v>
      </c>
      <c r="I47" s="85"/>
      <c r="J47" s="28">
        <v>144.85</v>
      </c>
      <c r="K47" s="29"/>
      <c r="L47" s="7">
        <f t="shared" si="4"/>
        <v>-0.15000000000000568</v>
      </c>
      <c r="M47" s="50"/>
      <c r="O47" s="16">
        <v>406.85</v>
      </c>
      <c r="P47" s="16">
        <f>O47/Q40</f>
        <v>375.14753471996477</v>
      </c>
      <c r="Q47" s="16"/>
    </row>
    <row r="48" spans="1:17" s="5" customFormat="1" ht="14.1" customHeight="1" x14ac:dyDescent="0.25">
      <c r="A48" s="9">
        <v>2</v>
      </c>
      <c r="B48" s="28">
        <v>0.01</v>
      </c>
      <c r="C48" s="29"/>
      <c r="D48" s="7">
        <f t="shared" si="2"/>
        <v>0.01</v>
      </c>
      <c r="E48" s="85"/>
      <c r="F48" s="28">
        <v>59.95</v>
      </c>
      <c r="G48" s="29"/>
      <c r="H48" s="7">
        <f t="shared" si="3"/>
        <v>-4.9999999999997158E-2</v>
      </c>
      <c r="I48" s="85"/>
      <c r="J48" s="28">
        <v>144.85</v>
      </c>
      <c r="K48" s="29"/>
      <c r="L48" s="7">
        <f t="shared" si="4"/>
        <v>-0.15000000000000568</v>
      </c>
      <c r="M48" s="50"/>
    </row>
    <row r="49" spans="1:13" s="5" customFormat="1" ht="14.1" customHeight="1" x14ac:dyDescent="0.25">
      <c r="A49" s="9">
        <v>5</v>
      </c>
      <c r="B49" s="28">
        <v>0.02</v>
      </c>
      <c r="C49" s="29"/>
      <c r="D49" s="7">
        <f t="shared" si="2"/>
        <v>0.02</v>
      </c>
      <c r="E49" s="85"/>
      <c r="F49" s="28">
        <v>59.94</v>
      </c>
      <c r="G49" s="29"/>
      <c r="H49" s="7">
        <f t="shared" si="3"/>
        <v>-6.0000000000002274E-2</v>
      </c>
      <c r="I49" s="85"/>
      <c r="J49" s="28">
        <v>144.86000000000001</v>
      </c>
      <c r="K49" s="29"/>
      <c r="L49" s="7">
        <f t="shared" si="4"/>
        <v>-0.13999999999998636</v>
      </c>
      <c r="M49" s="50"/>
    </row>
    <row r="50" spans="1:13" s="5" customFormat="1" ht="14.1" customHeight="1" x14ac:dyDescent="0.25">
      <c r="A50" s="9">
        <v>3</v>
      </c>
      <c r="B50" s="28">
        <v>0.01</v>
      </c>
      <c r="C50" s="29"/>
      <c r="D50" s="7">
        <f t="shared" si="2"/>
        <v>0.01</v>
      </c>
      <c r="E50" s="85"/>
      <c r="F50" s="28">
        <v>59.93</v>
      </c>
      <c r="G50" s="29"/>
      <c r="H50" s="7">
        <f t="shared" si="3"/>
        <v>-7.0000000000000284E-2</v>
      </c>
      <c r="I50" s="85"/>
      <c r="J50" s="28">
        <v>144.86000000000001</v>
      </c>
      <c r="K50" s="29"/>
      <c r="L50" s="7">
        <f t="shared" si="4"/>
        <v>-0.13999999999998636</v>
      </c>
      <c r="M50" s="50"/>
    </row>
    <row r="51" spans="1:13" s="5" customFormat="1" ht="14.1" customHeight="1" x14ac:dyDescent="0.25">
      <c r="A51" s="9">
        <v>6</v>
      </c>
      <c r="B51" s="28">
        <v>0.01</v>
      </c>
      <c r="C51" s="29"/>
      <c r="D51" s="7">
        <f t="shared" si="2"/>
        <v>0.01</v>
      </c>
      <c r="E51" s="86"/>
      <c r="F51" s="28">
        <v>59.92</v>
      </c>
      <c r="G51" s="29"/>
      <c r="H51" s="7">
        <f t="shared" si="3"/>
        <v>-7.9999999999998295E-2</v>
      </c>
      <c r="I51" s="86"/>
      <c r="J51" s="28">
        <v>144.84</v>
      </c>
      <c r="K51" s="29"/>
      <c r="L51" s="7">
        <f t="shared" si="4"/>
        <v>-0.15999999999999659</v>
      </c>
      <c r="M51" s="51"/>
    </row>
    <row r="52" spans="1:13" s="5" customFormat="1" ht="14.1" customHeight="1" x14ac:dyDescent="0.25">
      <c r="B52" s="4"/>
      <c r="C52" s="4"/>
      <c r="D52" s="8"/>
      <c r="E52" s="8"/>
      <c r="F52" s="4"/>
      <c r="G52" s="4"/>
      <c r="H52" s="8"/>
      <c r="I52" s="8"/>
      <c r="J52" s="8"/>
      <c r="K52" s="8"/>
      <c r="L52" s="4"/>
      <c r="M52" s="4"/>
    </row>
    <row r="53" spans="1:13" s="5" customFormat="1" x14ac:dyDescent="0.25">
      <c r="A53" s="30" t="s">
        <v>51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13" s="5" customFormat="1" ht="15.75" x14ac:dyDescent="0.25">
      <c r="A54" s="31" t="s">
        <v>41</v>
      </c>
      <c r="B54" s="34" t="s">
        <v>52</v>
      </c>
      <c r="C54" s="35"/>
      <c r="D54" s="35"/>
      <c r="E54" s="36"/>
      <c r="F54" s="34" t="s">
        <v>53</v>
      </c>
      <c r="G54" s="35"/>
      <c r="H54" s="35"/>
      <c r="I54" s="36"/>
      <c r="J54" s="34" t="s">
        <v>54</v>
      </c>
      <c r="K54" s="35"/>
      <c r="L54" s="35"/>
      <c r="M54" s="36"/>
    </row>
    <row r="55" spans="1:13" s="5" customFormat="1" ht="14.1" customHeight="1" x14ac:dyDescent="0.25">
      <c r="A55" s="32"/>
      <c r="B55" s="37" t="s">
        <v>55</v>
      </c>
      <c r="C55" s="38"/>
      <c r="D55" s="41" t="s">
        <v>56</v>
      </c>
      <c r="E55" s="43" t="s">
        <v>57</v>
      </c>
      <c r="F55" s="37" t="s">
        <v>55</v>
      </c>
      <c r="G55" s="38"/>
      <c r="H55" s="41" t="s">
        <v>56</v>
      </c>
      <c r="I55" s="43" t="s">
        <v>57</v>
      </c>
      <c r="J55" s="37" t="s">
        <v>55</v>
      </c>
      <c r="K55" s="38"/>
      <c r="L55" s="41" t="s">
        <v>56</v>
      </c>
      <c r="M55" s="43" t="s">
        <v>57</v>
      </c>
    </row>
    <row r="56" spans="1:13" s="5" customFormat="1" ht="19.5" customHeight="1" x14ac:dyDescent="0.25">
      <c r="A56" s="33"/>
      <c r="B56" s="39"/>
      <c r="C56" s="40"/>
      <c r="D56" s="42"/>
      <c r="E56" s="44"/>
      <c r="F56" s="39"/>
      <c r="G56" s="40"/>
      <c r="H56" s="42"/>
      <c r="I56" s="44"/>
      <c r="J56" s="39"/>
      <c r="K56" s="40"/>
      <c r="L56" s="42"/>
      <c r="M56" s="44"/>
    </row>
    <row r="57" spans="1:13" s="5" customFormat="1" ht="14.1" customHeight="1" x14ac:dyDescent="0.25">
      <c r="A57" s="9">
        <v>1</v>
      </c>
      <c r="B57" s="79">
        <v>0.08</v>
      </c>
      <c r="C57" s="80"/>
      <c r="D57" s="7">
        <f>(B57-0.08)/1.6*100</f>
        <v>0</v>
      </c>
      <c r="E57" s="81" t="s">
        <v>36</v>
      </c>
      <c r="F57" s="79">
        <v>0.79900000000000004</v>
      </c>
      <c r="G57" s="80"/>
      <c r="H57" s="7">
        <f>(F57-0.8)/1.6*100</f>
        <v>-6.2500000000000056E-2</v>
      </c>
      <c r="I57" s="81" t="s">
        <v>36</v>
      </c>
      <c r="J57" s="79">
        <v>1.6</v>
      </c>
      <c r="K57" s="80"/>
      <c r="L57" s="7">
        <f>(J57-1.6)/1.6*100</f>
        <v>0</v>
      </c>
      <c r="M57" s="81" t="s">
        <v>36</v>
      </c>
    </row>
    <row r="58" spans="1:13" s="5" customFormat="1" ht="14.1" customHeight="1" x14ac:dyDescent="0.25">
      <c r="A58" s="9">
        <v>2</v>
      </c>
      <c r="B58" s="79">
        <v>0.08</v>
      </c>
      <c r="C58" s="80"/>
      <c r="D58" s="7">
        <f>(B58-0.08)/1.6*100</f>
        <v>0</v>
      </c>
      <c r="E58" s="82"/>
      <c r="F58" s="79">
        <v>0.8</v>
      </c>
      <c r="G58" s="80"/>
      <c r="H58" s="7">
        <f>(F58-0.8)/1.6*100</f>
        <v>0</v>
      </c>
      <c r="I58" s="82"/>
      <c r="J58" s="79">
        <v>1.6</v>
      </c>
      <c r="K58" s="80"/>
      <c r="L58" s="7">
        <f>(J58-1.6)/1.6*100</f>
        <v>0</v>
      </c>
      <c r="M58" s="82"/>
    </row>
    <row r="59" spans="1:13" s="5" customFormat="1" ht="14.1" customHeight="1" x14ac:dyDescent="0.25">
      <c r="A59" s="9">
        <v>3</v>
      </c>
      <c r="B59" s="79">
        <v>7.9000000000000001E-2</v>
      </c>
      <c r="C59" s="80"/>
      <c r="D59" s="7">
        <f>(B59-0.08)/1.6*100</f>
        <v>-6.2500000000000056E-2</v>
      </c>
      <c r="E59" s="82"/>
      <c r="F59" s="79">
        <v>0.8</v>
      </c>
      <c r="G59" s="80"/>
      <c r="H59" s="7">
        <f>(F59-0.8)/1.6*100</f>
        <v>0</v>
      </c>
      <c r="I59" s="82"/>
      <c r="J59" s="79">
        <v>1.6</v>
      </c>
      <c r="K59" s="80"/>
      <c r="L59" s="7">
        <f>(J59-1.6)/1.6*100</f>
        <v>0</v>
      </c>
      <c r="M59" s="82"/>
    </row>
    <row r="60" spans="1:13" s="5" customFormat="1" ht="14.1" customHeight="1" x14ac:dyDescent="0.25">
      <c r="A60" s="9">
        <v>4</v>
      </c>
      <c r="B60" s="79">
        <v>7.9000000000000001E-2</v>
      </c>
      <c r="C60" s="80"/>
      <c r="D60" s="7">
        <f>(B60-0.08)/1.6*100</f>
        <v>-6.2500000000000056E-2</v>
      </c>
      <c r="E60" s="83"/>
      <c r="F60" s="79">
        <v>0.79900000000000004</v>
      </c>
      <c r="G60" s="80"/>
      <c r="H60" s="7">
        <f>(F60-0.8)/1.6*100</f>
        <v>-6.2500000000000056E-2</v>
      </c>
      <c r="I60" s="83"/>
      <c r="J60" s="79">
        <v>1.599</v>
      </c>
      <c r="K60" s="80"/>
      <c r="L60" s="7">
        <f>(J60-1.6)/1.6*100</f>
        <v>-6.2500000000006994E-2</v>
      </c>
      <c r="M60" s="83"/>
    </row>
    <row r="61" spans="1:13" x14ac:dyDescent="0.25">
      <c r="A61" t="s">
        <v>6</v>
      </c>
      <c r="B61" s="97" t="s">
        <v>13</v>
      </c>
      <c r="C61" s="97"/>
      <c r="D61" s="97"/>
      <c r="E61" s="97"/>
      <c r="F61" s="97"/>
      <c r="G61" s="97"/>
      <c r="H61" s="97"/>
      <c r="I61" s="97"/>
      <c r="J61" s="2"/>
    </row>
    <row r="62" spans="1:13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2"/>
    </row>
    <row r="64" spans="1:13" x14ac:dyDescent="0.25">
      <c r="A64" s="23" t="s">
        <v>79</v>
      </c>
      <c r="B64" s="23"/>
      <c r="C64" s="95">
        <f>G5</f>
        <v>0</v>
      </c>
      <c r="D64" s="95"/>
    </row>
    <row r="65" spans="1:4" x14ac:dyDescent="0.25">
      <c r="A65" s="23"/>
      <c r="B65" s="23"/>
      <c r="C65" s="23"/>
      <c r="D65" s="23"/>
    </row>
    <row r="66" spans="1:4" x14ac:dyDescent="0.25">
      <c r="A66" s="26" t="s">
        <v>7</v>
      </c>
      <c r="B66" s="26"/>
      <c r="C66" s="27"/>
      <c r="D66" s="27"/>
    </row>
  </sheetData>
  <mergeCells count="184">
    <mergeCell ref="D28:F28"/>
    <mergeCell ref="G28:H28"/>
    <mergeCell ref="I25:J25"/>
    <mergeCell ref="I28:J28"/>
    <mergeCell ref="B24:C27"/>
    <mergeCell ref="D24:F24"/>
    <mergeCell ref="G24:H24"/>
    <mergeCell ref="A1:I1"/>
    <mergeCell ref="A2:I2"/>
    <mergeCell ref="A3:I3"/>
    <mergeCell ref="A4:I4"/>
    <mergeCell ref="A5:B5"/>
    <mergeCell ref="C5:D5"/>
    <mergeCell ref="G5:H5"/>
    <mergeCell ref="B6:I6"/>
    <mergeCell ref="B49:C49"/>
    <mergeCell ref="A8:B8"/>
    <mergeCell ref="C8:I8"/>
    <mergeCell ref="A11:B11"/>
    <mergeCell ref="A7:B7"/>
    <mergeCell ref="C7:E7"/>
    <mergeCell ref="H7:I7"/>
    <mergeCell ref="F7:G7"/>
    <mergeCell ref="A12:I12"/>
    <mergeCell ref="A9:C9"/>
    <mergeCell ref="D9:I9"/>
    <mergeCell ref="I22:J22"/>
    <mergeCell ref="I24:J24"/>
    <mergeCell ref="A10:I10"/>
    <mergeCell ref="C11:I11"/>
    <mergeCell ref="B28:C31"/>
    <mergeCell ref="C64:D64"/>
    <mergeCell ref="A62:I62"/>
    <mergeCell ref="B61:I61"/>
    <mergeCell ref="B36:C36"/>
    <mergeCell ref="D36:E36"/>
    <mergeCell ref="B37:C37"/>
    <mergeCell ref="D37:E37"/>
    <mergeCell ref="I19:J19"/>
    <mergeCell ref="B38:C38"/>
    <mergeCell ref="D38:E38"/>
    <mergeCell ref="B39:C39"/>
    <mergeCell ref="D39:E39"/>
    <mergeCell ref="A33:M33"/>
    <mergeCell ref="A34:A36"/>
    <mergeCell ref="M34:M36"/>
    <mergeCell ref="M37:M40"/>
    <mergeCell ref="B40:C40"/>
    <mergeCell ref="D40:E40"/>
    <mergeCell ref="B50:C50"/>
    <mergeCell ref="B34:E35"/>
    <mergeCell ref="F34:F36"/>
    <mergeCell ref="G34:G36"/>
    <mergeCell ref="H34:K35"/>
    <mergeCell ref="L34:L36"/>
    <mergeCell ref="K24:L24"/>
    <mergeCell ref="K28:L28"/>
    <mergeCell ref="H39:I39"/>
    <mergeCell ref="J39:K39"/>
    <mergeCell ref="H40:I40"/>
    <mergeCell ref="J40:K40"/>
    <mergeCell ref="G37:G40"/>
    <mergeCell ref="A42:M42"/>
    <mergeCell ref="H36:I36"/>
    <mergeCell ref="J36:K36"/>
    <mergeCell ref="H37:I37"/>
    <mergeCell ref="J37:K37"/>
    <mergeCell ref="H38:I38"/>
    <mergeCell ref="J38:K38"/>
    <mergeCell ref="M24:M27"/>
    <mergeCell ref="D25:F25"/>
    <mergeCell ref="G25:H25"/>
    <mergeCell ref="K25:L25"/>
    <mergeCell ref="D26:F26"/>
    <mergeCell ref="G26:H26"/>
    <mergeCell ref="I26:J26"/>
    <mergeCell ref="K26:L26"/>
    <mergeCell ref="D27:F27"/>
    <mergeCell ref="G27:H27"/>
    <mergeCell ref="A43:A45"/>
    <mergeCell ref="B43:E43"/>
    <mergeCell ref="F43:I43"/>
    <mergeCell ref="J43:M43"/>
    <mergeCell ref="B44:C45"/>
    <mergeCell ref="D44:D45"/>
    <mergeCell ref="E44:E45"/>
    <mergeCell ref="F44:G45"/>
    <mergeCell ref="H44:H45"/>
    <mergeCell ref="I44:I45"/>
    <mergeCell ref="J44:K45"/>
    <mergeCell ref="L44:L45"/>
    <mergeCell ref="M44:M45"/>
    <mergeCell ref="B60:C60"/>
    <mergeCell ref="F60:G60"/>
    <mergeCell ref="J60:K60"/>
    <mergeCell ref="E57:E60"/>
    <mergeCell ref="I57:I60"/>
    <mergeCell ref="M57:M60"/>
    <mergeCell ref="B47:C47"/>
    <mergeCell ref="J47:K47"/>
    <mergeCell ref="B48:C48"/>
    <mergeCell ref="J48:K48"/>
    <mergeCell ref="J49:K49"/>
    <mergeCell ref="J50:K50"/>
    <mergeCell ref="E46:E51"/>
    <mergeCell ref="F46:G46"/>
    <mergeCell ref="I46:I51"/>
    <mergeCell ref="M46:M51"/>
    <mergeCell ref="F47:G47"/>
    <mergeCell ref="F48:G48"/>
    <mergeCell ref="F49:G49"/>
    <mergeCell ref="F50:G50"/>
    <mergeCell ref="B51:C51"/>
    <mergeCell ref="F51:G51"/>
    <mergeCell ref="B46:C46"/>
    <mergeCell ref="J46:K46"/>
    <mergeCell ref="B57:C57"/>
    <mergeCell ref="F57:G57"/>
    <mergeCell ref="J57:K57"/>
    <mergeCell ref="B58:C58"/>
    <mergeCell ref="F58:G58"/>
    <mergeCell ref="J58:K58"/>
    <mergeCell ref="B59:C59"/>
    <mergeCell ref="F59:G59"/>
    <mergeCell ref="J59:K59"/>
    <mergeCell ref="B16:L16"/>
    <mergeCell ref="B17:C19"/>
    <mergeCell ref="D17:F19"/>
    <mergeCell ref="G17:J18"/>
    <mergeCell ref="K17:L19"/>
    <mergeCell ref="M17:M19"/>
    <mergeCell ref="G19:H19"/>
    <mergeCell ref="B20:C23"/>
    <mergeCell ref="D20:F20"/>
    <mergeCell ref="G20:H20"/>
    <mergeCell ref="K20:L20"/>
    <mergeCell ref="M20:M23"/>
    <mergeCell ref="D21:F21"/>
    <mergeCell ref="G21:H21"/>
    <mergeCell ref="I21:J21"/>
    <mergeCell ref="K21:L21"/>
    <mergeCell ref="D22:F22"/>
    <mergeCell ref="G22:H22"/>
    <mergeCell ref="K22:L22"/>
    <mergeCell ref="D23:F23"/>
    <mergeCell ref="G23:H23"/>
    <mergeCell ref="I23:J23"/>
    <mergeCell ref="K23:L23"/>
    <mergeCell ref="I20:J20"/>
    <mergeCell ref="G29:H29"/>
    <mergeCell ref="I29:J29"/>
    <mergeCell ref="K29:L29"/>
    <mergeCell ref="D30:F30"/>
    <mergeCell ref="G30:H30"/>
    <mergeCell ref="I30:J30"/>
    <mergeCell ref="K30:L30"/>
    <mergeCell ref="D31:F31"/>
    <mergeCell ref="G31:H31"/>
    <mergeCell ref="I31:J31"/>
    <mergeCell ref="K31:L31"/>
    <mergeCell ref="A13:I13"/>
    <mergeCell ref="C14:I14"/>
    <mergeCell ref="A15:I15"/>
    <mergeCell ref="A66:B66"/>
    <mergeCell ref="C66:D66"/>
    <mergeCell ref="J51:K51"/>
    <mergeCell ref="A53:M53"/>
    <mergeCell ref="A54:A56"/>
    <mergeCell ref="B54:E54"/>
    <mergeCell ref="F54:I54"/>
    <mergeCell ref="J54:M54"/>
    <mergeCell ref="B55:C56"/>
    <mergeCell ref="D55:D56"/>
    <mergeCell ref="E55:E56"/>
    <mergeCell ref="F55:G56"/>
    <mergeCell ref="H55:H56"/>
    <mergeCell ref="I55:I56"/>
    <mergeCell ref="J55:K56"/>
    <mergeCell ref="L55:L56"/>
    <mergeCell ref="M55:M56"/>
    <mergeCell ref="I27:J27"/>
    <mergeCell ref="K27:L27"/>
    <mergeCell ref="M28:M31"/>
    <mergeCell ref="D29:F29"/>
  </mergeCells>
  <pageMargins left="0.7" right="0.7" top="0.75" bottom="0.7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18"/>
  <sheetViews>
    <sheetView workbookViewId="0">
      <selection activeCell="D5" sqref="D5"/>
    </sheetView>
  </sheetViews>
  <sheetFormatPr defaultRowHeight="12.75" x14ac:dyDescent="0.2"/>
  <cols>
    <col min="1" max="1" width="16.28515625" style="12" customWidth="1"/>
    <col min="2" max="2" width="14.5703125" style="11" customWidth="1"/>
    <col min="3" max="3" width="13.85546875" style="12" customWidth="1"/>
    <col min="4" max="4" width="13.7109375" style="11" customWidth="1"/>
    <col min="5" max="5" width="12.42578125" style="12" customWidth="1"/>
    <col min="6" max="6" width="11" style="11" customWidth="1"/>
    <col min="7" max="16384" width="9.140625" style="10"/>
  </cols>
  <sheetData>
    <row r="1" spans="1:9" ht="15" x14ac:dyDescent="0.25">
      <c r="A1" s="13" t="s">
        <v>73</v>
      </c>
      <c r="B1" s="3">
        <v>1061317</v>
      </c>
      <c r="C1" s="13" t="s">
        <v>66</v>
      </c>
      <c r="D1" s="3">
        <v>1</v>
      </c>
      <c r="E1" s="13" t="s">
        <v>65</v>
      </c>
      <c r="F1" s="3">
        <v>4</v>
      </c>
      <c r="G1"/>
      <c r="H1"/>
      <c r="I1"/>
    </row>
    <row r="2" spans="1:9" ht="15" x14ac:dyDescent="0.25">
      <c r="A2" s="13" t="s">
        <v>72</v>
      </c>
      <c r="B2" s="3">
        <v>65346</v>
      </c>
      <c r="C2" s="13" t="s">
        <v>64</v>
      </c>
      <c r="D2" s="3">
        <v>30</v>
      </c>
      <c r="E2" s="13" t="s">
        <v>63</v>
      </c>
      <c r="F2" s="3">
        <v>20</v>
      </c>
      <c r="G2"/>
      <c r="H2"/>
      <c r="I2"/>
    </row>
    <row r="3" spans="1:9" ht="15" x14ac:dyDescent="0.25">
      <c r="A3" s="13" t="s">
        <v>71</v>
      </c>
      <c r="B3" s="3">
        <v>32</v>
      </c>
      <c r="C3" s="13" t="s">
        <v>62</v>
      </c>
      <c r="D3" s="3">
        <v>57.189500000000002</v>
      </c>
      <c r="E3" s="13" t="s">
        <v>62</v>
      </c>
      <c r="F3" s="3">
        <f>D1*I3</f>
        <v>2.3765999999999998</v>
      </c>
      <c r="G3"/>
      <c r="H3"/>
      <c r="I3">
        <v>2.3765999999999998</v>
      </c>
    </row>
    <row r="4" spans="1:9" ht="15" x14ac:dyDescent="0.25">
      <c r="A4" s="13" t="s">
        <v>70</v>
      </c>
      <c r="B4" s="3">
        <v>65407</v>
      </c>
      <c r="C4" s="13" t="s">
        <v>61</v>
      </c>
      <c r="D4" s="3">
        <v>4366.08</v>
      </c>
      <c r="E4" s="13" t="s">
        <v>61</v>
      </c>
      <c r="F4" s="3">
        <f>D1*I4</f>
        <v>17.061</v>
      </c>
      <c r="G4"/>
      <c r="H4"/>
      <c r="I4">
        <v>17.061</v>
      </c>
    </row>
    <row r="5" spans="1:9" ht="15" x14ac:dyDescent="0.25">
      <c r="A5" s="13" t="s">
        <v>69</v>
      </c>
      <c r="B5" s="3">
        <v>32</v>
      </c>
      <c r="C5" s="13" t="s">
        <v>60</v>
      </c>
      <c r="D5" s="3">
        <v>3928.5</v>
      </c>
      <c r="E5" s="13" t="s">
        <v>60</v>
      </c>
      <c r="F5" s="3">
        <f>D1*I5</f>
        <v>145.55000000000001</v>
      </c>
      <c r="G5"/>
      <c r="H5"/>
      <c r="I5">
        <v>145.55000000000001</v>
      </c>
    </row>
    <row r="6" spans="1:9" ht="15" x14ac:dyDescent="0.25">
      <c r="A6" s="13"/>
      <c r="B6" s="3"/>
      <c r="C6" s="13" t="s">
        <v>59</v>
      </c>
      <c r="D6" s="3">
        <v>2375.3339999999998</v>
      </c>
      <c r="E6" s="13"/>
      <c r="F6" s="3"/>
      <c r="G6"/>
      <c r="H6"/>
      <c r="I6"/>
    </row>
    <row r="7" spans="1:9" ht="15" x14ac:dyDescent="0.25">
      <c r="A7" s="13"/>
      <c r="B7" s="3"/>
      <c r="C7" s="13" t="s">
        <v>58</v>
      </c>
      <c r="D7" s="3">
        <v>1882.3440000000001</v>
      </c>
      <c r="E7" s="13"/>
      <c r="F7" s="3"/>
      <c r="G7"/>
      <c r="H7"/>
      <c r="I7"/>
    </row>
    <row r="8" spans="1:9" ht="15" x14ac:dyDescent="0.25">
      <c r="A8" s="13" t="s">
        <v>68</v>
      </c>
      <c r="B8" s="3">
        <v>120</v>
      </c>
      <c r="C8" s="13"/>
      <c r="D8" s="3"/>
      <c r="E8" s="13"/>
      <c r="F8" s="3"/>
      <c r="G8"/>
      <c r="H8"/>
      <c r="I8"/>
    </row>
    <row r="9" spans="1:9" ht="15" x14ac:dyDescent="0.25">
      <c r="A9" s="13"/>
      <c r="B9" s="3"/>
      <c r="C9" s="13"/>
      <c r="D9" s="3"/>
      <c r="E9" s="13"/>
      <c r="F9" s="3"/>
      <c r="G9"/>
      <c r="H9"/>
      <c r="I9"/>
    </row>
    <row r="10" spans="1:9" ht="15" x14ac:dyDescent="0.25">
      <c r="A10" s="13"/>
      <c r="B10" s="3"/>
      <c r="C10" s="106" t="s">
        <v>67</v>
      </c>
      <c r="D10" s="106"/>
      <c r="E10" s="13"/>
      <c r="F10" s="3"/>
      <c r="G10"/>
      <c r="H10"/>
      <c r="I10"/>
    </row>
    <row r="11" spans="1:9" ht="15" x14ac:dyDescent="0.25">
      <c r="A11" s="13"/>
      <c r="B11" s="3"/>
      <c r="C11" s="13" t="s">
        <v>66</v>
      </c>
      <c r="D11" s="3">
        <v>1</v>
      </c>
      <c r="E11" s="13" t="s">
        <v>65</v>
      </c>
      <c r="F11" s="3">
        <v>4</v>
      </c>
      <c r="G11"/>
      <c r="H11"/>
      <c r="I11"/>
    </row>
    <row r="12" spans="1:9" ht="15" x14ac:dyDescent="0.25">
      <c r="A12" s="13"/>
      <c r="B12" s="3"/>
      <c r="C12" s="13" t="s">
        <v>64</v>
      </c>
      <c r="D12" s="3">
        <v>30</v>
      </c>
      <c r="E12" s="13" t="s">
        <v>63</v>
      </c>
      <c r="F12" s="3">
        <v>20</v>
      </c>
      <c r="G12"/>
      <c r="H12"/>
      <c r="I12"/>
    </row>
    <row r="13" spans="1:9" ht="15" x14ac:dyDescent="0.25">
      <c r="A13" s="13"/>
      <c r="B13" s="3"/>
      <c r="C13" s="13" t="s">
        <v>62</v>
      </c>
      <c r="D13" s="3">
        <v>53.764499999999998</v>
      </c>
      <c r="E13" s="13" t="s">
        <v>62</v>
      </c>
      <c r="F13" s="3">
        <f>D11*I13</f>
        <v>2.3765999999999998</v>
      </c>
      <c r="G13"/>
      <c r="H13"/>
      <c r="I13">
        <v>2.3765999999999998</v>
      </c>
    </row>
    <row r="14" spans="1:9" ht="15" x14ac:dyDescent="0.25">
      <c r="A14" s="13"/>
      <c r="B14" s="3"/>
      <c r="C14" s="13" t="s">
        <v>61</v>
      </c>
      <c r="D14" s="3">
        <v>8732.16</v>
      </c>
      <c r="E14" s="13" t="s">
        <v>61</v>
      </c>
      <c r="F14" s="3">
        <f>D11*I14</f>
        <v>17.061</v>
      </c>
      <c r="G14"/>
      <c r="H14"/>
      <c r="I14">
        <v>17.061</v>
      </c>
    </row>
    <row r="15" spans="1:9" ht="15" x14ac:dyDescent="0.25">
      <c r="A15" s="13"/>
      <c r="B15" s="3"/>
      <c r="C15" s="13" t="s">
        <v>60</v>
      </c>
      <c r="D15" s="3">
        <v>2372.0039999999999</v>
      </c>
      <c r="E15" s="13" t="s">
        <v>60</v>
      </c>
      <c r="F15" s="3">
        <f>D11*I15</f>
        <v>145.55000000000001</v>
      </c>
      <c r="G15"/>
      <c r="H15"/>
      <c r="I15">
        <v>145.55000000000001</v>
      </c>
    </row>
    <row r="16" spans="1:9" ht="15" x14ac:dyDescent="0.25">
      <c r="A16" s="13"/>
      <c r="B16" s="3"/>
      <c r="C16" s="13" t="s">
        <v>59</v>
      </c>
      <c r="D16" s="3">
        <v>1879.4849999999999</v>
      </c>
      <c r="E16" s="13"/>
      <c r="F16" s="3"/>
      <c r="G16"/>
      <c r="H16"/>
      <c r="I16"/>
    </row>
    <row r="17" spans="1:9" ht="15" x14ac:dyDescent="0.25">
      <c r="A17" s="13"/>
      <c r="B17" s="3"/>
      <c r="C17" s="13" t="s">
        <v>58</v>
      </c>
      <c r="D17" s="3">
        <v>1713.2280000000001</v>
      </c>
      <c r="E17" s="13"/>
      <c r="F17" s="3"/>
      <c r="G17"/>
      <c r="H17"/>
      <c r="I17"/>
    </row>
    <row r="18" spans="1:9" ht="15" x14ac:dyDescent="0.25">
      <c r="A18" s="13"/>
      <c r="B18" s="3"/>
      <c r="C18" s="13"/>
      <c r="D18" s="3"/>
      <c r="E18" s="13"/>
      <c r="F18" s="3"/>
      <c r="G18"/>
      <c r="H18"/>
      <c r="I18"/>
    </row>
  </sheetData>
  <mergeCells count="1">
    <mergeCell ref="C10:D10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2023-07-11T05:22:36Z</cp:lastPrinted>
  <dcterms:created xsi:type="dcterms:W3CDTF">2015-06-05T18:17:20Z</dcterms:created>
  <dcterms:modified xsi:type="dcterms:W3CDTF">2023-08-07T10:27:07Z</dcterms:modified>
</cp:coreProperties>
</file>