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X PC\Desktop\Метростандарт\Теплосчетчик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6" i="1" l="1"/>
  <c r="E30" i="1" l="1"/>
  <c r="D30" i="1"/>
  <c r="E29" i="1"/>
  <c r="D29" i="1"/>
  <c r="E28" i="1"/>
  <c r="D28" i="1"/>
  <c r="C30" i="1"/>
  <c r="C29" i="1"/>
  <c r="C28" i="1"/>
  <c r="B30" i="1"/>
  <c r="B29" i="1"/>
  <c r="B28" i="1"/>
  <c r="D24" i="1"/>
  <c r="C24" i="1"/>
  <c r="D23" i="1"/>
  <c r="D22" i="1"/>
  <c r="C22" i="1"/>
  <c r="B24" i="1"/>
  <c r="B22" i="1"/>
  <c r="D40" i="1" l="1"/>
  <c r="B41" i="1"/>
  <c r="B40" i="1"/>
  <c r="D41" i="1"/>
  <c r="E36" i="1"/>
  <c r="E35" i="1"/>
  <c r="E34" i="1"/>
  <c r="C36" i="1"/>
  <c r="C35" i="1"/>
  <c r="C34" i="1"/>
  <c r="I23" i="1"/>
  <c r="I22" i="1"/>
  <c r="I24" i="1"/>
  <c r="B23" i="1"/>
  <c r="G34" i="1" l="1"/>
  <c r="F41" i="1"/>
  <c r="F40" i="1"/>
  <c r="C23" i="1" l="1"/>
  <c r="G29" i="1" l="1"/>
  <c r="G30" i="1"/>
  <c r="G28" i="1"/>
  <c r="F29" i="1"/>
  <c r="I29" i="1" s="1"/>
  <c r="F30" i="1"/>
  <c r="I30" i="1" s="1"/>
  <c r="F28" i="1"/>
  <c r="I28" i="1" s="1"/>
  <c r="H29" i="1" l="1"/>
  <c r="H28" i="1"/>
  <c r="H30" i="1"/>
  <c r="G35" i="1"/>
  <c r="G36" i="1"/>
  <c r="G23" i="1" l="1"/>
  <c r="G24" i="1"/>
  <c r="G22" i="1"/>
  <c r="E23" i="1"/>
  <c r="E24" i="1"/>
  <c r="E22" i="1"/>
</calcChain>
</file>

<file path=xl/sharedStrings.xml><?xml version="1.0" encoding="utf-8"?>
<sst xmlns="http://schemas.openxmlformats.org/spreadsheetml/2006/main" count="57" uniqueCount="53">
  <si>
    <t>Протокол №</t>
  </si>
  <si>
    <t>от</t>
  </si>
  <si>
    <t>Поверен в соответствии с:</t>
  </si>
  <si>
    <t>Принадлежит:</t>
  </si>
  <si>
    <t>Средства поверки:</t>
  </si>
  <si>
    <t>Условия поверки:</t>
  </si>
  <si>
    <t>1. Внешний осмотр:</t>
  </si>
  <si>
    <t>соответствует требованиям методики поверки</t>
  </si>
  <si>
    <t>2. Опробование, проверка герметичности</t>
  </si>
  <si>
    <t>соответствует требованиям</t>
  </si>
  <si>
    <t xml:space="preserve"> методики поверки</t>
  </si>
  <si>
    <t>Вывод:</t>
  </si>
  <si>
    <t>Поверитель:</t>
  </si>
  <si>
    <t>Номер в ФИФ:</t>
  </si>
  <si>
    <t>3. Определение погрешности при измерении температуры</t>
  </si>
  <si>
    <t>№ изм.</t>
  </si>
  <si>
    <r>
      <t xml:space="preserve">Температура, </t>
    </r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</rPr>
      <t>С</t>
    </r>
  </si>
  <si>
    <t>Абсолютная погрешность, °С</t>
  </si>
  <si>
    <t>t0</t>
  </si>
  <si>
    <t>t1</t>
  </si>
  <si>
    <t>t2</t>
  </si>
  <si>
    <t>t1-t0</t>
  </si>
  <si>
    <t>t2-t0</t>
  </si>
  <si>
    <t>Отн. Погрешность, %</t>
  </si>
  <si>
    <t>Значение расхода, м3/ч</t>
  </si>
  <si>
    <t>Объем по поверочной установке, м3</t>
  </si>
  <si>
    <t>Объем по поверяемому СИ, м3</t>
  </si>
  <si>
    <t>5. Определение погрешности при измерении объема</t>
  </si>
  <si>
    <t>4. Определение погрешности при измерении разности температур</t>
  </si>
  <si>
    <t>t0-t01</t>
  </si>
  <si>
    <t>t01</t>
  </si>
  <si>
    <t>t1-t2</t>
  </si>
  <si>
    <t>Время по секундомеру, с</t>
  </si>
  <si>
    <t>Время по теплосчетчику, с</t>
  </si>
  <si>
    <t xml:space="preserve">65421.16.2Р.00476587; Теркон № 831837, № ФИФ 23245-08; ТЕРМОТЕСТ № 701156 № ФИФ </t>
  </si>
  <si>
    <t>ООО "МетроСтандарт"</t>
  </si>
  <si>
    <t>ИНН/КПП 6321323773/632101001</t>
  </si>
  <si>
    <t>ОГРН 1136320021200</t>
  </si>
  <si>
    <t>Юр. Адрес: 445037, Самарская обл., г. Тольятти, Юбилейная ул., 31И, помещ. 1009</t>
  </si>
  <si>
    <t>по результатам поверки признан пригодным к применению</t>
  </si>
  <si>
    <t>6. Определение погрешности при измерении интервалов времени</t>
  </si>
  <si>
    <t>3.7.АБЭ.0002.2021; 80030.20.2Р.00695284; 65421.16.2Р.00476588;</t>
  </si>
  <si>
    <r>
      <t>∆</t>
    </r>
    <r>
      <rPr>
        <sz val="9"/>
        <color theme="1"/>
        <rFont val="Calibri"/>
        <family val="2"/>
        <charset val="204"/>
      </rPr>
      <t>доп</t>
    </r>
  </si>
  <si>
    <t>Заданная темп., °С</t>
  </si>
  <si>
    <t>Заданная разн., °С</t>
  </si>
  <si>
    <r>
      <rPr>
        <sz val="11"/>
        <color theme="1"/>
        <rFont val="Arial"/>
        <family val="2"/>
        <charset val="204"/>
      </rPr>
      <t>δ</t>
    </r>
    <r>
      <rPr>
        <sz val="11"/>
        <color theme="1"/>
        <rFont val="Calibri"/>
        <family val="2"/>
      </rPr>
      <t>t</t>
    </r>
  </si>
  <si>
    <r>
      <rPr>
        <sz val="11"/>
        <color theme="1"/>
        <rFont val="Arial"/>
        <family val="2"/>
        <charset val="204"/>
      </rPr>
      <t>δ</t>
    </r>
    <r>
      <rPr>
        <sz val="11"/>
        <color theme="1"/>
        <rFont val="Calibri"/>
        <family val="2"/>
      </rPr>
      <t>t</t>
    </r>
    <r>
      <rPr>
        <sz val="8"/>
        <color theme="1"/>
        <rFont val="Calibri"/>
        <family val="2"/>
        <charset val="204"/>
      </rPr>
      <t>доп</t>
    </r>
  </si>
  <si>
    <r>
      <rPr>
        <sz val="11"/>
        <color theme="1"/>
        <rFont val="Arial"/>
        <family val="2"/>
        <charset val="204"/>
      </rPr>
      <t>δ</t>
    </r>
    <r>
      <rPr>
        <sz val="11"/>
        <color theme="1"/>
        <rFont val="Calibri"/>
        <family val="2"/>
        <scheme val="minor"/>
      </rPr>
      <t>, %</t>
    </r>
  </si>
  <si>
    <t>Тип СИ:</t>
  </si>
  <si>
    <t>Заводской №:</t>
  </si>
  <si>
    <t>ЮЛ</t>
  </si>
  <si>
    <t>39300-08; ИВА-6Н-Д № 2334, № ФИФ 46434-11; СОПпр-2а-3-000 № 6151, № ФИФ 11519-11; Ч3-57 № 5031178, № ФИФ 6081-77; DG1022 № DG1D204103394 № ФИФ 56011-13</t>
  </si>
  <si>
    <t>Дата поверки: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</si>
</sst>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[$-F800]dddd\,\ mmmm\ dd\,\ yyyy"/>
    <numFmt numFmtId="166" formatCode="0.000"/>
    <numFmt numFmtId="167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8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/>
    <xf numFmtId="0" fontId="0" fillId="0" borderId="0" xfId="0" applyBorder="1" applyAlignment="1"/>
    <xf numFmtId="0" fontId="0" fillId="0" borderId="0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64" fontId="0" fillId="0" borderId="4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166" fontId="0" fillId="0" borderId="4" xfId="0" applyNumberForma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0" fillId="0" borderId="4" xfId="0" applyNumberForma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166" fontId="0" fillId="0" borderId="4" xfId="0" applyNumberFormat="1" applyFill="1" applyBorder="1" applyAlignment="1">
      <alignment horizontal="center" vertical="center" wrapText="1"/>
    </xf>
    <xf numFmtId="167" fontId="0" fillId="0" borderId="4" xfId="0" applyNumberForma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2" fontId="0" fillId="0" borderId="4" xfId="0" applyNumberFormat="1" applyFill="1" applyBorder="1" applyAlignment="1">
      <alignment horizontal="center" vertical="center" wrapText="1"/>
    </xf>
    <xf numFmtId="1" fontId="0" fillId="0" borderId="4" xfId="0" applyNumberForma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/>
    </xf>
    <xf numFmtId="0" fontId="0" fillId="0" borderId="0" xfId="0" applyBorder="1" applyAlignment="1">
      <alignment horizontal="left" wrapText="1"/>
    </xf>
    <xf numFmtId="0" fontId="6" fillId="0" borderId="0" xfId="0" applyFont="1"/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zoomScaleNormal="100" workbookViewId="0">
      <selection activeCell="C47" sqref="C47"/>
    </sheetView>
  </sheetViews>
  <sheetFormatPr defaultRowHeight="15" x14ac:dyDescent="0.25"/>
  <cols>
    <col min="7" max="7" width="11.5703125" bestFit="1" customWidth="1"/>
    <col min="10" max="10" width="12.28515625" bestFit="1" customWidth="1"/>
  </cols>
  <sheetData>
    <row r="1" spans="1:21" x14ac:dyDescent="0.25">
      <c r="A1" s="20" t="s">
        <v>35</v>
      </c>
      <c r="B1" s="20"/>
      <c r="C1" s="20"/>
      <c r="D1" s="20"/>
      <c r="E1" s="20"/>
      <c r="F1" s="20"/>
      <c r="G1" s="20"/>
      <c r="H1" s="20"/>
      <c r="I1" s="20"/>
    </row>
    <row r="2" spans="1:21" x14ac:dyDescent="0.25">
      <c r="A2" s="20" t="s">
        <v>36</v>
      </c>
      <c r="B2" s="20"/>
      <c r="C2" s="20"/>
      <c r="D2" s="20"/>
      <c r="E2" s="20"/>
      <c r="F2" s="20"/>
      <c r="G2" s="20"/>
      <c r="H2" s="20"/>
      <c r="I2" s="20"/>
    </row>
    <row r="3" spans="1:21" x14ac:dyDescent="0.25">
      <c r="A3" s="20" t="s">
        <v>37</v>
      </c>
      <c r="B3" s="20"/>
      <c r="C3" s="20"/>
      <c r="D3" s="20"/>
      <c r="E3" s="20"/>
      <c r="F3" s="20"/>
      <c r="G3" s="20"/>
      <c r="H3" s="20"/>
      <c r="I3" s="20"/>
    </row>
    <row r="4" spans="1:21" x14ac:dyDescent="0.25">
      <c r="A4" s="20" t="s">
        <v>38</v>
      </c>
      <c r="B4" s="20"/>
      <c r="C4" s="20"/>
      <c r="D4" s="20"/>
      <c r="E4" s="20"/>
      <c r="F4" s="20"/>
      <c r="G4" s="20"/>
      <c r="H4" s="20"/>
      <c r="I4" s="20"/>
    </row>
    <row r="5" spans="1:21" x14ac:dyDescent="0.25">
      <c r="A5" s="24" t="s">
        <v>0</v>
      </c>
      <c r="B5" s="24"/>
      <c r="C5" s="22"/>
      <c r="D5" s="21"/>
      <c r="E5" s="1"/>
      <c r="F5" s="1" t="s">
        <v>1</v>
      </c>
      <c r="G5" s="23"/>
      <c r="H5" s="23"/>
      <c r="I5" s="1"/>
    </row>
    <row r="6" spans="1:21" x14ac:dyDescent="0.25">
      <c r="A6" s="7" t="s">
        <v>48</v>
      </c>
      <c r="B6" s="29"/>
      <c r="C6" s="29"/>
      <c r="D6" s="29"/>
      <c r="E6" s="29"/>
      <c r="F6" s="29"/>
      <c r="G6" s="29"/>
      <c r="H6" s="29"/>
      <c r="I6" s="29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5">
      <c r="A7" s="29" t="s">
        <v>49</v>
      </c>
      <c r="B7" s="29"/>
      <c r="C7" s="38"/>
      <c r="D7" s="38"/>
      <c r="E7" s="38"/>
      <c r="F7" s="39" t="s">
        <v>13</v>
      </c>
      <c r="G7" s="39"/>
      <c r="H7" s="40"/>
      <c r="I7" s="40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A8" s="29" t="s">
        <v>3</v>
      </c>
      <c r="B8" s="29"/>
      <c r="C8" s="41" t="s">
        <v>50</v>
      </c>
      <c r="D8" s="29"/>
      <c r="E8" s="29"/>
      <c r="F8" s="29"/>
      <c r="G8" s="29"/>
      <c r="H8" s="29"/>
      <c r="I8" s="29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A9" s="29" t="s">
        <v>2</v>
      </c>
      <c r="B9" s="29"/>
      <c r="C9" s="29"/>
      <c r="D9" s="29"/>
      <c r="E9" s="29"/>
      <c r="F9" s="29"/>
      <c r="G9" s="29"/>
      <c r="H9" s="29"/>
      <c r="I9" s="29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A10" s="40"/>
      <c r="B10" s="40"/>
      <c r="C10" s="40"/>
      <c r="D10" s="40"/>
      <c r="E10" s="40"/>
      <c r="F10" s="40"/>
      <c r="G10" s="40"/>
      <c r="H10" s="40"/>
      <c r="I10" s="40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A11" s="29" t="s">
        <v>4</v>
      </c>
      <c r="B11" s="29"/>
      <c r="C11" s="29" t="s">
        <v>41</v>
      </c>
      <c r="D11" s="29"/>
      <c r="E11" s="29"/>
      <c r="F11" s="29"/>
      <c r="G11" s="29"/>
      <c r="H11" s="29"/>
      <c r="I11" s="29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 s="29" t="s">
        <v>34</v>
      </c>
      <c r="B12" s="29"/>
      <c r="C12" s="29"/>
      <c r="D12" s="29"/>
      <c r="E12" s="29"/>
      <c r="F12" s="29"/>
      <c r="G12" s="29"/>
      <c r="H12" s="29"/>
      <c r="I12" s="2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A13" s="42" t="s">
        <v>51</v>
      </c>
      <c r="B13" s="42"/>
      <c r="C13" s="42"/>
      <c r="D13" s="42"/>
      <c r="E13" s="42"/>
      <c r="F13" s="42"/>
      <c r="G13" s="42"/>
      <c r="H13" s="42"/>
      <c r="I13" s="4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A14" t="s">
        <v>5</v>
      </c>
      <c r="C14" s="24"/>
      <c r="D14" s="24"/>
      <c r="E14" s="24"/>
      <c r="F14" s="24"/>
      <c r="G14" s="24"/>
      <c r="H14" s="24"/>
      <c r="I14" s="2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A15" s="24"/>
      <c r="B15" s="24"/>
      <c r="C15" s="24"/>
      <c r="D15" s="24"/>
      <c r="E15" s="24"/>
      <c r="F15" s="24"/>
      <c r="G15" s="24"/>
      <c r="H15" s="24"/>
      <c r="I15" s="24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A16" t="s">
        <v>6</v>
      </c>
      <c r="D16" s="26" t="s">
        <v>7</v>
      </c>
      <c r="E16" s="26"/>
      <c r="F16" s="26"/>
      <c r="G16" s="26"/>
      <c r="H16" s="26"/>
      <c r="I16" s="2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5">
      <c r="A17" s="24" t="s">
        <v>8</v>
      </c>
      <c r="B17" s="24"/>
      <c r="C17" s="24"/>
      <c r="D17" s="24"/>
      <c r="E17" s="24"/>
      <c r="F17" s="25" t="s">
        <v>9</v>
      </c>
      <c r="G17" s="25"/>
      <c r="H17" s="25"/>
      <c r="I17" s="25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5">
      <c r="A18" s="26" t="s">
        <v>10</v>
      </c>
      <c r="B18" s="26"/>
      <c r="C18" s="26"/>
      <c r="D18" s="26"/>
      <c r="E18" s="26"/>
      <c r="F18" s="26"/>
      <c r="G18" s="26"/>
      <c r="H18" s="26"/>
      <c r="I18" s="2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6.5" customHeight="1" x14ac:dyDescent="0.25">
      <c r="A19" s="27" t="s">
        <v>14</v>
      </c>
      <c r="B19" s="27"/>
      <c r="C19" s="27"/>
      <c r="D19" s="27"/>
      <c r="E19" s="27"/>
      <c r="F19" s="27"/>
      <c r="G19" s="2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5" customHeight="1" x14ac:dyDescent="0.25">
      <c r="A20" s="18" t="s">
        <v>43</v>
      </c>
      <c r="B20" s="18" t="s">
        <v>16</v>
      </c>
      <c r="C20" s="18"/>
      <c r="D20" s="18"/>
      <c r="E20" s="18" t="s">
        <v>17</v>
      </c>
      <c r="F20" s="18"/>
      <c r="G20" s="18"/>
      <c r="H20" s="18"/>
      <c r="I20" s="18"/>
      <c r="J20" s="3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5">
      <c r="A21" s="18"/>
      <c r="B21" s="2" t="s">
        <v>18</v>
      </c>
      <c r="C21" s="2" t="s">
        <v>19</v>
      </c>
      <c r="D21" s="2" t="s">
        <v>20</v>
      </c>
      <c r="E21" s="18" t="s">
        <v>21</v>
      </c>
      <c r="F21" s="18"/>
      <c r="G21" s="18" t="s">
        <v>22</v>
      </c>
      <c r="H21" s="18"/>
      <c r="I21" s="13" t="s">
        <v>42</v>
      </c>
      <c r="J21" s="3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5">
      <c r="A22" s="14">
        <v>4</v>
      </c>
      <c r="B22" s="12">
        <f ca="1">RANDBETWEEN(3991,4009)/1000</f>
        <v>4</v>
      </c>
      <c r="C22" s="10">
        <f ca="1">RANDBETWEEN(38,45)/10</f>
        <v>4.2</v>
      </c>
      <c r="D22" s="10">
        <f ca="1">RANDBETWEEN(38,45)/10</f>
        <v>4.5</v>
      </c>
      <c r="E22" s="19">
        <f ca="1">C22-B22</f>
        <v>0.20000000000000018</v>
      </c>
      <c r="F22" s="19"/>
      <c r="G22" s="19">
        <f ca="1">D22-B22</f>
        <v>0.5</v>
      </c>
      <c r="H22" s="19"/>
      <c r="I22" s="11">
        <f>0.6+0.004*A22</f>
        <v>0.61599999999999999</v>
      </c>
      <c r="J22" s="3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5">
      <c r="A23" s="14">
        <v>50</v>
      </c>
      <c r="B23" s="12">
        <f ca="1">RANDBETWEEN(49990,50010)/1000</f>
        <v>50.01</v>
      </c>
      <c r="C23" s="10">
        <f ca="1">RANDBETWEEN(496,504)/10</f>
        <v>50</v>
      </c>
      <c r="D23" s="10">
        <f ca="1">RANDBETWEEN(496,504)/10</f>
        <v>50.1</v>
      </c>
      <c r="E23" s="19">
        <f ca="1">C23-B23</f>
        <v>-9.9999999999980105E-3</v>
      </c>
      <c r="F23" s="19"/>
      <c r="G23" s="19">
        <f ca="1">D23-B23</f>
        <v>9.0000000000003411E-2</v>
      </c>
      <c r="H23" s="19"/>
      <c r="I23" s="11">
        <f>0.6+0.004*A23</f>
        <v>0.8</v>
      </c>
      <c r="J23" s="3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5">
      <c r="A24" s="14">
        <v>95</v>
      </c>
      <c r="B24" s="12">
        <f ca="1">RANDBETWEEN(94985,95012)/1000</f>
        <v>94.994</v>
      </c>
      <c r="C24" s="10">
        <f ca="1">RANDBETWEEN(944,956)/10</f>
        <v>95.4</v>
      </c>
      <c r="D24" s="10">
        <f ca="1">RANDBETWEEN(944,956)/10</f>
        <v>95.5</v>
      </c>
      <c r="E24" s="19">
        <f ca="1">C24-B24</f>
        <v>0.40600000000000591</v>
      </c>
      <c r="F24" s="19"/>
      <c r="G24" s="19">
        <f ca="1">D24-B24</f>
        <v>0.50600000000000023</v>
      </c>
      <c r="H24" s="19"/>
      <c r="I24" s="11">
        <f t="shared" ref="I24" si="0">0.6+0.004*A24</f>
        <v>0.98</v>
      </c>
      <c r="J24" s="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5.75" customHeight="1" x14ac:dyDescent="0.25">
      <c r="A25" s="27" t="s">
        <v>28</v>
      </c>
      <c r="B25" s="27"/>
      <c r="C25" s="27"/>
      <c r="D25" s="27"/>
      <c r="E25" s="29"/>
      <c r="F25" s="29"/>
      <c r="G25" s="29"/>
      <c r="I25" s="3"/>
      <c r="J25" s="3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 x14ac:dyDescent="0.25">
      <c r="A26" s="18" t="s">
        <v>44</v>
      </c>
      <c r="B26" s="18" t="s">
        <v>16</v>
      </c>
      <c r="C26" s="18"/>
      <c r="D26" s="18"/>
      <c r="E26" s="18"/>
      <c r="F26" s="18" t="s">
        <v>29</v>
      </c>
      <c r="G26" s="18" t="s">
        <v>31</v>
      </c>
      <c r="H26" s="33" t="s">
        <v>45</v>
      </c>
      <c r="I26" s="33" t="s">
        <v>46</v>
      </c>
    </row>
    <row r="27" spans="1:21" ht="15" customHeight="1" x14ac:dyDescent="0.25">
      <c r="A27" s="18"/>
      <c r="B27" s="14" t="s">
        <v>18</v>
      </c>
      <c r="C27" s="14" t="s">
        <v>30</v>
      </c>
      <c r="D27" s="14" t="s">
        <v>19</v>
      </c>
      <c r="E27" s="14" t="s">
        <v>20</v>
      </c>
      <c r="F27" s="18"/>
      <c r="G27" s="18"/>
      <c r="H27" s="18"/>
      <c r="I27" s="18"/>
      <c r="J27" s="3"/>
    </row>
    <row r="28" spans="1:21" x14ac:dyDescent="0.25">
      <c r="A28" s="14">
        <v>3</v>
      </c>
      <c r="B28" s="12">
        <f ca="1">RANDBETWEEN(94995,95003)/1000</f>
        <v>95.001000000000005</v>
      </c>
      <c r="C28" s="12">
        <f ca="1">RANDBETWEEN(91997,92003)/1000</f>
        <v>91.998999999999995</v>
      </c>
      <c r="D28" s="10">
        <f ca="1">RANDBETWEEN(949,950)/10</f>
        <v>95</v>
      </c>
      <c r="E28" s="10">
        <f ca="1">RANDBETWEEN(919,920)/10</f>
        <v>92</v>
      </c>
      <c r="F28" s="14">
        <f ca="1">B28-C28</f>
        <v>3.0020000000000095</v>
      </c>
      <c r="G28" s="14">
        <f ca="1">D28-E28</f>
        <v>3</v>
      </c>
      <c r="H28" s="11">
        <f ca="1">((G28-F28)/F28)*100</f>
        <v>-6.6622251832429827E-2</v>
      </c>
      <c r="I28" s="17">
        <f ca="1">0.5+(3*(A28/F28))</f>
        <v>3.4980013324450274</v>
      </c>
      <c r="J28" s="3"/>
    </row>
    <row r="29" spans="1:21" x14ac:dyDescent="0.25">
      <c r="A29" s="14">
        <v>15</v>
      </c>
      <c r="B29" s="12">
        <f ca="1">RANDBETWEEN(94995,95003)/1000</f>
        <v>94.995000000000005</v>
      </c>
      <c r="C29" s="12">
        <f ca="1">RANDBETWEEN(79990,80012)/1000</f>
        <v>80.007000000000005</v>
      </c>
      <c r="D29" s="10">
        <f ca="1">RANDBETWEEN(949,952)/10</f>
        <v>94.9</v>
      </c>
      <c r="E29" s="10">
        <f ca="1">RANDBETWEEN(799,801)/10</f>
        <v>79.900000000000006</v>
      </c>
      <c r="F29" s="14">
        <f ca="1">B29-C29</f>
        <v>14.988</v>
      </c>
      <c r="G29" s="14">
        <f ca="1">D29-E29</f>
        <v>15</v>
      </c>
      <c r="H29" s="11">
        <f ca="1">((G29-F29)/F29)*100</f>
        <v>8.0064051240995832E-2</v>
      </c>
      <c r="I29" s="17">
        <f t="shared" ref="I29:I30" ca="1" si="1">0.5+(3*(A29/F29))</f>
        <v>3.5024019215372295</v>
      </c>
      <c r="J29" s="3"/>
    </row>
    <row r="30" spans="1:21" x14ac:dyDescent="0.25">
      <c r="A30" s="14">
        <v>70</v>
      </c>
      <c r="B30" s="12">
        <f ca="1">RANDBETWEEN(94995,95003)/1000</f>
        <v>95</v>
      </c>
      <c r="C30" s="12">
        <f ca="1">RANDBETWEEN(24990,25014)/1000</f>
        <v>24.998999999999999</v>
      </c>
      <c r="D30" s="10">
        <f ca="1">RANDBETWEEN(945,955)/10</f>
        <v>95.2</v>
      </c>
      <c r="E30" s="10">
        <f ca="1">RANDBETWEEN(246,258)/10</f>
        <v>25.4</v>
      </c>
      <c r="F30" s="14">
        <f ca="1">B30-C30</f>
        <v>70.001000000000005</v>
      </c>
      <c r="G30" s="14">
        <f ca="1">D30-E30</f>
        <v>69.800000000000011</v>
      </c>
      <c r="H30" s="11">
        <f t="shared" ref="H30" ca="1" si="2">((G30-F30)/F30)*100</f>
        <v>-0.28713875516063114</v>
      </c>
      <c r="I30" s="17">
        <f t="shared" ca="1" si="1"/>
        <v>3.4999571434693788</v>
      </c>
      <c r="J30" s="3"/>
    </row>
    <row r="31" spans="1:21" s="6" customFormat="1" x14ac:dyDescent="0.25">
      <c r="A31" s="30" t="s">
        <v>27</v>
      </c>
      <c r="B31" s="30"/>
      <c r="C31" s="30"/>
      <c r="D31" s="30"/>
      <c r="E31" s="30"/>
      <c r="F31" s="30"/>
      <c r="G31" s="30"/>
      <c r="H31" s="30"/>
      <c r="I31" s="30"/>
      <c r="J31" s="5"/>
    </row>
    <row r="32" spans="1:21" s="6" customFormat="1" ht="15" customHeight="1" x14ac:dyDescent="0.25">
      <c r="A32" s="18" t="s">
        <v>24</v>
      </c>
      <c r="B32" s="18"/>
      <c r="C32" s="18" t="s">
        <v>25</v>
      </c>
      <c r="D32" s="18"/>
      <c r="E32" s="18" t="s">
        <v>26</v>
      </c>
      <c r="F32" s="18"/>
      <c r="G32" s="18" t="s">
        <v>47</v>
      </c>
      <c r="H32" s="3"/>
      <c r="I32" s="5"/>
    </row>
    <row r="33" spans="1:10" s="6" customFormat="1" ht="31.5" customHeight="1" x14ac:dyDescent="0.25">
      <c r="A33" s="18"/>
      <c r="B33" s="18"/>
      <c r="C33" s="18"/>
      <c r="D33" s="18"/>
      <c r="E33" s="18"/>
      <c r="F33" s="18"/>
      <c r="G33" s="18"/>
      <c r="H33" s="3"/>
      <c r="I33" s="5"/>
    </row>
    <row r="34" spans="1:10" s="6" customFormat="1" x14ac:dyDescent="0.25">
      <c r="A34" s="34">
        <v>1.1000000000000001</v>
      </c>
      <c r="B34" s="34"/>
      <c r="C34" s="31">
        <f ca="1">RANDBETWEEN(280,285)/1000</f>
        <v>0.28399999999999997</v>
      </c>
      <c r="D34" s="31"/>
      <c r="E34" s="31">
        <f ca="1">RANDBETWEEN(278,282)/1000</f>
        <v>0.28100000000000003</v>
      </c>
      <c r="F34" s="31"/>
      <c r="G34" s="15">
        <f ca="1">((E34-C34)/C34)*100</f>
        <v>-1.0563380281689956</v>
      </c>
      <c r="H34" s="16"/>
      <c r="I34" s="5"/>
    </row>
    <row r="35" spans="1:10" s="6" customFormat="1" x14ac:dyDescent="0.25">
      <c r="A35" s="35">
        <v>0.13</v>
      </c>
      <c r="B35" s="35"/>
      <c r="C35" s="32">
        <f ca="1">RANDBETWEEN(330,335)/10000</f>
        <v>3.3500000000000002E-2</v>
      </c>
      <c r="D35" s="32"/>
      <c r="E35" s="32">
        <f ca="1">RANDBETWEEN(328,337)/10000</f>
        <v>3.3500000000000002E-2</v>
      </c>
      <c r="F35" s="32"/>
      <c r="G35" s="15">
        <f ca="1">((E35-C35)/C35)*100</f>
        <v>0</v>
      </c>
      <c r="H35" s="16"/>
      <c r="I35" s="5"/>
    </row>
    <row r="36" spans="1:10" s="6" customFormat="1" x14ac:dyDescent="0.25">
      <c r="A36" s="31">
        <v>1.2999999999999999E-2</v>
      </c>
      <c r="B36" s="31"/>
      <c r="C36" s="32">
        <f ca="1">RANDBETWEEN(315,320)/100000</f>
        <v>3.1800000000000001E-3</v>
      </c>
      <c r="D36" s="32"/>
      <c r="E36" s="32">
        <f ca="1">RANDBETWEEN(313,322)/100000</f>
        <v>3.15E-3</v>
      </c>
      <c r="F36" s="32"/>
      <c r="G36" s="15">
        <f ca="1">((E36-C36)/C36)*100</f>
        <v>-0.94339622641509668</v>
      </c>
      <c r="H36" s="16"/>
      <c r="I36" s="5"/>
    </row>
    <row r="37" spans="1:10" s="6" customFormat="1" x14ac:dyDescent="0.25">
      <c r="A37" s="30" t="s">
        <v>40</v>
      </c>
      <c r="B37" s="30"/>
      <c r="C37" s="30"/>
      <c r="D37" s="30"/>
      <c r="E37" s="30"/>
      <c r="F37" s="30"/>
      <c r="G37" s="30"/>
      <c r="H37" s="30"/>
      <c r="I37" s="30"/>
      <c r="J37" s="5"/>
    </row>
    <row r="38" spans="1:10" s="6" customFormat="1" ht="15" customHeight="1" x14ac:dyDescent="0.25">
      <c r="A38" s="18" t="s">
        <v>15</v>
      </c>
      <c r="B38" s="18" t="s">
        <v>32</v>
      </c>
      <c r="C38" s="18"/>
      <c r="D38" s="18" t="s">
        <v>33</v>
      </c>
      <c r="E38" s="18"/>
      <c r="F38" s="18" t="s">
        <v>23</v>
      </c>
      <c r="G38" s="18"/>
      <c r="J38" s="5"/>
    </row>
    <row r="39" spans="1:10" s="6" customFormat="1" x14ac:dyDescent="0.25">
      <c r="A39" s="18"/>
      <c r="B39" s="18"/>
      <c r="C39" s="18"/>
      <c r="D39" s="18"/>
      <c r="E39" s="18"/>
      <c r="F39" s="18"/>
      <c r="G39" s="18"/>
      <c r="J39" s="5"/>
    </row>
    <row r="40" spans="1:10" s="6" customFormat="1" x14ac:dyDescent="0.25">
      <c r="A40" s="9">
        <v>1</v>
      </c>
      <c r="B40" s="36">
        <f ca="1">RANDBETWEEN(3600,3600)</f>
        <v>3600</v>
      </c>
      <c r="C40" s="36"/>
      <c r="D40" s="36">
        <f ca="1">RANDBETWEEN(3599,3601)</f>
        <v>3599</v>
      </c>
      <c r="E40" s="36"/>
      <c r="F40" s="35">
        <f ca="1">((D40-B40)/B40)*100</f>
        <v>-2.7777777777777776E-2</v>
      </c>
      <c r="G40" s="35"/>
      <c r="H40" s="37"/>
      <c r="I40" s="37"/>
      <c r="J40" s="5"/>
    </row>
    <row r="41" spans="1:10" s="6" customFormat="1" x14ac:dyDescent="0.25">
      <c r="A41" s="9">
        <v>2</v>
      </c>
      <c r="B41" s="36">
        <f ca="1">RANDBETWEEN(3600,3600)</f>
        <v>3600</v>
      </c>
      <c r="C41" s="36"/>
      <c r="D41" s="36">
        <f ca="1">RANDBETWEEN(3599,3601)</f>
        <v>3600</v>
      </c>
      <c r="E41" s="36"/>
      <c r="F41" s="35">
        <f ca="1">((D41-B41)/B41)*100</f>
        <v>0</v>
      </c>
      <c r="G41" s="35"/>
      <c r="H41" s="37"/>
      <c r="I41" s="37"/>
      <c r="J41" s="5"/>
    </row>
    <row r="42" spans="1:10" s="6" customFormat="1" x14ac:dyDescent="0.25">
      <c r="A42" s="8"/>
      <c r="B42" s="4"/>
      <c r="C42" s="4"/>
      <c r="D42" s="4"/>
      <c r="E42" s="4"/>
      <c r="F42" s="4"/>
      <c r="G42" s="4"/>
      <c r="H42" s="4"/>
      <c r="I42" s="4"/>
      <c r="J42" s="5"/>
    </row>
    <row r="43" spans="1:10" x14ac:dyDescent="0.25">
      <c r="A43" t="s">
        <v>11</v>
      </c>
      <c r="B43" s="26" t="s">
        <v>39</v>
      </c>
      <c r="C43" s="26"/>
      <c r="D43" s="26"/>
      <c r="E43" s="26"/>
      <c r="F43" s="26"/>
      <c r="G43" s="26"/>
      <c r="H43" s="26"/>
      <c r="I43" s="26"/>
      <c r="J43" s="7"/>
    </row>
    <row r="44" spans="1:10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7"/>
    </row>
    <row r="46" spans="1:10" x14ac:dyDescent="0.25">
      <c r="A46" s="43" t="s">
        <v>52</v>
      </c>
      <c r="B46" s="43"/>
      <c r="C46" s="44">
        <f>G5</f>
        <v>0</v>
      </c>
      <c r="D46" s="44"/>
    </row>
    <row r="47" spans="1:10" x14ac:dyDescent="0.25">
      <c r="A47" s="43"/>
      <c r="B47" s="43"/>
      <c r="C47" s="43"/>
      <c r="D47" s="43"/>
    </row>
    <row r="48" spans="1:10" x14ac:dyDescent="0.25">
      <c r="A48" s="45" t="s">
        <v>12</v>
      </c>
      <c r="B48" s="45"/>
      <c r="C48" s="46"/>
      <c r="D48" s="46"/>
    </row>
  </sheetData>
  <mergeCells count="78">
    <mergeCell ref="B6:I6"/>
    <mergeCell ref="C14:I14"/>
    <mergeCell ref="A15:I15"/>
    <mergeCell ref="A48:B48"/>
    <mergeCell ref="C48:D48"/>
    <mergeCell ref="I26:I27"/>
    <mergeCell ref="B43:I43"/>
    <mergeCell ref="B40:C40"/>
    <mergeCell ref="D40:E40"/>
    <mergeCell ref="F40:G40"/>
    <mergeCell ref="H40:I40"/>
    <mergeCell ref="B41:C41"/>
    <mergeCell ref="D41:E41"/>
    <mergeCell ref="F41:G41"/>
    <mergeCell ref="H41:I41"/>
    <mergeCell ref="A37:I37"/>
    <mergeCell ref="A34:B34"/>
    <mergeCell ref="C34:D34"/>
    <mergeCell ref="E34:F34"/>
    <mergeCell ref="A35:B35"/>
    <mergeCell ref="C35:D35"/>
    <mergeCell ref="E35:F35"/>
    <mergeCell ref="C46:D46"/>
    <mergeCell ref="A44:I44"/>
    <mergeCell ref="A25:G25"/>
    <mergeCell ref="A26:A27"/>
    <mergeCell ref="A31:I31"/>
    <mergeCell ref="A32:B33"/>
    <mergeCell ref="C32:D33"/>
    <mergeCell ref="E32:F33"/>
    <mergeCell ref="A36:B36"/>
    <mergeCell ref="C36:D36"/>
    <mergeCell ref="E36:F36"/>
    <mergeCell ref="A38:A39"/>
    <mergeCell ref="H26:H27"/>
    <mergeCell ref="B38:C39"/>
    <mergeCell ref="D38:E39"/>
    <mergeCell ref="F38:G39"/>
    <mergeCell ref="A18:I18"/>
    <mergeCell ref="A19:G19"/>
    <mergeCell ref="A20:A21"/>
    <mergeCell ref="B20:D20"/>
    <mergeCell ref="E21:F21"/>
    <mergeCell ref="G21:H21"/>
    <mergeCell ref="A13:I13"/>
    <mergeCell ref="D16:I16"/>
    <mergeCell ref="A17:E17"/>
    <mergeCell ref="F17:I17"/>
    <mergeCell ref="A9:C9"/>
    <mergeCell ref="D9:I9"/>
    <mergeCell ref="A10:I10"/>
    <mergeCell ref="A12:I12"/>
    <mergeCell ref="C11:I11"/>
    <mergeCell ref="A7:B7"/>
    <mergeCell ref="C7:E7"/>
    <mergeCell ref="H7:I7"/>
    <mergeCell ref="F7:G7"/>
    <mergeCell ref="G22:H22"/>
    <mergeCell ref="A1:I1"/>
    <mergeCell ref="A2:I2"/>
    <mergeCell ref="A3:I3"/>
    <mergeCell ref="A4:I4"/>
    <mergeCell ref="E22:F22"/>
    <mergeCell ref="A5:B5"/>
    <mergeCell ref="C5:D5"/>
    <mergeCell ref="G5:H5"/>
    <mergeCell ref="E20:I20"/>
    <mergeCell ref="A8:B8"/>
    <mergeCell ref="C8:I8"/>
    <mergeCell ref="A11:B11"/>
    <mergeCell ref="G32:G33"/>
    <mergeCell ref="E23:F23"/>
    <mergeCell ref="E24:F24"/>
    <mergeCell ref="G24:H24"/>
    <mergeCell ref="G23:H23"/>
    <mergeCell ref="B26:E26"/>
    <mergeCell ref="F26:F27"/>
    <mergeCell ref="G26:G27"/>
  </mergeCell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MIX PC</cp:lastModifiedBy>
  <cp:lastPrinted>2023-04-26T05:44:04Z</cp:lastPrinted>
  <dcterms:created xsi:type="dcterms:W3CDTF">2015-06-05T18:17:20Z</dcterms:created>
  <dcterms:modified xsi:type="dcterms:W3CDTF">2023-08-07T10:33:49Z</dcterms:modified>
</cp:coreProperties>
</file>