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4">
    <numFmt formatCode="0.000" numFmtId="164"/>
    <numFmt formatCode="0.0000" numFmtId="165"/>
    <numFmt formatCode="0.000000" numFmtId="166"/>
    <numFmt formatCode="[$-F800]dddd\,\ mmmm\ dd\,\ yyyy" numFmtId="167"/>
  </numFmts>
  <fonts count="1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10"/>
      <vertAlign val="subscript"/>
    </font>
    <font>
      <name val="Times New Roman"/>
      <charset val="204"/>
      <family val="1"/>
      <sz val="12"/>
    </font>
    <font>
      <name val="Times New Roman"/>
      <charset val="204"/>
      <family val="1"/>
      <sz val="12"/>
      <vertAlign val="subscript"/>
    </font>
    <font>
      <name val="Times New Roman"/>
      <charset val="204"/>
      <family val="1"/>
      <sz val="10"/>
      <vertAlign val="superscript"/>
    </font>
    <font>
      <name val="Times New Roman"/>
      <charset val="204"/>
      <family val="1"/>
      <sz val="8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114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4" fillId="0" fontId="3" numFmtId="0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13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top" wrapText="1"/>
    </xf>
    <xf applyAlignment="1" borderId="0" fillId="0" fontId="2" numFmtId="0" pivotButton="0" quotePrefix="0" xfId="0">
      <alignment vertical="center"/>
    </xf>
    <xf applyAlignment="1" borderId="4" fillId="0" fontId="3" numFmtId="2" pivotButton="0" quotePrefix="0" xfId="0">
      <alignment vertical="center"/>
    </xf>
    <xf applyAlignment="1" borderId="6" fillId="0" fontId="3" numFmtId="0" pivotButton="0" quotePrefix="0" xfId="0">
      <alignment horizontal="center" vertical="center"/>
    </xf>
    <xf applyAlignment="1" borderId="7" fillId="0" fontId="3" numFmtId="165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2" pivotButton="0" quotePrefix="0" xfId="0">
      <alignment horizontal="center" vertical="center"/>
    </xf>
    <xf applyAlignment="1" borderId="0" fillId="0" fontId="3" numFmtId="0" pivotButton="0" quotePrefix="0" xfId="0">
      <alignment horizontal="center" vertical="top" wrapText="1"/>
    </xf>
    <xf applyAlignment="1" borderId="1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vertical="center" wrapText="1"/>
    </xf>
    <xf applyAlignment="1" borderId="0" fillId="0" fontId="3" numFmtId="2" pivotButton="0" quotePrefix="0" xfId="0">
      <alignment vertical="center" wrapText="1"/>
    </xf>
    <xf applyAlignment="1" borderId="0" fillId="0" fontId="3" numFmtId="164" pivotButton="0" quotePrefix="0" xfId="0">
      <alignment vertical="center"/>
    </xf>
    <xf applyAlignment="1" borderId="0" fillId="0" fontId="3" numFmtId="2" pivotButton="0" quotePrefix="0" xfId="0">
      <alignment vertical="center"/>
    </xf>
    <xf applyAlignment="1" borderId="0" fillId="0" fontId="1" numFmtId="0" pivotButton="0" quotePrefix="0" xfId="0">
      <alignment horizontal="right"/>
    </xf>
    <xf applyAlignment="1" borderId="5" fillId="0" fontId="3" numFmtId="0" pivotButton="0" quotePrefix="0" xfId="0">
      <alignment horizontal="center" vertical="center"/>
    </xf>
    <xf applyAlignment="1" borderId="4" fillId="0" fontId="3" numFmtId="2" pivotButton="0" quotePrefix="0" xfId="0">
      <alignment horizontal="center" vertical="center"/>
    </xf>
    <xf applyAlignment="1" borderId="7" fillId="0" fontId="3" numFmtId="166" pivotButton="0" quotePrefix="0" xfId="0">
      <alignment horizontal="center" vertical="center"/>
    </xf>
    <xf applyAlignment="1" applyProtection="1" borderId="0" fillId="0" fontId="3" numFmtId="166" pivotButton="0" quotePrefix="0" xfId="0">
      <alignment vertical="center"/>
      <protection hidden="0" locked="0"/>
    </xf>
    <xf applyAlignment="1" borderId="0" fillId="0" fontId="0" numFmtId="0" pivotButton="0" quotePrefix="0" xfId="0">
      <alignment horizontal="right"/>
    </xf>
    <xf applyAlignment="1" borderId="0" fillId="0" fontId="0" numFmtId="166" pivotButton="0" quotePrefix="0" xfId="0">
      <alignment horizontal="left"/>
    </xf>
    <xf applyAlignment="1" borderId="2" fillId="0" fontId="3" numFmtId="2" pivotButton="0" quotePrefix="0" xfId="0">
      <alignment horizontal="center" vertical="center"/>
    </xf>
    <xf applyAlignment="1" borderId="2" fillId="0" fontId="3" numFmtId="2" pivotButton="0" quotePrefix="0" xfId="0">
      <alignment vertical="center"/>
    </xf>
    <xf applyAlignment="1" borderId="3" fillId="0" fontId="2" numFmtId="0" pivotButton="0" quotePrefix="0" xfId="0">
      <alignment vertical="center"/>
    </xf>
    <xf borderId="0" fillId="0" fontId="9" numFmtId="0" pivotButton="0" quotePrefix="0" xfId="0"/>
    <xf applyAlignment="1" borderId="4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 wrapText="1"/>
    </xf>
    <xf applyAlignment="1" borderId="4" fillId="0" fontId="3" numFmtId="2" pivotButton="0" quotePrefix="0" xfId="0">
      <alignment horizontal="center" vertical="center" wrapText="1"/>
    </xf>
    <xf applyAlignment="1" borderId="6" fillId="0" fontId="3" numFmtId="164" pivotButton="0" quotePrefix="0" xfId="0">
      <alignment horizontal="center" vertical="center"/>
    </xf>
    <xf applyAlignment="1" borderId="7" fillId="0" fontId="3" numFmtId="164" pivotButton="0" quotePrefix="0" xfId="0">
      <alignment horizontal="center" vertical="center"/>
    </xf>
    <xf applyAlignment="1" borderId="5" fillId="0" fontId="3" numFmtId="2" pivotButton="0" quotePrefix="0" xfId="0">
      <alignment horizontal="center" vertical="center"/>
    </xf>
    <xf applyAlignment="1" borderId="13" fillId="0" fontId="3" numFmtId="2" pivotButton="0" quotePrefix="0" xfId="0">
      <alignment horizontal="center" vertical="center"/>
    </xf>
    <xf applyAlignment="1" borderId="10" fillId="0" fontId="3" numFmtId="2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4" fillId="0" fontId="3" numFmtId="2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7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5" fillId="0" fontId="3" numFmtId="0" pivotButton="0" quotePrefix="0" xfId="0">
      <alignment horizontal="center" vertical="center" wrapText="1"/>
    </xf>
    <xf applyAlignment="1" borderId="10" fillId="0" fontId="3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center" vertical="center"/>
    </xf>
    <xf applyAlignment="1" borderId="0" fillId="0" fontId="9" numFmtId="14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6" fillId="0" fontId="3" numFmtId="0" pivotButton="0" quotePrefix="0" xfId="0">
      <alignment horizontal="center" vertical="center"/>
    </xf>
    <xf applyAlignment="1" borderId="7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6" fillId="0" fontId="3" numFmtId="2" pivotButton="0" quotePrefix="0" xfId="0">
      <alignment horizontal="center" vertical="center"/>
    </xf>
    <xf applyAlignment="1" borderId="7" fillId="0" fontId="3" numFmtId="2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6" fillId="0" fontId="3" numFmtId="0" pivotButton="0" quotePrefix="0" xfId="0">
      <alignment horizontal="center" vertical="center" wrapText="1"/>
    </xf>
    <xf applyAlignment="1" borderId="7" fillId="0" fontId="3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5" fillId="0" fontId="3" numFmtId="164" pivotButton="0" quotePrefix="0" xfId="0">
      <alignment horizontal="center" vertical="center"/>
    </xf>
    <xf applyAlignment="1" borderId="13" fillId="0" fontId="3" numFmtId="164" pivotButton="0" quotePrefix="0" xfId="0">
      <alignment horizontal="center" vertical="center"/>
    </xf>
    <xf applyAlignment="1" borderId="10" fillId="0" fontId="3" numFmtId="164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applyAlignment="1" borderId="13" fillId="0" fontId="3" numFmtId="0" pivotButton="0" quotePrefix="0" xfId="0">
      <alignment horizontal="center" vertical="center"/>
    </xf>
    <xf applyAlignment="1" borderId="5" fillId="0" fontId="3" numFmtId="166" pivotButton="0" quotePrefix="0" xfId="0">
      <alignment horizontal="center" vertical="center"/>
    </xf>
    <xf applyAlignment="1" borderId="13" fillId="0" fontId="3" numFmtId="166" pivotButton="0" quotePrefix="0" xfId="0">
      <alignment horizontal="center" vertical="center"/>
    </xf>
    <xf applyAlignment="1" borderId="10" fillId="0" fontId="3" numFmtId="166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5" fillId="0" fontId="3" numFmtId="165" pivotButton="0" quotePrefix="0" xfId="0">
      <alignment horizontal="center" vertical="center"/>
    </xf>
    <xf applyAlignment="1" borderId="13" fillId="0" fontId="3" numFmtId="165" pivotButton="0" quotePrefix="0" xfId="0">
      <alignment horizontal="center" vertical="center"/>
    </xf>
    <xf applyAlignment="1" borderId="10" fillId="0" fontId="3" numFmtId="165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/>
    </xf>
    <xf applyAlignment="1" borderId="14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 wrapText="1"/>
    </xf>
    <xf applyAlignment="1" borderId="9" fillId="0" fontId="3" numFmtId="0" pivotButton="0" quotePrefix="0" xfId="0">
      <alignment horizontal="center" vertical="center" wrapText="1"/>
    </xf>
    <xf applyAlignment="1" borderId="11" fillId="0" fontId="3" numFmtId="0" pivotButton="0" quotePrefix="0" xfId="0">
      <alignment horizontal="center" vertical="center" wrapText="1"/>
    </xf>
    <xf applyAlignment="1" borderId="12" fillId="0" fontId="3" numFmtId="0" pivotButton="0" quotePrefix="0" xfId="0">
      <alignment horizontal="center" vertical="center" wrapText="1"/>
    </xf>
    <xf applyAlignment="1" borderId="5" fillId="0" fontId="3" numFmtId="2" pivotButton="0" quotePrefix="0" xfId="0">
      <alignment horizontal="center" vertical="center" wrapText="1"/>
    </xf>
    <xf applyAlignment="1" borderId="10" fillId="0" fontId="3" numFmtId="2" pivotButton="0" quotePrefix="0" xfId="0">
      <alignment horizontal="center" vertical="center" wrapText="1"/>
    </xf>
    <xf borderId="9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0" fillId="0" fontId="9" numFmtId="0" pivotButton="0" quotePrefix="0" xfId="0">
      <alignment horizontal="left"/>
    </xf>
    <xf applyAlignment="1" borderId="0" fillId="0" fontId="9" numFmtId="0" pivotButton="0" quotePrefix="0" xfId="0">
      <alignment horizontal="center"/>
    </xf>
    <xf applyAlignment="1" borderId="0" fillId="0" fontId="0" numFmtId="167" pivotButton="0" quotePrefix="0" xfId="0">
      <alignment horizontal="center"/>
    </xf>
    <xf borderId="7" fillId="0" fontId="0" numFmtId="0" pivotButton="0" quotePrefix="0" xfId="0"/>
    <xf borderId="10" fillId="0" fontId="0" numFmtId="0" pivotButton="0" quotePrefix="0" xfId="0"/>
    <xf applyAlignment="1" borderId="4" fillId="0" fontId="3" numFmtId="165" pivotButton="0" quotePrefix="0" xfId="0">
      <alignment horizontal="center" vertical="center"/>
    </xf>
    <xf applyAlignment="1" borderId="7" fillId="0" fontId="3" numFmtId="165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4" fillId="0" fontId="3" numFmtId="164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7" fillId="0" fontId="3" numFmtId="166" pivotButton="0" quotePrefix="0" xfId="0">
      <alignment horizontal="center" vertical="center"/>
    </xf>
    <xf applyAlignment="1" applyProtection="1" borderId="0" fillId="0" fontId="3" numFmtId="166" pivotButton="0" quotePrefix="0" xfId="0">
      <alignment vertical="center"/>
      <protection hidden="0" locked="0"/>
    </xf>
    <xf borderId="3" fillId="0" fontId="0" numFmtId="0" pivotButton="0" quotePrefix="0" xfId="0"/>
    <xf applyAlignment="1" borderId="0" fillId="0" fontId="3" numFmtId="164" pivotButton="0" quotePrefix="0" xfId="0">
      <alignment vertical="center"/>
    </xf>
    <xf applyAlignment="1" borderId="0" fillId="0" fontId="0" numFmtId="166" pivotButton="0" quotePrefix="0" xfId="0">
      <alignment horizontal="left"/>
    </xf>
    <xf applyAlignment="1" borderId="0" fillId="0" fontId="3" numFmtId="164" pivotButton="0" quotePrefix="0" xfId="0">
      <alignment horizontal="center" vertical="center"/>
    </xf>
    <xf borderId="1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18"/>
  <sheetViews>
    <sheetView tabSelected="1" workbookViewId="0" zoomScaleNormal="100">
      <selection activeCell="A11" sqref="A11:I12"/>
    </sheetView>
  </sheetViews>
  <sheetFormatPr baseColWidth="8" defaultRowHeight="15"/>
  <cols>
    <col customWidth="1" max="1" min="1" style="5" width="12.85546875"/>
    <col bestFit="1" customWidth="1" max="7" min="7" style="5" width="11.5703125"/>
    <col bestFit="1" customWidth="1" max="10" min="10" style="5" width="12.28515625"/>
  </cols>
  <sheetData>
    <row r="1" s="5">
      <c r="A1" s="45" t="inlineStr">
        <is>
          <t>ООО "МетроСтандарт"</t>
        </is>
      </c>
    </row>
    <row r="2" s="5">
      <c r="A2" s="45" t="inlineStr">
        <is>
          <t>ИНН/КПП 6321323773/632101001</t>
        </is>
      </c>
    </row>
    <row r="3" s="5">
      <c r="A3" s="45" t="inlineStr">
        <is>
          <t>ОГРН 1136320021200</t>
        </is>
      </c>
    </row>
    <row r="4" s="5">
      <c r="A4" s="45" t="inlineStr">
        <is>
          <t>Юр. Адрес: 445037, Самарская обл., г. Тольятти, Юбилейная ул., 31И, помещ. 1009</t>
        </is>
      </c>
    </row>
    <row r="5" s="5">
      <c r="A5" s="46" t="inlineStr">
        <is>
          <t>Протокол №</t>
        </is>
      </c>
      <c r="C5" s="47" t="inlineStr">
        <is>
          <t xml:space="preserve">№ С-ДУГ/27-07-2023/267539031 </t>
        </is>
      </c>
      <c r="F5" t="inlineStr">
        <is>
          <t>от</t>
        </is>
      </c>
      <c r="G5" s="98" t="inlineStr">
        <is>
          <t>27.07.2023</t>
        </is>
      </c>
    </row>
    <row r="6" s="5">
      <c r="A6" t="inlineStr">
        <is>
          <t>Тип СИ:</t>
        </is>
      </c>
      <c r="B6" s="46" t="inlineStr">
        <is>
          <t xml:space="preserve"> ВЗЛЕТ ТСРВ; Взлет ТСРВ-024м; </t>
        </is>
      </c>
    </row>
    <row r="7" s="5">
      <c r="A7" s="46" t="inlineStr">
        <is>
          <t>Заводской №:</t>
        </is>
      </c>
      <c r="C7" s="51" t="inlineStr">
        <is>
          <t>106515</t>
        </is>
      </c>
      <c r="F7" s="53" t="inlineStr">
        <is>
          <t>Номер в ФИФ:</t>
        </is>
      </c>
      <c r="H7" s="52" t="inlineStr">
        <is>
          <t>27010-13</t>
        </is>
      </c>
    </row>
    <row r="8" s="5">
      <c r="A8" s="46" t="inlineStr">
        <is>
          <t>Принадлежит:</t>
        </is>
      </c>
      <c r="C8" s="50" t="inlineStr">
        <is>
          <t>ЮЛ</t>
        </is>
      </c>
    </row>
    <row r="9" s="5">
      <c r="A9" s="46" t="inlineStr">
        <is>
          <t>Поверен в соответствии с:</t>
        </is>
      </c>
      <c r="D9" s="46" t="inlineStr">
        <is>
          <t>В84.00-00.00 РЭ раздел "Методика поверки"</t>
        </is>
      </c>
    </row>
    <row r="10" s="5">
      <c r="A10" s="52" t="n"/>
    </row>
    <row r="11" s="5">
      <c r="A11" s="46" t="inlineStr">
        <is>
          <t>Средства поверки:</t>
        </is>
      </c>
      <c r="C11" s="46" t="inlineStr">
        <is>
          <t>18087.04.4Р.00408561, 17567.09.РЭ.00455320, 17567.09.1Р.00455322;</t>
        </is>
      </c>
    </row>
    <row r="12" s="5">
      <c r="A12" s="46" t="inlineStr">
        <is>
          <t>46434-11/2334</t>
        </is>
      </c>
    </row>
    <row r="13" s="5">
      <c r="A13" s="46" t="n"/>
    </row>
    <row r="14" s="5">
      <c r="A14" t="inlineStr">
        <is>
          <t>Условия поверки:</t>
        </is>
      </c>
      <c r="C14" s="46" t="inlineStr">
        <is>
          <t xml:space="preserve"> температура: 23,2 С; атм. давление: 100,2 кПа; отн. влажность: 40 % </t>
        </is>
      </c>
    </row>
    <row r="15" s="5">
      <c r="A15" s="46" t="n"/>
    </row>
    <row customFormat="1" customHeight="1" ht="12.75" r="16" s="19">
      <c r="A16" s="78" t="inlineStr">
        <is>
          <t>Определение погрешности ТВ при измерении объема (массы) и среднего объемного (массового) расхода</t>
        </is>
      </c>
    </row>
    <row r="17">
      <c r="A17" s="24" t="inlineStr">
        <is>
          <t>ρ(кг/м3)=</t>
        </is>
      </c>
      <c r="B17" s="46" t="n">
        <v>966.0184</v>
      </c>
    </row>
    <row customHeight="1" ht="15.75" r="18" s="5">
      <c r="A18" s="36" t="inlineStr">
        <is>
          <t>№ измери-тельного канала</t>
        </is>
      </c>
      <c r="B18" s="35" t="inlineStr">
        <is>
          <t>Обьём V , М3</t>
        </is>
      </c>
      <c r="C18" s="99" t="n"/>
      <c r="D18" s="65" t="inlineStr">
        <is>
          <t>δv%</t>
        </is>
      </c>
      <c r="E18" s="37" t="inlineStr">
        <is>
          <t>δ max,%</t>
        </is>
      </c>
      <c r="F18" s="36" t="inlineStr">
        <is>
          <t>Объемный расход</t>
        </is>
      </c>
      <c r="G18" s="99" t="n"/>
      <c r="H18" s="65" t="inlineStr">
        <is>
          <t>δQv, %</t>
        </is>
      </c>
      <c r="I18" s="37" t="inlineStr">
        <is>
          <t>δ max,%</t>
        </is>
      </c>
    </row>
    <row customHeight="1" ht="20.25" r="19" s="5">
      <c r="A19" s="100" t="n"/>
      <c r="B19" s="73" t="inlineStr">
        <is>
          <t>Vо</t>
        </is>
      </c>
      <c r="C19" s="35" t="inlineStr">
        <is>
          <t>Vи</t>
        </is>
      </c>
      <c r="D19" s="100" t="n"/>
      <c r="E19" s="100" t="n"/>
      <c r="F19" s="35" t="inlineStr">
        <is>
          <t>Qvo</t>
        </is>
      </c>
      <c r="G19" s="35" t="inlineStr">
        <is>
          <t>Qvи</t>
        </is>
      </c>
      <c r="H19" s="100" t="n"/>
      <c r="I19" s="100" t="n"/>
    </row>
    <row r="20">
      <c r="A20" s="60" t="n">
        <v>1</v>
      </c>
      <c r="B20" s="101" t="n">
        <v>10</v>
      </c>
      <c r="C20" s="102">
        <f>C28*1000/966.001</f>
        <v/>
      </c>
      <c r="D20" s="44">
        <f>(C20/B20-1)*100</f>
        <v/>
      </c>
      <c r="E20" s="60" t="inlineStr">
        <is>
          <t>±0,2</t>
        </is>
      </c>
      <c r="F20" s="101">
        <f>B20*60/10</f>
        <v/>
      </c>
      <c r="G20" s="102">
        <f>C20*60/10</f>
        <v/>
      </c>
      <c r="H20" s="44">
        <f>(G20/F20-1)*100</f>
        <v/>
      </c>
      <c r="I20" s="35" t="inlineStr">
        <is>
          <t>±0,2</t>
        </is>
      </c>
    </row>
    <row r="21">
      <c r="A21" s="60" t="n">
        <v>2</v>
      </c>
      <c r="B21" s="103" t="n"/>
      <c r="C21" s="102">
        <f>C29*1000/966.001</f>
        <v/>
      </c>
      <c r="D21" s="44">
        <f>(C21/B20-1)*100</f>
        <v/>
      </c>
      <c r="E21" s="104" t="n"/>
      <c r="F21" s="103" t="n"/>
      <c r="G21" s="102">
        <f>C21*60/10</f>
        <v/>
      </c>
      <c r="H21" s="44">
        <f>(G21/F20-1)*100</f>
        <v/>
      </c>
      <c r="I21" s="103" t="n"/>
    </row>
    <row r="22">
      <c r="A22" s="60" t="n">
        <v>3</v>
      </c>
      <c r="B22" s="103" t="n"/>
      <c r="C22" s="102">
        <f>C30*1000/966.001</f>
        <v/>
      </c>
      <c r="D22" s="44">
        <f>((C22/B20)-1)*100</f>
        <v/>
      </c>
      <c r="E22" s="104" t="n"/>
      <c r="F22" s="103" t="n"/>
      <c r="G22" s="102">
        <f>C22*60/10</f>
        <v/>
      </c>
      <c r="H22" s="44">
        <f>(G22/F20-1)*100</f>
        <v/>
      </c>
      <c r="I22" s="103" t="n"/>
    </row>
    <row r="23">
      <c r="A23" s="60" t="n">
        <v>4</v>
      </c>
      <c r="B23" s="103" t="n"/>
      <c r="C23" s="102">
        <f>C31*1000/966.001</f>
        <v/>
      </c>
      <c r="D23" s="44">
        <f>((C23/B20)-1)*100</f>
        <v/>
      </c>
      <c r="E23" s="104" t="n"/>
      <c r="F23" s="103" t="n"/>
      <c r="G23" s="102">
        <f>C23*60/10</f>
        <v/>
      </c>
      <c r="H23" s="44">
        <f>(G23/F20-1)*100</f>
        <v/>
      </c>
      <c r="I23" s="103" t="n"/>
    </row>
    <row r="24">
      <c r="A24" s="60" t="n">
        <v>5</v>
      </c>
      <c r="B24" s="103" t="n"/>
      <c r="C24" s="102">
        <f>C32*1000/966.001</f>
        <v/>
      </c>
      <c r="D24" s="44">
        <f>((C24/B20)-1)*100</f>
        <v/>
      </c>
      <c r="E24" s="104" t="n"/>
      <c r="F24" s="103" t="n"/>
      <c r="G24" s="102">
        <f>C24*60/10</f>
        <v/>
      </c>
      <c r="H24" s="44">
        <f>(G24/F20-1)*100</f>
        <v/>
      </c>
      <c r="I24" s="103" t="n"/>
    </row>
    <row r="25">
      <c r="A25" s="60" t="n">
        <v>6</v>
      </c>
      <c r="B25" s="100" t="n"/>
      <c r="C25" s="102">
        <f>C33*1000/966.001</f>
        <v/>
      </c>
      <c r="D25" s="44">
        <f>((C25/B20)-1)*100</f>
        <v/>
      </c>
      <c r="E25" s="94" t="n"/>
      <c r="F25" s="100" t="n"/>
      <c r="G25" s="102">
        <f>C25*60/10</f>
        <v/>
      </c>
      <c r="H25" s="44">
        <f>(G25/F20-1)*100</f>
        <v/>
      </c>
      <c r="I25" s="100" t="n"/>
    </row>
    <row customHeight="1" ht="15" r="26" s="5">
      <c r="A26" s="36" t="inlineStr">
        <is>
          <t>№ измери-тельного канала</t>
        </is>
      </c>
      <c r="B26" s="62" t="inlineStr">
        <is>
          <t>Масса М, т</t>
        </is>
      </c>
      <c r="C26" s="95" t="n"/>
      <c r="D26" s="65" t="inlineStr">
        <is>
          <t>δm,%</t>
        </is>
      </c>
      <c r="E26" s="37" t="inlineStr">
        <is>
          <t>δ max,%</t>
        </is>
      </c>
      <c r="F26" s="36" t="inlineStr">
        <is>
          <t>Массовый расход</t>
        </is>
      </c>
      <c r="G26" s="99" t="n"/>
      <c r="H26" s="65" t="inlineStr">
        <is>
          <t>δQm, %</t>
        </is>
      </c>
      <c r="I26" s="37" t="inlineStr">
        <is>
          <t>δ max,%</t>
        </is>
      </c>
    </row>
    <row customHeight="1" ht="21" r="27" s="5">
      <c r="A27" s="100" t="n"/>
      <c r="B27" s="35" t="inlineStr">
        <is>
          <t>Мо</t>
        </is>
      </c>
      <c r="C27" s="35" t="inlineStr">
        <is>
          <t>Ми</t>
        </is>
      </c>
      <c r="D27" s="100" t="n"/>
      <c r="E27" s="100" t="n"/>
      <c r="F27" s="35" t="inlineStr">
        <is>
          <t>Qmo</t>
        </is>
      </c>
      <c r="G27" s="35" t="inlineStr">
        <is>
          <t>Qvи</t>
        </is>
      </c>
      <c r="H27" s="100" t="n"/>
      <c r="I27" s="100" t="n"/>
    </row>
    <row r="28">
      <c r="A28" s="35" t="n">
        <v>1</v>
      </c>
      <c r="B28" s="105">
        <f>B20*B17/1000</f>
        <v/>
      </c>
      <c r="C28" s="105">
        <f>RANDBETWEEN(9657,9662)/1000</f>
        <v/>
      </c>
      <c r="D28" s="44">
        <f>((C28/B28)-1)*100</f>
        <v/>
      </c>
      <c r="E28" s="35" t="inlineStr">
        <is>
          <t>±0,2</t>
        </is>
      </c>
      <c r="F28" s="106">
        <f>B28*60/10</f>
        <v/>
      </c>
      <c r="G28" s="107">
        <f>C28*60/10</f>
        <v/>
      </c>
      <c r="H28" s="44">
        <f>(G28/F28-1)*100</f>
        <v/>
      </c>
      <c r="I28" s="35" t="inlineStr">
        <is>
          <t>±0,2</t>
        </is>
      </c>
    </row>
    <row r="29">
      <c r="A29" s="35" t="n">
        <v>2</v>
      </c>
      <c r="B29" s="103" t="n"/>
      <c r="C29" s="105">
        <f>RANDBETWEEN(9657,9662)/1000</f>
        <v/>
      </c>
      <c r="D29" s="44">
        <f>(C29/B28-1)*100</f>
        <v/>
      </c>
      <c r="E29" s="103" t="n"/>
      <c r="F29" s="103" t="n"/>
      <c r="G29" s="107">
        <f>C29*60/10</f>
        <v/>
      </c>
      <c r="H29" s="44">
        <f>(G29/F28-1)*100</f>
        <v/>
      </c>
      <c r="I29" s="103" t="n"/>
    </row>
    <row r="30">
      <c r="A30" s="35" t="n">
        <v>3</v>
      </c>
      <c r="B30" s="103" t="n"/>
      <c r="C30" s="105">
        <f>RANDBETWEEN(9657,9662)/1000</f>
        <v/>
      </c>
      <c r="D30" s="44">
        <f>(C30/B28-1)*100</f>
        <v/>
      </c>
      <c r="E30" s="103" t="n"/>
      <c r="F30" s="103" t="n"/>
      <c r="G30" s="107">
        <f>C30*60/10</f>
        <v/>
      </c>
      <c r="H30" s="44">
        <f>(G30/F28-1)*100</f>
        <v/>
      </c>
      <c r="I30" s="103" t="n"/>
    </row>
    <row r="31">
      <c r="A31" s="35" t="n">
        <v>4</v>
      </c>
      <c r="B31" s="103" t="n"/>
      <c r="C31" s="105">
        <f>RANDBETWEEN(9657,9662)/1000</f>
        <v/>
      </c>
      <c r="D31" s="44">
        <f>(C31/B28-1)*100</f>
        <v/>
      </c>
      <c r="E31" s="103" t="n"/>
      <c r="F31" s="103" t="n"/>
      <c r="G31" s="107">
        <f>C31*60/10</f>
        <v/>
      </c>
      <c r="H31" s="44">
        <f>(G31/F28-1)*100</f>
        <v/>
      </c>
      <c r="I31" s="103" t="n"/>
    </row>
    <row r="32">
      <c r="A32" s="35" t="n">
        <v>5</v>
      </c>
      <c r="B32" s="103" t="n"/>
      <c r="C32" s="105">
        <f>RANDBETWEEN(9657,9662)/1000</f>
        <v/>
      </c>
      <c r="D32" s="44">
        <f>(C32/B28-1)*100</f>
        <v/>
      </c>
      <c r="E32" s="103" t="n"/>
      <c r="F32" s="103" t="n"/>
      <c r="G32" s="107">
        <f>C32*60/10</f>
        <v/>
      </c>
      <c r="H32" s="44">
        <f>(G32/F28-1)*100</f>
        <v/>
      </c>
      <c r="I32" s="103" t="n"/>
    </row>
    <row r="33">
      <c r="A33" s="35" t="n">
        <v>6</v>
      </c>
      <c r="B33" s="100" t="n"/>
      <c r="C33" s="105">
        <f>RANDBETWEEN(9657,9662)/1000</f>
        <v/>
      </c>
      <c r="D33" s="44">
        <f>(C33/B28-1)*100</f>
        <v/>
      </c>
      <c r="E33" s="100" t="n"/>
      <c r="F33" s="100" t="n"/>
      <c r="G33" s="107">
        <f>C33*60/10</f>
        <v/>
      </c>
      <c r="H33" s="44">
        <f>(G33/F28-1)*100</f>
        <v/>
      </c>
      <c r="I33" s="100" t="n"/>
    </row>
    <row customFormat="1" customHeight="1" ht="12.75" r="34" s="19">
      <c r="A34" s="11" t="inlineStr">
        <is>
          <t>Определение погрешности ТВ при измерении температуры теплоносителя</t>
        </is>
      </c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S34" s="108" t="n"/>
    </row>
    <row customFormat="1" customHeight="1" ht="15.75" r="35" s="19">
      <c r="A35" s="36" t="inlineStr">
        <is>
          <t>точка поверки</t>
        </is>
      </c>
      <c r="B35" s="35" t="inlineStr">
        <is>
          <t>tо  = 30 0С</t>
        </is>
      </c>
      <c r="C35" s="109" t="n"/>
      <c r="D35" s="109" t="n"/>
      <c r="E35" s="99" t="n"/>
      <c r="F35" s="35" t="inlineStr">
        <is>
          <t>tо  = 70 0С</t>
        </is>
      </c>
      <c r="G35" s="109" t="n"/>
      <c r="H35" s="109" t="n"/>
      <c r="I35" s="99" t="n"/>
      <c r="J35" s="56" t="n"/>
    </row>
    <row customFormat="1" customHeight="1" ht="12.75" r="36" s="19">
      <c r="A36" s="100" t="n"/>
      <c r="B36" s="36" t="inlineStr">
        <is>
          <t>tиср,0С</t>
        </is>
      </c>
      <c r="C36" s="93" t="n"/>
      <c r="D36" s="37" t="inlineStr">
        <is>
          <t>δ ТВt,%</t>
        </is>
      </c>
      <c r="E36" s="37" t="inlineStr">
        <is>
          <t>δ max,%</t>
        </is>
      </c>
      <c r="F36" s="36" t="inlineStr">
        <is>
          <t>tиср,0С</t>
        </is>
      </c>
      <c r="G36" s="93" t="n"/>
      <c r="H36" s="37" t="inlineStr">
        <is>
          <t>δ ТВt,%</t>
        </is>
      </c>
      <c r="I36" s="37" t="inlineStr">
        <is>
          <t>δ max,%</t>
        </is>
      </c>
      <c r="J36" s="20" t="n"/>
      <c r="K36" s="19" t="n"/>
      <c r="L36" s="21" t="n"/>
      <c r="M36" s="21" t="n"/>
    </row>
    <row customFormat="1" customHeight="1" ht="12.75" r="37" s="19">
      <c r="A37" s="74" t="inlineStr">
        <is>
          <t>№ канала</t>
        </is>
      </c>
      <c r="B37" s="94" t="n"/>
      <c r="C37" s="95" t="n"/>
      <c r="D37" s="100" t="n"/>
      <c r="E37" s="100" t="n"/>
      <c r="F37" s="94" t="n"/>
      <c r="G37" s="95" t="n"/>
      <c r="H37" s="100" t="n"/>
      <c r="I37" s="100" t="n"/>
      <c r="J37" s="19" t="n"/>
      <c r="K37" s="19" t="n"/>
      <c r="L37" s="21" t="n"/>
      <c r="M37" s="21" t="n"/>
    </row>
    <row customFormat="1" customHeight="1" ht="12.75" r="38" s="19">
      <c r="A38" s="10" t="n">
        <v>1</v>
      </c>
      <c r="B38" s="44">
        <f>RANDBETWEEN(2998,3005)/100</f>
        <v/>
      </c>
      <c r="C38" s="99" t="n"/>
      <c r="D38" s="12">
        <f>(B38/30-1)*100</f>
        <v/>
      </c>
      <c r="E38" s="44" t="inlineStr">
        <is>
          <t>±0,2</t>
        </is>
      </c>
      <c r="F38" s="44">
        <f>RANDBETWEEN(6996,7003)/100</f>
        <v/>
      </c>
      <c r="G38" s="99" t="n"/>
      <c r="H38" s="12">
        <f>(F38/70-1)*100</f>
        <v/>
      </c>
      <c r="I38" s="44" t="inlineStr">
        <is>
          <t>±0,2</t>
        </is>
      </c>
      <c r="J38" s="23" t="n"/>
      <c r="K38" s="23" t="n"/>
      <c r="L38" s="23" t="n"/>
      <c r="M38" s="23" t="n"/>
    </row>
    <row customFormat="1" customHeight="1" ht="12.75" r="39" s="19">
      <c r="A39" s="10" t="n">
        <v>2</v>
      </c>
      <c r="B39" s="44">
        <f>RANDBETWEEN(2998,3005)/100</f>
        <v/>
      </c>
      <c r="C39" s="99" t="n"/>
      <c r="D39" s="12">
        <f>(B39/30-1)*100</f>
        <v/>
      </c>
      <c r="E39" s="103" t="n"/>
      <c r="F39" s="44">
        <f>RANDBETWEEN(6996,7003)/100</f>
        <v/>
      </c>
      <c r="G39" s="99" t="n"/>
      <c r="H39" s="12">
        <f>(F39/70-1)*100</f>
        <v/>
      </c>
      <c r="I39" s="103" t="n"/>
      <c r="J39" s="23" t="n"/>
      <c r="K39" s="23" t="n"/>
      <c r="L39" s="23" t="n"/>
      <c r="M39" s="23" t="n"/>
    </row>
    <row customFormat="1" customHeight="1" ht="12.75" r="40" s="19">
      <c r="A40" s="10" t="n">
        <v>3</v>
      </c>
      <c r="B40" s="44">
        <f>RANDBETWEEN(2998,3005)/100</f>
        <v/>
      </c>
      <c r="C40" s="99" t="n"/>
      <c r="D40" s="12">
        <f>(B40/30-1)*100</f>
        <v/>
      </c>
      <c r="E40" s="103" t="n"/>
      <c r="F40" s="44">
        <f>RANDBETWEEN(6996,7003)/100</f>
        <v/>
      </c>
      <c r="G40" s="99" t="n"/>
      <c r="H40" s="12">
        <f>(F40/70-1)*100</f>
        <v/>
      </c>
      <c r="I40" s="103" t="n"/>
      <c r="J40" s="23" t="n"/>
      <c r="K40" s="23" t="n"/>
      <c r="L40" s="23" t="n"/>
      <c r="M40" s="23" t="n"/>
    </row>
    <row customFormat="1" customHeight="1" ht="12.75" r="41" s="19">
      <c r="A41" s="10" t="n">
        <v>4</v>
      </c>
      <c r="B41" s="44">
        <f>RANDBETWEEN(2998,3005)/100</f>
        <v/>
      </c>
      <c r="C41" s="99" t="n"/>
      <c r="D41" s="12">
        <f>(B41/30-1)*100</f>
        <v/>
      </c>
      <c r="E41" s="103" t="n"/>
      <c r="F41" s="44">
        <f>RANDBETWEEN(6996,7003)/100</f>
        <v/>
      </c>
      <c r="G41" s="99" t="n"/>
      <c r="H41" s="12">
        <f>(F41/70-1)*100</f>
        <v/>
      </c>
      <c r="I41" s="103" t="n"/>
      <c r="J41" s="23" t="n"/>
      <c r="K41" s="23" t="n"/>
      <c r="L41" s="23" t="n"/>
      <c r="M41" s="23" t="n"/>
    </row>
    <row customFormat="1" customHeight="1" ht="12.75" r="42" s="19">
      <c r="A42" s="10" t="n">
        <v>5</v>
      </c>
      <c r="B42" s="44">
        <f>RANDBETWEEN(2998,3005)/100</f>
        <v/>
      </c>
      <c r="C42" s="99" t="n"/>
      <c r="D42" s="12">
        <f>(B42/30-1)*100</f>
        <v/>
      </c>
      <c r="E42" s="103" t="n"/>
      <c r="F42" s="44">
        <f>RANDBETWEEN(6996,7003)/100</f>
        <v/>
      </c>
      <c r="G42" s="99" t="n"/>
      <c r="H42" s="12">
        <f>(F42/70-1)*100</f>
        <v/>
      </c>
      <c r="I42" s="103" t="n"/>
      <c r="J42" s="23" t="n"/>
      <c r="K42" s="23" t="n"/>
      <c r="L42" s="23" t="n"/>
      <c r="M42" s="23" t="n"/>
    </row>
    <row customFormat="1" customHeight="1" ht="12.75" r="43" s="19">
      <c r="A43" s="10" t="n">
        <v>6</v>
      </c>
      <c r="B43" s="44">
        <f>RANDBETWEEN(2998,3005)/100</f>
        <v/>
      </c>
      <c r="C43" s="99" t="n"/>
      <c r="D43" s="12">
        <f>(B43/30-1)*100</f>
        <v/>
      </c>
      <c r="E43" s="100" t="n"/>
      <c r="F43" s="44">
        <f>RANDBETWEEN(6996,7003)/100</f>
        <v/>
      </c>
      <c r="G43" s="99" t="n"/>
      <c r="H43" s="12">
        <f>(F43/70-1)*100</f>
        <v/>
      </c>
      <c r="I43" s="100" t="n"/>
      <c r="J43" s="23" t="n"/>
      <c r="K43" s="23" t="n"/>
      <c r="L43" s="23" t="n"/>
      <c r="M43" s="23" t="n"/>
    </row>
    <row customFormat="1" customHeight="1" ht="15.75" r="44" s="19">
      <c r="A44" s="35" t="inlineStr">
        <is>
          <t>tо  = 130 0С</t>
        </is>
      </c>
      <c r="B44" s="109" t="n"/>
      <c r="C44" s="109" t="n"/>
      <c r="D44" s="99" t="n"/>
      <c r="E44" s="16" t="n"/>
      <c r="F44" s="31" t="n"/>
      <c r="G44" s="31" t="n"/>
      <c r="H44" s="32" t="n"/>
      <c r="I44" s="16" t="n"/>
      <c r="J44" s="16" t="n"/>
      <c r="K44" s="16" t="n"/>
      <c r="L44" s="23" t="n"/>
      <c r="M44" s="16" t="n"/>
    </row>
    <row customFormat="1" customHeight="1" ht="12.75" r="45" s="19">
      <c r="A45" s="36" t="inlineStr">
        <is>
          <t>tиср,0С</t>
        </is>
      </c>
      <c r="B45" s="93" t="n"/>
      <c r="C45" s="37" t="inlineStr">
        <is>
          <t>δ ТВt,%</t>
        </is>
      </c>
      <c r="D45" s="37" t="inlineStr">
        <is>
          <t>δ max,%</t>
        </is>
      </c>
      <c r="E45" s="16" t="n"/>
      <c r="F45" s="16" t="n"/>
      <c r="G45" s="16" t="n"/>
      <c r="H45" s="23" t="n"/>
      <c r="I45" s="16" t="n"/>
      <c r="J45" s="16" t="n"/>
      <c r="K45" s="16" t="n"/>
      <c r="L45" s="23" t="n"/>
      <c r="M45" s="16" t="n"/>
    </row>
    <row customFormat="1" customHeight="1" ht="12.75" r="46" s="19">
      <c r="A46" s="94" t="n"/>
      <c r="B46" s="95" t="n"/>
      <c r="C46" s="100" t="n"/>
      <c r="D46" s="100" t="n"/>
      <c r="E46" s="16" t="n"/>
      <c r="F46" s="16" t="n"/>
      <c r="G46" s="16" t="n"/>
      <c r="H46" s="23" t="n"/>
      <c r="I46" s="16" t="n"/>
      <c r="J46" s="16" t="n"/>
      <c r="K46" s="16" t="n"/>
      <c r="L46" s="23" t="n"/>
      <c r="M46" s="16" t="n"/>
    </row>
    <row customFormat="1" customHeight="1" ht="12.75" r="47" s="19">
      <c r="A47" s="44">
        <f>RANDBETWEEN(12992,13004)/100</f>
        <v/>
      </c>
      <c r="B47" s="99" t="n"/>
      <c r="C47" s="12">
        <f>(A47/130-1)*100</f>
        <v/>
      </c>
      <c r="D47" s="44" t="inlineStr">
        <is>
          <t>±0,2</t>
        </is>
      </c>
      <c r="E47" s="16" t="n"/>
      <c r="F47" s="16" t="n"/>
      <c r="G47" s="16" t="n"/>
      <c r="H47" s="23" t="n"/>
      <c r="I47" s="16" t="n"/>
      <c r="J47" s="16" t="n"/>
      <c r="K47" s="16" t="n"/>
      <c r="L47" s="23" t="n"/>
      <c r="M47" s="16" t="n"/>
    </row>
    <row customFormat="1" customHeight="1" ht="12.75" r="48" s="19">
      <c r="A48" s="44">
        <f>RANDBETWEEN(12992,13004)/100</f>
        <v/>
      </c>
      <c r="B48" s="99" t="n"/>
      <c r="C48" s="12">
        <f>(A48/130-1)*100</f>
        <v/>
      </c>
      <c r="D48" s="103" t="n"/>
      <c r="E48" s="16" t="n"/>
      <c r="F48" s="16" t="n"/>
      <c r="G48" s="16" t="n"/>
      <c r="H48" s="23" t="n"/>
      <c r="I48" s="16" t="n"/>
      <c r="J48" s="16" t="n"/>
      <c r="K48" s="16" t="n"/>
      <c r="L48" s="23" t="n"/>
      <c r="M48" s="16" t="n"/>
    </row>
    <row customFormat="1" customHeight="1" ht="12.75" r="49" s="19">
      <c r="A49" s="44">
        <f>RANDBETWEEN(12992,13004)/100</f>
        <v/>
      </c>
      <c r="B49" s="99" t="n"/>
      <c r="C49" s="12">
        <f>(A49/130-1)*100</f>
        <v/>
      </c>
      <c r="D49" s="103" t="n"/>
      <c r="E49" s="16" t="n"/>
      <c r="F49" s="16" t="n"/>
      <c r="G49" s="16" t="n"/>
      <c r="H49" s="23" t="n"/>
      <c r="I49" s="16" t="n"/>
      <c r="J49" s="16" t="n"/>
      <c r="K49" s="16" t="n"/>
      <c r="L49" s="23" t="n"/>
      <c r="M49" s="16" t="n"/>
    </row>
    <row customFormat="1" customHeight="1" ht="12.75" r="50" s="19">
      <c r="A50" s="44">
        <f>RANDBETWEEN(12992,13004)/100</f>
        <v/>
      </c>
      <c r="B50" s="99" t="n"/>
      <c r="C50" s="12">
        <f>(A50/130-1)*100</f>
        <v/>
      </c>
      <c r="D50" s="103" t="n"/>
      <c r="E50" s="16" t="n"/>
      <c r="F50" s="16" t="n"/>
      <c r="G50" s="16" t="n"/>
      <c r="H50" s="23" t="n"/>
      <c r="I50" s="16" t="n"/>
      <c r="J50" s="16" t="n"/>
      <c r="K50" s="16" t="n"/>
      <c r="L50" s="23" t="n"/>
      <c r="M50" s="16" t="n"/>
    </row>
    <row customFormat="1" customHeight="1" ht="12.75" r="51" s="19">
      <c r="A51" s="44">
        <f>RANDBETWEEN(12992,13004)/100</f>
        <v/>
      </c>
      <c r="B51" s="99" t="n"/>
      <c r="C51" s="12">
        <f>(A51/130-1)*100</f>
        <v/>
      </c>
      <c r="D51" s="103" t="n"/>
      <c r="E51" s="16" t="n"/>
      <c r="F51" s="16" t="n"/>
      <c r="G51" s="16" t="n"/>
      <c r="H51" s="23" t="n"/>
      <c r="I51" s="16" t="n"/>
      <c r="J51" s="16" t="n"/>
      <c r="K51" s="16" t="n"/>
      <c r="L51" s="23" t="n"/>
      <c r="M51" s="16" t="n"/>
    </row>
    <row customFormat="1" customHeight="1" ht="12.75" r="52" s="19">
      <c r="A52" s="44">
        <f>RANDBETWEEN(12992,13004)/100</f>
        <v/>
      </c>
      <c r="B52" s="99" t="n"/>
      <c r="C52" s="12">
        <f>(A52/130-1)*100</f>
        <v/>
      </c>
      <c r="D52" s="100" t="n"/>
      <c r="E52" s="16" t="n"/>
      <c r="F52" s="16" t="n"/>
      <c r="G52" s="16" t="n"/>
      <c r="H52" s="23" t="n"/>
      <c r="I52" s="16" t="n"/>
      <c r="J52" s="16" t="n"/>
      <c r="K52" s="16" t="n"/>
      <c r="L52" s="23" t="n"/>
      <c r="M52" s="16" t="n"/>
    </row>
    <row customFormat="1" customHeight="1" ht="12.75" r="53" s="19">
      <c r="A53" s="33" t="inlineStr">
        <is>
          <t>Определение погрешности ТВ при измерении давления</t>
        </is>
      </c>
      <c r="B53" s="33" t="n"/>
      <c r="C53" s="33" t="n"/>
      <c r="D53" s="33" t="n"/>
      <c r="E53" s="18" t="n"/>
      <c r="F53" s="18" t="n"/>
      <c r="G53" s="18" t="n"/>
      <c r="H53" s="18" t="n"/>
      <c r="I53" s="18" t="n"/>
      <c r="J53" s="11" t="n"/>
      <c r="K53" s="11" t="n"/>
      <c r="L53" s="11" t="n"/>
      <c r="M53" s="11" t="n"/>
    </row>
    <row customFormat="1" customHeight="1" ht="14.25" r="54" s="19">
      <c r="A54" s="36" t="inlineStr">
        <is>
          <t>точка поверки</t>
        </is>
      </c>
      <c r="B54" s="35" t="inlineStr">
        <is>
          <t>Рo=0.625 МПа (8,0 мА)</t>
        </is>
      </c>
      <c r="C54" s="109" t="n"/>
      <c r="D54" s="109" t="n"/>
      <c r="E54" s="99" t="n"/>
      <c r="F54" s="35" t="inlineStr">
        <is>
          <t>Ризбр=1.25 МПа (12,0 мА)</t>
        </is>
      </c>
      <c r="G54" s="109" t="n"/>
      <c r="H54" s="109" t="n"/>
      <c r="I54" s="99" t="n"/>
      <c r="J54" s="19" t="n"/>
      <c r="K54" s="19" t="n"/>
      <c r="L54" s="19" t="n"/>
      <c r="M54" s="19" t="n"/>
    </row>
    <row customFormat="1" customHeight="1" ht="12.75" r="55" s="19">
      <c r="A55" s="100" t="n"/>
      <c r="B55" s="36" t="inlineStr">
        <is>
          <t>Риср, МПа</t>
        </is>
      </c>
      <c r="C55" s="93" t="n"/>
      <c r="D55" s="37" t="inlineStr">
        <is>
          <t>δ ТВp,%</t>
        </is>
      </c>
      <c r="E55" s="37" t="inlineStr">
        <is>
          <t>δ max,%</t>
        </is>
      </c>
      <c r="F55" s="36" t="inlineStr">
        <is>
          <t>Риср, МПа</t>
        </is>
      </c>
      <c r="G55" s="93" t="n"/>
      <c r="H55" s="37" t="inlineStr">
        <is>
          <t>δ ТВp,%</t>
        </is>
      </c>
      <c r="I55" s="37" t="inlineStr">
        <is>
          <t>δ max,%</t>
        </is>
      </c>
      <c r="J55" s="20" t="n"/>
      <c r="K55" s="20" t="n"/>
      <c r="L55" s="21" t="n"/>
      <c r="M55" s="21" t="n"/>
    </row>
    <row customFormat="1" customHeight="1" ht="12.75" r="56" s="19">
      <c r="A56" s="74" t="inlineStr">
        <is>
          <t xml:space="preserve"> № канала</t>
        </is>
      </c>
      <c r="B56" s="94" t="n"/>
      <c r="C56" s="95" t="n"/>
      <c r="D56" s="100" t="n"/>
      <c r="E56" s="100" t="n"/>
      <c r="F56" s="94" t="n"/>
      <c r="G56" s="95" t="n"/>
      <c r="H56" s="100" t="n"/>
      <c r="I56" s="100" t="n"/>
      <c r="J56" s="20" t="n"/>
      <c r="K56" s="20" t="n"/>
      <c r="L56" s="21" t="n"/>
      <c r="M56" s="21" t="n"/>
    </row>
    <row customFormat="1" customHeight="1" ht="12.75" r="57" s="19">
      <c r="A57" s="10" t="n">
        <v>1</v>
      </c>
      <c r="B57" s="105">
        <f>RANDBETWEEN(624,627)/1000</f>
        <v/>
      </c>
      <c r="C57" s="99" t="n"/>
      <c r="D57" s="12">
        <f>(B57/0.625-1)*100</f>
        <v/>
      </c>
      <c r="E57" s="44" t="inlineStr">
        <is>
          <t>±0,5</t>
        </is>
      </c>
      <c r="F57" s="105">
        <f>RANDBETWEEN(1249,1253)/1000</f>
        <v/>
      </c>
      <c r="G57" s="99" t="n"/>
      <c r="H57" s="12">
        <f>(F57/1.25-1)*100</f>
        <v/>
      </c>
      <c r="I57" s="44" t="inlineStr">
        <is>
          <t>±0,5</t>
        </is>
      </c>
      <c r="J57" s="110" t="n"/>
      <c r="K57" s="110" t="n"/>
      <c r="L57" s="23" t="n"/>
      <c r="M57" s="23" t="n"/>
    </row>
    <row customFormat="1" customHeight="1" ht="12.75" r="58" s="19">
      <c r="A58" s="10" t="n">
        <v>2</v>
      </c>
      <c r="B58" s="105">
        <f>RANDBETWEEN(624,627)/1000</f>
        <v/>
      </c>
      <c r="C58" s="99" t="n"/>
      <c r="D58" s="12">
        <f>(B58/0.625-1)*100</f>
        <v/>
      </c>
      <c r="E58" s="103" t="n"/>
      <c r="F58" s="105">
        <f>RANDBETWEEN(1249,1253)/1000</f>
        <v/>
      </c>
      <c r="G58" s="99" t="n"/>
      <c r="H58" s="12">
        <f>(F58/1.25-1)*100</f>
        <v/>
      </c>
      <c r="I58" s="103" t="n"/>
      <c r="J58" s="110" t="n"/>
      <c r="K58" s="110" t="n"/>
      <c r="L58" s="23" t="n"/>
      <c r="M58" s="23" t="n"/>
    </row>
    <row customFormat="1" customHeight="1" ht="12.75" r="59" s="19">
      <c r="A59" s="10" t="n">
        <v>3</v>
      </c>
      <c r="B59" s="105">
        <f>RANDBETWEEN(624,627)/1000</f>
        <v/>
      </c>
      <c r="C59" s="99" t="n"/>
      <c r="D59" s="12">
        <f>(B59/0.625-1)*100</f>
        <v/>
      </c>
      <c r="E59" s="103" t="n"/>
      <c r="F59" s="105">
        <f>RANDBETWEEN(1249,1253)/1000</f>
        <v/>
      </c>
      <c r="G59" s="99" t="n"/>
      <c r="H59" s="12">
        <f>(F59/1.25-1)*100</f>
        <v/>
      </c>
      <c r="I59" s="103" t="n"/>
      <c r="J59" s="110" t="n"/>
      <c r="K59" s="110" t="n"/>
      <c r="L59" s="23" t="n"/>
      <c r="M59" s="23" t="n"/>
    </row>
    <row customFormat="1" customHeight="1" ht="12.75" r="60" s="19">
      <c r="A60" s="10" t="n">
        <v>4</v>
      </c>
      <c r="B60" s="105">
        <f>RANDBETWEEN(624,627)/1000</f>
        <v/>
      </c>
      <c r="C60" s="99" t="n"/>
      <c r="D60" s="12">
        <f>(B60/0.625-1)*100</f>
        <v/>
      </c>
      <c r="E60" s="103" t="n"/>
      <c r="F60" s="105">
        <f>RANDBETWEEN(1249,1253)/1000</f>
        <v/>
      </c>
      <c r="G60" s="99" t="n"/>
      <c r="H60" s="12">
        <f>(F60/1.25-1)*100</f>
        <v/>
      </c>
      <c r="I60" s="103" t="n"/>
      <c r="J60" s="110" t="n"/>
      <c r="K60" s="110" t="n"/>
      <c r="L60" s="23" t="n"/>
      <c r="M60" s="23" t="n"/>
    </row>
    <row customFormat="1" customHeight="1" ht="12.75" r="61" s="19">
      <c r="A61" s="10" t="n">
        <v>5</v>
      </c>
      <c r="B61" s="105">
        <f>RANDBETWEEN(624,627)/1000</f>
        <v/>
      </c>
      <c r="C61" s="99" t="n"/>
      <c r="D61" s="12">
        <f>(B61/0.625-1)*100</f>
        <v/>
      </c>
      <c r="E61" s="103" t="n"/>
      <c r="F61" s="105">
        <f>RANDBETWEEN(1249,1253)/1000</f>
        <v/>
      </c>
      <c r="G61" s="99" t="n"/>
      <c r="H61" s="12">
        <f>(F61/1.25-1)*100</f>
        <v/>
      </c>
      <c r="I61" s="103" t="n"/>
      <c r="J61" s="110" t="n"/>
      <c r="K61" s="110" t="n"/>
      <c r="L61" s="23" t="n"/>
      <c r="M61" s="23" t="n"/>
    </row>
    <row customFormat="1" customHeight="1" ht="12.75" r="62" s="19">
      <c r="A62" s="10" t="n">
        <v>6</v>
      </c>
      <c r="B62" s="105">
        <f>RANDBETWEEN(624,627)/1000</f>
        <v/>
      </c>
      <c r="C62" s="99" t="n"/>
      <c r="D62" s="12">
        <f>(B62/0.625-1)*100</f>
        <v/>
      </c>
      <c r="E62" s="100" t="n"/>
      <c r="F62" s="105">
        <f>RANDBETWEEN(1249,1253)/1000</f>
        <v/>
      </c>
      <c r="G62" s="99" t="n"/>
      <c r="H62" s="12">
        <f>(F62/1.25-1)*100</f>
        <v/>
      </c>
      <c r="I62" s="100" t="n"/>
      <c r="J62" s="110" t="n"/>
      <c r="K62" s="110" t="n"/>
      <c r="L62" s="23" t="n"/>
      <c r="M62" s="23" t="n"/>
    </row>
    <row r="63">
      <c r="A63" s="35" t="inlineStr">
        <is>
          <t>Ризбр=2.25 МПа (18,4 мА)</t>
        </is>
      </c>
      <c r="B63" s="109" t="n"/>
      <c r="C63" s="109" t="n"/>
      <c r="D63" s="99" t="n"/>
    </row>
    <row r="64">
      <c r="A64" s="36" t="inlineStr">
        <is>
          <t>Риср, МПа</t>
        </is>
      </c>
      <c r="B64" s="93" t="n"/>
      <c r="C64" s="37" t="inlineStr">
        <is>
          <t>δ ТВp,%</t>
        </is>
      </c>
      <c r="D64" s="37" t="inlineStr">
        <is>
          <t>δ max,%</t>
        </is>
      </c>
    </row>
    <row r="65">
      <c r="A65" s="94" t="n"/>
      <c r="B65" s="95" t="n"/>
      <c r="C65" s="100" t="n"/>
      <c r="D65" s="100" t="n"/>
    </row>
    <row r="66">
      <c r="A66" s="105">
        <f>RANDBETWEEN(2249,2257)/1000</f>
        <v/>
      </c>
      <c r="B66" s="99" t="n"/>
      <c r="C66" s="12">
        <f>(A66/2.25-1)*100</f>
        <v/>
      </c>
      <c r="D66" s="44" t="inlineStr">
        <is>
          <t>±0,5</t>
        </is>
      </c>
    </row>
    <row r="67">
      <c r="A67" s="105">
        <f>RANDBETWEEN(2249,2257)/1000</f>
        <v/>
      </c>
      <c r="B67" s="99" t="n"/>
      <c r="C67" s="12">
        <f>(A67/2.25-1)*100</f>
        <v/>
      </c>
      <c r="D67" s="103" t="n"/>
    </row>
    <row r="68">
      <c r="A68" s="105">
        <f>RANDBETWEEN(2249,2257)/1000</f>
        <v/>
      </c>
      <c r="B68" s="99" t="n"/>
      <c r="C68" s="12">
        <f>(A68/2.25-1)*100</f>
        <v/>
      </c>
      <c r="D68" s="103" t="n"/>
    </row>
    <row r="69">
      <c r="A69" s="105">
        <f>RANDBETWEEN(2249,2257)/1000</f>
        <v/>
      </c>
      <c r="B69" s="99" t="n"/>
      <c r="C69" s="12">
        <f>(A69/2.25-1)*100</f>
        <v/>
      </c>
      <c r="D69" s="103" t="n"/>
    </row>
    <row r="70">
      <c r="A70" s="105">
        <f>RANDBETWEEN(2249,2257)/1000</f>
        <v/>
      </c>
      <c r="B70" s="99" t="n"/>
      <c r="C70" s="12">
        <f>(A70/2.25-1)*100</f>
        <v/>
      </c>
      <c r="D70" s="103" t="n"/>
    </row>
    <row r="71">
      <c r="A71" s="105">
        <f>RANDBETWEEN(2249,2257)/1000</f>
        <v/>
      </c>
      <c r="B71" s="99" t="n"/>
      <c r="C71" s="12">
        <f>(A71/2.25-1)*100</f>
        <v/>
      </c>
      <c r="D71" s="100" t="n"/>
    </row>
    <row r="72">
      <c r="A72" s="11" t="inlineStr">
        <is>
          <t>Определение погрешности ТВ при измерении количества тепловой энергии и тепловой мощности</t>
        </is>
      </c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</row>
    <row customFormat="1" customHeight="1" ht="15.75" r="73" s="19">
      <c r="A73" s="36" t="inlineStr">
        <is>
          <t>точка поверки</t>
        </is>
      </c>
      <c r="B73" s="35" t="inlineStr">
        <is>
          <t>tо  = 30 0С, Рo=0.6 МПа</t>
        </is>
      </c>
      <c r="C73" s="109" t="n"/>
      <c r="D73" s="109" t="n"/>
      <c r="E73" s="99" t="n"/>
      <c r="F73" s="35" t="inlineStr">
        <is>
          <t>tо  = 70 0С, Рo=0.6 МПа</t>
        </is>
      </c>
      <c r="G73" s="109" t="n"/>
      <c r="H73" s="109" t="n"/>
      <c r="I73" s="99" t="n"/>
    </row>
    <row customFormat="1" customHeight="1" ht="12.75" r="74" s="19">
      <c r="A74" s="100" t="n"/>
      <c r="B74" s="36" t="inlineStr">
        <is>
          <t>Wи, Гкал</t>
        </is>
      </c>
      <c r="C74" s="93" t="n"/>
      <c r="D74" s="37" t="inlineStr">
        <is>
          <t>δ ТВW,%</t>
        </is>
      </c>
      <c r="E74" s="37" t="inlineStr">
        <is>
          <t>δ max,%</t>
        </is>
      </c>
      <c r="F74" s="36" t="inlineStr">
        <is>
          <t>Wи, Гкал</t>
        </is>
      </c>
      <c r="G74" s="93" t="n"/>
      <c r="H74" s="37" t="inlineStr">
        <is>
          <t>δ ТВW,%</t>
        </is>
      </c>
      <c r="I74" s="37" t="inlineStr">
        <is>
          <t>δ max,%</t>
        </is>
      </c>
    </row>
    <row customFormat="1" customHeight="1" ht="12.75" r="75" s="19">
      <c r="A75" s="74" t="inlineStr">
        <is>
          <t>№ канала</t>
        </is>
      </c>
      <c r="B75" s="94" t="n"/>
      <c r="C75" s="95" t="n"/>
      <c r="D75" s="100" t="n"/>
      <c r="E75" s="100" t="n"/>
      <c r="F75" s="94" t="n"/>
      <c r="G75" s="95" t="n"/>
      <c r="H75" s="100" t="n"/>
      <c r="I75" s="100" t="n"/>
    </row>
    <row customFormat="1" customHeight="1" ht="12.75" r="76" s="19">
      <c r="A76" s="10" t="n">
        <v>1</v>
      </c>
      <c r="B76" s="105">
        <f>RANDBETWEEN(1197,1201)/1000</f>
        <v/>
      </c>
      <c r="C76" s="99" t="n"/>
      <c r="D76" s="12">
        <f>(B76/C91-1)*100</f>
        <v/>
      </c>
      <c r="E76" s="44" t="inlineStr">
        <is>
          <t>±0,5</t>
        </is>
      </c>
      <c r="F76" s="105">
        <f>RANDBETWEEN(2740,2750)/1000</f>
        <v/>
      </c>
      <c r="G76" s="99" t="n"/>
      <c r="H76" s="12">
        <f>(F76/F91-1)*100</f>
        <v/>
      </c>
      <c r="I76" s="44" t="inlineStr">
        <is>
          <t>±0,5</t>
        </is>
      </c>
    </row>
    <row customFormat="1" customHeight="1" ht="12.75" r="77" s="19">
      <c r="A77" s="10" t="n">
        <v>2</v>
      </c>
      <c r="B77" s="105">
        <f>RANDBETWEEN(1197,1201)/1000</f>
        <v/>
      </c>
      <c r="C77" s="99" t="n"/>
      <c r="D77" s="12">
        <f>(B77/C91-1)*100</f>
        <v/>
      </c>
      <c r="E77" s="103" t="n"/>
      <c r="F77" s="105">
        <f>RANDBETWEEN(2740,2750)/1000</f>
        <v/>
      </c>
      <c r="G77" s="99" t="n"/>
      <c r="H77" s="12">
        <f>(F77/F91-1)*100</f>
        <v/>
      </c>
      <c r="I77" s="103" t="n"/>
    </row>
    <row customFormat="1" customHeight="1" ht="12.75" r="78" s="19">
      <c r="A78" s="10" t="n">
        <v>3</v>
      </c>
      <c r="B78" s="105">
        <f>RANDBETWEEN(1197,1201)/1000</f>
        <v/>
      </c>
      <c r="C78" s="99" t="n"/>
      <c r="D78" s="12">
        <f>(B78/C91-1)*100</f>
        <v/>
      </c>
      <c r="E78" s="103" t="n"/>
      <c r="F78" s="105">
        <f>RANDBETWEEN(2740,2750)/1000</f>
        <v/>
      </c>
      <c r="G78" s="99" t="n"/>
      <c r="H78" s="12">
        <f>(F78/F91-1)*100</f>
        <v/>
      </c>
      <c r="I78" s="103" t="n"/>
    </row>
    <row customFormat="1" customHeight="1" ht="12.75" r="79" s="19">
      <c r="A79" s="10" t="n">
        <v>4</v>
      </c>
      <c r="B79" s="105">
        <f>RANDBETWEEN(1197,1201)/1000</f>
        <v/>
      </c>
      <c r="C79" s="99" t="n"/>
      <c r="D79" s="12">
        <f>(B79/C91-1)*100</f>
        <v/>
      </c>
      <c r="E79" s="103" t="n"/>
      <c r="F79" s="105">
        <f>RANDBETWEEN(2740,2750)/1000</f>
        <v/>
      </c>
      <c r="G79" s="99" t="n"/>
      <c r="H79" s="12">
        <f>(F79/F91-1)*100</f>
        <v/>
      </c>
      <c r="I79" s="103" t="n"/>
    </row>
    <row customFormat="1" customHeight="1" ht="12.75" r="80" s="19">
      <c r="A80" s="10" t="n">
        <v>5</v>
      </c>
      <c r="B80" s="105">
        <f>RANDBETWEEN(1197,1201)/1000</f>
        <v/>
      </c>
      <c r="C80" s="99" t="n"/>
      <c r="D80" s="12">
        <f>(B80/C91-1)*100</f>
        <v/>
      </c>
      <c r="E80" s="103" t="n"/>
      <c r="F80" s="105">
        <f>RANDBETWEEN(2740,2750)/1000</f>
        <v/>
      </c>
      <c r="G80" s="99" t="n"/>
      <c r="H80" s="12">
        <f>(F80/F91-1)*100</f>
        <v/>
      </c>
      <c r="I80" s="103" t="n"/>
    </row>
    <row customFormat="1" customHeight="1" ht="12.75" r="81" s="19">
      <c r="A81" s="10" t="n">
        <v>6</v>
      </c>
      <c r="B81" s="105">
        <f>RANDBETWEEN(1197,1201)/1000</f>
        <v/>
      </c>
      <c r="C81" s="99" t="n"/>
      <c r="D81" s="12">
        <f>(B81/C91-1)*100</f>
        <v/>
      </c>
      <c r="E81" s="100" t="n"/>
      <c r="F81" s="105">
        <f>RANDBETWEEN(2740,2750)/1000</f>
        <v/>
      </c>
      <c r="G81" s="99" t="n"/>
      <c r="H81" s="12">
        <f>(F81/F91-1)*100</f>
        <v/>
      </c>
      <c r="I81" s="100" t="n"/>
    </row>
    <row customHeight="1" ht="15.75" r="82" s="5">
      <c r="A82" s="35" t="inlineStr">
        <is>
          <t>tо  = 130 0С, Рo=0.6 МПа</t>
        </is>
      </c>
      <c r="B82" s="109" t="n"/>
      <c r="C82" s="109" t="n"/>
      <c r="D82" s="99" t="n"/>
    </row>
    <row r="83">
      <c r="A83" s="36" t="inlineStr">
        <is>
          <t>Wи, Гкал</t>
        </is>
      </c>
      <c r="B83" s="93" t="n"/>
      <c r="C83" s="37" t="inlineStr">
        <is>
          <t>δ ТВW,%</t>
        </is>
      </c>
      <c r="D83" s="37" t="inlineStr">
        <is>
          <t>δ max,%</t>
        </is>
      </c>
    </row>
    <row r="84">
      <c r="A84" s="94" t="n"/>
      <c r="B84" s="95" t="n"/>
      <c r="C84" s="100" t="n"/>
      <c r="D84" s="100" t="n"/>
    </row>
    <row r="85">
      <c r="A85" s="105">
        <f>RANDBETWEEN(4879,4885)/1000</f>
        <v/>
      </c>
      <c r="B85" s="99" t="n"/>
      <c r="C85" s="12">
        <f>(A85/I91-1)*100</f>
        <v/>
      </c>
      <c r="D85" s="44" t="inlineStr">
        <is>
          <t>±0,5</t>
        </is>
      </c>
    </row>
    <row r="86">
      <c r="A86" s="105">
        <f>RANDBETWEEN(4879,4885)/1000</f>
        <v/>
      </c>
      <c r="B86" s="99" t="n"/>
      <c r="C86" s="12">
        <f>(A86/I91-1)*100</f>
        <v/>
      </c>
      <c r="D86" s="103" t="n"/>
    </row>
    <row r="87">
      <c r="A87" s="105">
        <f>RANDBETWEEN(4879,4885)/1000</f>
        <v/>
      </c>
      <c r="B87" s="99" t="n"/>
      <c r="C87" s="12">
        <f>(A87/I91-1)*100</f>
        <v/>
      </c>
      <c r="D87" s="103" t="n"/>
    </row>
    <row r="88">
      <c r="A88" s="105">
        <f>RANDBETWEEN(4879,4885)/1000</f>
        <v/>
      </c>
      <c r="B88" s="99" t="n"/>
      <c r="C88" s="12">
        <f>(A88/I91-1)*100</f>
        <v/>
      </c>
      <c r="D88" s="103" t="n"/>
    </row>
    <row r="89">
      <c r="A89" s="105">
        <f>RANDBETWEEN(4879,4885)/1000</f>
        <v/>
      </c>
      <c r="B89" s="99" t="n"/>
      <c r="C89" s="12">
        <f>(A89/I91-1)*100</f>
        <v/>
      </c>
      <c r="D89" s="103" t="n"/>
    </row>
    <row r="90">
      <c r="A90" s="105">
        <f>RANDBETWEEN(4879,4885)/1000</f>
        <v/>
      </c>
      <c r="B90" s="99" t="n"/>
      <c r="C90" s="12">
        <f>(A90/I91-1)*100</f>
        <v/>
      </c>
      <c r="D90" s="100" t="n"/>
    </row>
    <row r="91">
      <c r="B91" s="53" t="inlineStr">
        <is>
          <t>Wo1=</t>
        </is>
      </c>
      <c r="C91" s="46">
        <f>30.14308/1000000*995.8711*0.00005*800000</f>
        <v/>
      </c>
      <c r="E91" s="53" t="inlineStr">
        <is>
          <t>Wo1=</t>
        </is>
      </c>
      <c r="F91" s="111">
        <f>70.093/1000000*977.9959*0.00005*800000</f>
        <v/>
      </c>
      <c r="H91" s="53" t="inlineStr">
        <is>
          <t>Wo1=</t>
        </is>
      </c>
      <c r="I91" s="46">
        <f>130.5585/1000000*935.0488*0.00005*800000</f>
        <v/>
      </c>
    </row>
    <row customFormat="1" customHeight="1" ht="15.75" r="92" s="19">
      <c r="A92" s="36" t="inlineStr">
        <is>
          <t>точка поверки</t>
        </is>
      </c>
      <c r="B92" s="35" t="inlineStr">
        <is>
          <t>tо  = 30 0С, Рo=0.6 МПа</t>
        </is>
      </c>
      <c r="C92" s="109" t="n"/>
      <c r="D92" s="109" t="n"/>
      <c r="E92" s="99" t="n"/>
      <c r="F92" s="35" t="inlineStr">
        <is>
          <t>tо  = 70 0С, Рo=0.6 МПа</t>
        </is>
      </c>
      <c r="G92" s="109" t="n"/>
      <c r="H92" s="109" t="n"/>
      <c r="I92" s="99" t="n"/>
    </row>
    <row customFormat="1" customHeight="1" ht="12.75" r="93" s="19">
      <c r="A93" s="100" t="n"/>
      <c r="B93" s="36" t="inlineStr">
        <is>
          <t>Eи, Гкал/ч</t>
        </is>
      </c>
      <c r="C93" s="93" t="n"/>
      <c r="D93" s="37" t="inlineStr">
        <is>
          <t>δ ТВE,%</t>
        </is>
      </c>
      <c r="E93" s="37" t="inlineStr">
        <is>
          <t>δ max,%</t>
        </is>
      </c>
      <c r="F93" s="36" t="inlineStr">
        <is>
          <t>Eи, Гкал/ч</t>
        </is>
      </c>
      <c r="G93" s="93" t="n"/>
      <c r="H93" s="37" t="inlineStr">
        <is>
          <t>δ ТВE,%</t>
        </is>
      </c>
      <c r="I93" s="37" t="inlineStr">
        <is>
          <t>δ max,%</t>
        </is>
      </c>
    </row>
    <row customFormat="1" customHeight="1" ht="12.75" r="94" s="19">
      <c r="A94" s="74" t="inlineStr">
        <is>
          <t>№ канала</t>
        </is>
      </c>
      <c r="B94" s="94" t="n"/>
      <c r="C94" s="95" t="n"/>
      <c r="D94" s="100" t="n"/>
      <c r="E94" s="100" t="n"/>
      <c r="F94" s="94" t="n"/>
      <c r="G94" s="95" t="n"/>
      <c r="H94" s="100" t="n"/>
      <c r="I94" s="100" t="n"/>
    </row>
    <row customFormat="1" customHeight="1" ht="12.75" r="95" s="19">
      <c r="A95" s="10" t="n">
        <v>1</v>
      </c>
      <c r="B95" s="105">
        <f>B76*60/40</f>
        <v/>
      </c>
      <c r="C95" s="99" t="n"/>
      <c r="D95" s="12">
        <f>(B95/C111-1)*100</f>
        <v/>
      </c>
      <c r="E95" s="44" t="inlineStr">
        <is>
          <t>±0,5</t>
        </is>
      </c>
      <c r="F95" s="105">
        <f>F76*60/40</f>
        <v/>
      </c>
      <c r="G95" s="99" t="n"/>
      <c r="H95" s="12">
        <f>(F95/F111-1)*100</f>
        <v/>
      </c>
      <c r="I95" s="44" t="inlineStr">
        <is>
          <t>±0,5</t>
        </is>
      </c>
    </row>
    <row customFormat="1" customHeight="1" ht="12.75" r="96" s="19">
      <c r="A96" s="10" t="n">
        <v>2</v>
      </c>
      <c r="B96" s="105">
        <f>B77*60/40</f>
        <v/>
      </c>
      <c r="C96" s="99" t="n"/>
      <c r="D96" s="12">
        <f>(B96/C111-1)*100</f>
        <v/>
      </c>
      <c r="E96" s="103" t="n"/>
      <c r="F96" s="105">
        <f>F77*60/40</f>
        <v/>
      </c>
      <c r="G96" s="99" t="n"/>
      <c r="H96" s="12">
        <f>(F96/F111-1)*100</f>
        <v/>
      </c>
      <c r="I96" s="103" t="n"/>
    </row>
    <row customFormat="1" customHeight="1" ht="12.75" r="97" s="19">
      <c r="A97" s="10" t="n">
        <v>3</v>
      </c>
      <c r="B97" s="105">
        <f>B78*60/40</f>
        <v/>
      </c>
      <c r="C97" s="99" t="n"/>
      <c r="D97" s="12">
        <f>(B97/C111-1)*100</f>
        <v/>
      </c>
      <c r="E97" s="103" t="n"/>
      <c r="F97" s="105">
        <f>F78*60/40</f>
        <v/>
      </c>
      <c r="G97" s="99" t="n"/>
      <c r="H97" s="12">
        <f>(F97/F111-1)*100</f>
        <v/>
      </c>
      <c r="I97" s="103" t="n"/>
    </row>
    <row customFormat="1" customHeight="1" ht="12.75" r="98" s="19">
      <c r="A98" s="10" t="n">
        <v>4</v>
      </c>
      <c r="B98" s="105">
        <f>B79*60/40</f>
        <v/>
      </c>
      <c r="C98" s="99" t="n"/>
      <c r="D98" s="12">
        <f>(B98/C111-1)*100</f>
        <v/>
      </c>
      <c r="E98" s="103" t="n"/>
      <c r="F98" s="105">
        <f>F79*60/40</f>
        <v/>
      </c>
      <c r="G98" s="99" t="n"/>
      <c r="H98" s="12">
        <f>(F98/F111-1)*100</f>
        <v/>
      </c>
      <c r="I98" s="103" t="n"/>
    </row>
    <row customFormat="1" customHeight="1" ht="12.75" r="99" s="19">
      <c r="A99" s="10" t="n">
        <v>5</v>
      </c>
      <c r="B99" s="105">
        <f>B80*60/40</f>
        <v/>
      </c>
      <c r="C99" s="99" t="n"/>
      <c r="D99" s="12">
        <f>(B99/C111-1)*100</f>
        <v/>
      </c>
      <c r="E99" s="103" t="n"/>
      <c r="F99" s="105">
        <f>F80*60/40</f>
        <v/>
      </c>
      <c r="G99" s="99" t="n"/>
      <c r="H99" s="12">
        <f>(F99/F111-1)*100</f>
        <v/>
      </c>
      <c r="I99" s="103" t="n"/>
    </row>
    <row customFormat="1" customHeight="1" ht="12.75" r="100" s="19">
      <c r="A100" s="10" t="n">
        <v>6</v>
      </c>
      <c r="B100" s="105">
        <f>B81*60/40</f>
        <v/>
      </c>
      <c r="C100" s="99" t="n"/>
      <c r="D100" s="12">
        <f>(B100/C111-1)*100</f>
        <v/>
      </c>
      <c r="E100" s="100" t="n"/>
      <c r="F100" s="105">
        <f>F81*60/40</f>
        <v/>
      </c>
      <c r="G100" s="99" t="n"/>
      <c r="H100" s="12">
        <f>(F100/F111-1)*100</f>
        <v/>
      </c>
      <c r="I100" s="100" t="n"/>
    </row>
    <row customFormat="1" customHeight="1" ht="15.75" r="101" s="19">
      <c r="A101" s="35" t="inlineStr">
        <is>
          <t>tо  = 130 0С, Рo=0.6 МПа</t>
        </is>
      </c>
      <c r="B101" s="109" t="n"/>
      <c r="C101" s="109" t="n"/>
      <c r="D101" s="99" t="n"/>
      <c r="E101" s="16" t="n"/>
      <c r="F101" s="112" t="n"/>
      <c r="G101" s="112" t="n"/>
      <c r="H101" s="23" t="n"/>
      <c r="I101" s="16" t="n"/>
    </row>
    <row customFormat="1" customHeight="1" ht="12.75" r="102" s="19">
      <c r="A102" s="36" t="inlineStr">
        <is>
          <t>Eи, Гкал/ч</t>
        </is>
      </c>
      <c r="B102" s="93" t="n"/>
      <c r="C102" s="37" t="inlineStr">
        <is>
          <t>δ ТВE,%</t>
        </is>
      </c>
      <c r="D102" s="37" t="inlineStr">
        <is>
          <t>δ max,%</t>
        </is>
      </c>
      <c r="E102" s="16" t="n"/>
      <c r="F102" s="112" t="n"/>
      <c r="G102" s="112" t="n"/>
      <c r="H102" s="23" t="n"/>
      <c r="I102" s="16" t="n"/>
    </row>
    <row customFormat="1" customHeight="1" ht="12.75" r="103" s="19">
      <c r="A103" s="94" t="n"/>
      <c r="B103" s="95" t="n"/>
      <c r="C103" s="100" t="n"/>
      <c r="D103" s="100" t="n"/>
      <c r="E103" s="16" t="n"/>
      <c r="F103" s="112" t="n"/>
      <c r="G103" s="112" t="n"/>
      <c r="H103" s="23" t="n"/>
      <c r="I103" s="16" t="n"/>
    </row>
    <row customFormat="1" customHeight="1" ht="12.75" r="104" s="19">
      <c r="A104" s="105">
        <f>A85*60/40</f>
        <v/>
      </c>
      <c r="B104" s="99" t="n"/>
      <c r="C104" s="12">
        <f>(A104/I111-1)*100</f>
        <v/>
      </c>
      <c r="D104" s="44" t="inlineStr">
        <is>
          <t>±0,5</t>
        </is>
      </c>
      <c r="E104" s="16" t="n"/>
      <c r="F104" s="112" t="n"/>
      <c r="G104" s="112" t="n"/>
      <c r="H104" s="23" t="n"/>
      <c r="I104" s="16" t="n"/>
    </row>
    <row customFormat="1" customHeight="1" ht="12.75" r="105" s="19">
      <c r="A105" s="105">
        <f>A86*60/40</f>
        <v/>
      </c>
      <c r="B105" s="99" t="n"/>
      <c r="C105" s="12">
        <f>(A105/I111-1)*100</f>
        <v/>
      </c>
      <c r="D105" s="103" t="n"/>
      <c r="E105" s="16" t="n"/>
      <c r="F105" s="112" t="n"/>
      <c r="G105" s="112" t="n"/>
      <c r="H105" s="23" t="n"/>
      <c r="I105" s="16" t="n"/>
    </row>
    <row customFormat="1" customHeight="1" ht="12.75" r="106" s="19">
      <c r="A106" s="105">
        <f>A87*60/40</f>
        <v/>
      </c>
      <c r="B106" s="99" t="n"/>
      <c r="C106" s="12">
        <f>(A106/I111-1)*100</f>
        <v/>
      </c>
      <c r="D106" s="103" t="n"/>
      <c r="E106" s="16" t="n"/>
      <c r="F106" s="112" t="n"/>
      <c r="G106" s="112" t="n"/>
      <c r="H106" s="23" t="n"/>
      <c r="I106" s="16" t="n"/>
    </row>
    <row customFormat="1" customHeight="1" ht="12.75" r="107" s="19">
      <c r="A107" s="105">
        <f>A88*60/40</f>
        <v/>
      </c>
      <c r="B107" s="99" t="n"/>
      <c r="C107" s="12">
        <f>(A107/I111-1)*100</f>
        <v/>
      </c>
      <c r="D107" s="103" t="n"/>
      <c r="E107" s="16" t="n"/>
      <c r="F107" s="112" t="n"/>
      <c r="G107" s="112" t="n"/>
      <c r="H107" s="23" t="n"/>
      <c r="I107" s="16" t="n"/>
    </row>
    <row customFormat="1" customHeight="1" ht="12.75" r="108" s="19">
      <c r="A108" s="105">
        <f>A89*60/40</f>
        <v/>
      </c>
      <c r="B108" s="99" t="n"/>
      <c r="C108" s="12">
        <f>(A108/I111-1)*100</f>
        <v/>
      </c>
      <c r="D108" s="103" t="n"/>
      <c r="E108" s="16" t="n"/>
      <c r="F108" s="112" t="n"/>
      <c r="G108" s="112" t="n"/>
      <c r="H108" s="23" t="n"/>
      <c r="I108" s="16" t="n"/>
    </row>
    <row customFormat="1" customHeight="1" ht="12.75" r="109" s="19">
      <c r="A109" s="105">
        <f>A90*60/40</f>
        <v/>
      </c>
      <c r="B109" s="99" t="n"/>
      <c r="C109" s="12">
        <f>(A109/I111-1)*100</f>
        <v/>
      </c>
      <c r="D109" s="100" t="n"/>
      <c r="E109" s="16" t="n"/>
      <c r="F109" s="112" t="n"/>
      <c r="G109" s="112" t="n"/>
      <c r="H109" s="23" t="n"/>
      <c r="I109" s="16" t="n"/>
    </row>
    <row customFormat="1" customHeight="1" ht="12.75" r="110" s="19">
      <c r="A110" s="17" t="n"/>
      <c r="B110" s="112" t="n"/>
      <c r="C110" s="112" t="n"/>
      <c r="D110" s="23" t="n"/>
      <c r="E110" s="16" t="n"/>
      <c r="F110" s="112" t="n"/>
      <c r="G110" s="112" t="n"/>
      <c r="H110" s="23" t="n"/>
      <c r="I110" s="16" t="n"/>
    </row>
    <row r="111">
      <c r="B111" s="53" t="inlineStr">
        <is>
          <t>Eo1=</t>
        </is>
      </c>
      <c r="C111" s="46">
        <f>C91*60/40</f>
        <v/>
      </c>
      <c r="E111" s="53" t="inlineStr">
        <is>
          <t>Eo1=</t>
        </is>
      </c>
      <c r="F111" s="46">
        <f>F91*60/40</f>
        <v/>
      </c>
      <c r="H111" s="53" t="inlineStr">
        <is>
          <t>Eo1=</t>
        </is>
      </c>
      <c r="I111" s="46">
        <f>I91*60/40</f>
        <v/>
      </c>
    </row>
    <row customHeight="1" ht="12.75" r="112" s="5">
      <c r="A112" s="110" t="n"/>
      <c r="B112" s="110" t="n"/>
      <c r="C112" s="112" t="n"/>
      <c r="D112" s="23" t="n"/>
      <c r="E112" s="16" t="n"/>
      <c r="F112" s="112" t="n"/>
      <c r="G112" s="112" t="n"/>
      <c r="H112" s="112" t="n"/>
      <c r="I112" s="16" t="n"/>
      <c r="J112" s="112" t="n"/>
      <c r="K112" s="112" t="n"/>
      <c r="L112" s="112" t="n"/>
      <c r="M112" s="16" t="n"/>
    </row>
    <row r="113">
      <c r="A113" t="inlineStr">
        <is>
          <t>Вывод:</t>
        </is>
      </c>
      <c r="B113" s="59" t="inlineStr">
        <is>
          <t>по результатам поверки признан пригодным к применению</t>
        </is>
      </c>
      <c r="C113" s="113" t="n"/>
      <c r="D113" s="113" t="n"/>
      <c r="E113" s="113" t="n"/>
      <c r="F113" s="113" t="n"/>
      <c r="G113" s="113" t="n"/>
      <c r="H113" s="113" t="n"/>
      <c r="I113" s="113" t="n"/>
    </row>
    <row r="114">
      <c r="A114" s="58" t="n"/>
      <c r="B114" s="113" t="n"/>
      <c r="C114" s="113" t="n"/>
      <c r="D114" s="113" t="n"/>
      <c r="E114" s="113" t="n"/>
      <c r="F114" s="113" t="n"/>
      <c r="G114" s="113" t="n"/>
      <c r="H114" s="113" t="n"/>
      <c r="I114" s="113" t="n"/>
    </row>
    <row r="116">
      <c r="A116" s="34" t="inlineStr">
        <is>
          <t>Дата поверки:</t>
        </is>
      </c>
      <c r="B116" s="34" t="n"/>
      <c r="C116" s="57" t="inlineStr">
        <is>
          <t>27.07.2023</t>
        </is>
      </c>
    </row>
    <row r="117">
      <c r="A117" s="34" t="n"/>
      <c r="B117" s="34" t="n"/>
      <c r="C117" s="34" t="n"/>
      <c r="D117" s="34" t="n"/>
    </row>
    <row r="118">
      <c r="A118" s="96" t="inlineStr">
        <is>
          <t>Поверитель:</t>
        </is>
      </c>
      <c r="C118" s="97" t="inlineStr">
        <is>
          <t>Харитонов С.Н.</t>
        </is>
      </c>
    </row>
  </sheetData>
  <mergeCells count="188">
    <mergeCell ref="H7:I7"/>
    <mergeCell ref="I74:I75"/>
    <mergeCell ref="A105:B105"/>
    <mergeCell ref="I55:I56"/>
    <mergeCell ref="C102:C103"/>
    <mergeCell ref="E36:E37"/>
    <mergeCell ref="E74:E75"/>
    <mergeCell ref="A4:I4"/>
    <mergeCell ref="B93:C94"/>
    <mergeCell ref="H36:H37"/>
    <mergeCell ref="I28:I33"/>
    <mergeCell ref="F55:G56"/>
    <mergeCell ref="B54:E54"/>
    <mergeCell ref="D74:D75"/>
    <mergeCell ref="E28:E33"/>
    <mergeCell ref="F95:G95"/>
    <mergeCell ref="B60:C60"/>
    <mergeCell ref="A114:I114"/>
    <mergeCell ref="A85:B85"/>
    <mergeCell ref="B99:C99"/>
    <mergeCell ref="A47:B47"/>
    <mergeCell ref="B36:C37"/>
    <mergeCell ref="A49:B49"/>
    <mergeCell ref="F42:G42"/>
    <mergeCell ref="F99:G99"/>
    <mergeCell ref="A83:B84"/>
    <mergeCell ref="B42:C42"/>
    <mergeCell ref="D36:D37"/>
    <mergeCell ref="A1:I1"/>
    <mergeCell ref="C11:I11"/>
    <mergeCell ref="B79:C79"/>
    <mergeCell ref="F76:G76"/>
    <mergeCell ref="A3:I3"/>
    <mergeCell ref="F26:G26"/>
    <mergeCell ref="I95:I100"/>
    <mergeCell ref="D104:D109"/>
    <mergeCell ref="B100:C100"/>
    <mergeCell ref="D55:D56"/>
    <mergeCell ref="H26:H27"/>
    <mergeCell ref="F78:G78"/>
    <mergeCell ref="F62:G62"/>
    <mergeCell ref="B26:C26"/>
    <mergeCell ref="E93:E94"/>
    <mergeCell ref="F28:F33"/>
    <mergeCell ref="B39:C39"/>
    <mergeCell ref="A35:A36"/>
    <mergeCell ref="B77:C77"/>
    <mergeCell ref="I76:I81"/>
    <mergeCell ref="A73:A74"/>
    <mergeCell ref="B74:C75"/>
    <mergeCell ref="A101:D101"/>
    <mergeCell ref="F35:I35"/>
    <mergeCell ref="A71:B71"/>
    <mergeCell ref="A89:B89"/>
    <mergeCell ref="A66:B66"/>
    <mergeCell ref="E76:E81"/>
    <mergeCell ref="C5:D5"/>
    <mergeCell ref="F98:G98"/>
    <mergeCell ref="D47:D52"/>
    <mergeCell ref="B61:C61"/>
    <mergeCell ref="C64:C65"/>
    <mergeCell ref="B20:B25"/>
    <mergeCell ref="A52:B52"/>
    <mergeCell ref="A108:B108"/>
    <mergeCell ref="A10:I10"/>
    <mergeCell ref="A13:I13"/>
    <mergeCell ref="B98:C98"/>
    <mergeCell ref="D85:D90"/>
    <mergeCell ref="I20:I25"/>
    <mergeCell ref="A63:D63"/>
    <mergeCell ref="H74:H75"/>
    <mergeCell ref="A8:B8"/>
    <mergeCell ref="E57:E62"/>
    <mergeCell ref="E20:E25"/>
    <mergeCell ref="B81:C81"/>
    <mergeCell ref="C116:D116"/>
    <mergeCell ref="B55:C56"/>
    <mergeCell ref="A54:A55"/>
    <mergeCell ref="F81:G81"/>
    <mergeCell ref="F73:I73"/>
    <mergeCell ref="B38:C38"/>
    <mergeCell ref="H93:H94"/>
    <mergeCell ref="I18:I19"/>
    <mergeCell ref="A86:B86"/>
    <mergeCell ref="E18:E19"/>
    <mergeCell ref="B57:C57"/>
    <mergeCell ref="A104:B104"/>
    <mergeCell ref="A5:B5"/>
    <mergeCell ref="B96:C96"/>
    <mergeCell ref="B80:C80"/>
    <mergeCell ref="B6:I6"/>
    <mergeCell ref="D9:I9"/>
    <mergeCell ref="A82:D82"/>
    <mergeCell ref="A18:A19"/>
    <mergeCell ref="B95:C95"/>
    <mergeCell ref="A90:B90"/>
    <mergeCell ref="F57:G57"/>
    <mergeCell ref="F7:G7"/>
    <mergeCell ref="C118:D118"/>
    <mergeCell ref="F96:G96"/>
    <mergeCell ref="F80:G80"/>
    <mergeCell ref="B40:C40"/>
    <mergeCell ref="I36:I37"/>
    <mergeCell ref="B41:C41"/>
    <mergeCell ref="G5:H5"/>
    <mergeCell ref="D93:D94"/>
    <mergeCell ref="F40:G40"/>
    <mergeCell ref="D64:D65"/>
    <mergeCell ref="F41:G41"/>
    <mergeCell ref="A106:B106"/>
    <mergeCell ref="F60:G60"/>
    <mergeCell ref="A48:B48"/>
    <mergeCell ref="A92:A93"/>
    <mergeCell ref="B28:B33"/>
    <mergeCell ref="A87:B87"/>
    <mergeCell ref="B76:C76"/>
    <mergeCell ref="A67:B67"/>
    <mergeCell ref="D45:D46"/>
    <mergeCell ref="E95:E100"/>
    <mergeCell ref="H55:H56"/>
    <mergeCell ref="D18:D19"/>
    <mergeCell ref="A102:B103"/>
    <mergeCell ref="F79:G79"/>
    <mergeCell ref="A2:I2"/>
    <mergeCell ref="C7:E7"/>
    <mergeCell ref="A51:B51"/>
    <mergeCell ref="A107:B107"/>
    <mergeCell ref="B59:C59"/>
    <mergeCell ref="B92:E92"/>
    <mergeCell ref="A16:J16"/>
    <mergeCell ref="D66:D71"/>
    <mergeCell ref="C83:C84"/>
    <mergeCell ref="F100:G100"/>
    <mergeCell ref="B78:C78"/>
    <mergeCell ref="B62:C62"/>
    <mergeCell ref="F59:G59"/>
    <mergeCell ref="A64:B65"/>
    <mergeCell ref="I93:I94"/>
    <mergeCell ref="A69:B69"/>
    <mergeCell ref="B43:C43"/>
    <mergeCell ref="C14:I14"/>
    <mergeCell ref="A15:I15"/>
    <mergeCell ref="B73:E73"/>
    <mergeCell ref="B97:C97"/>
    <mergeCell ref="F39:G39"/>
    <mergeCell ref="A45:B46"/>
    <mergeCell ref="F58:G58"/>
    <mergeCell ref="F77:G77"/>
    <mergeCell ref="F43:G43"/>
    <mergeCell ref="A7:B7"/>
    <mergeCell ref="I26:I27"/>
    <mergeCell ref="F97:G97"/>
    <mergeCell ref="D83:D84"/>
    <mergeCell ref="A44:D44"/>
    <mergeCell ref="B58:C58"/>
    <mergeCell ref="F18:G18"/>
    <mergeCell ref="A9:C9"/>
    <mergeCell ref="A109:B109"/>
    <mergeCell ref="E26:E27"/>
    <mergeCell ref="A12:I12"/>
    <mergeCell ref="A118:B118"/>
    <mergeCell ref="H18:H19"/>
    <mergeCell ref="B18:C18"/>
    <mergeCell ref="F61:G61"/>
    <mergeCell ref="D26:D27"/>
    <mergeCell ref="D102:D103"/>
    <mergeCell ref="C8:I8"/>
    <mergeCell ref="I57:I62"/>
    <mergeCell ref="A26:A27"/>
    <mergeCell ref="F54:I54"/>
    <mergeCell ref="C45:C46"/>
    <mergeCell ref="F92:I92"/>
    <mergeCell ref="E38:E43"/>
    <mergeCell ref="F74:G75"/>
    <mergeCell ref="A68:B68"/>
    <mergeCell ref="A70:B70"/>
    <mergeCell ref="E55:E56"/>
    <mergeCell ref="F93:G94"/>
    <mergeCell ref="F38:G38"/>
    <mergeCell ref="B35:E35"/>
    <mergeCell ref="I38:I43"/>
    <mergeCell ref="A50:B50"/>
    <mergeCell ref="F20:F25"/>
    <mergeCell ref="A88:B88"/>
    <mergeCell ref="A11:B11"/>
    <mergeCell ref="B113:I113"/>
    <mergeCell ref="J35:M35"/>
    <mergeCell ref="F36:G37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2023-09-10T15:41:42Z</dcterms:modified>
  <cp:lastModifiedBy>MIX PC</cp:lastModifiedBy>
  <cp:lastPrinted>2023-07-10T08:42:38Z</cp:lastPrinted>
</cp:coreProperties>
</file>